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1880" windowHeight="3495" tabRatio="762" firstSheet="1" activeTab="1"/>
  </bookViews>
  <sheets>
    <sheet name="CME VACIO" sheetId="4" state="hidden" r:id="rId1"/>
    <sheet name="Cuadro Resumen" sheetId="27" r:id="rId2"/>
    <sheet name="Presupuesto" sheetId="38" r:id="rId3"/>
    <sheet name="1. TALLERES SEMINARIOS" sheetId="7" r:id="rId4"/>
    <sheet name="2. CONTRATACION DE PERSONAL" sheetId="8" state="hidden" r:id="rId5"/>
    <sheet name="3. EQUIPO DE OFICINA" sheetId="9" state="hidden"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Asegura. de la Calid. y M" sheetId="33" state="hidden" r:id="rId19"/>
    <sheet name="9. Cultura de Inno. Insti..." sheetId="47"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r:id="rId25"/>
    <sheet name="15. Gobernabilidad y Proceso..." sheetId="34" state="hidden" r:id="rId26"/>
    <sheet name="16. Desa. del Sistema Educ.Sup." sheetId="49" state="hidden" r:id="rId27"/>
    <sheet name="17. Gestión TIC" sheetId="50" state="hidden" r:id="rId28"/>
  </sheets>
  <externalReferences>
    <externalReference r:id="rId29"/>
    <externalReference r:id="rId30"/>
    <externalReference r:id="rId31"/>
    <externalReference r:id="rId32"/>
    <externalReference r:id="rId33"/>
  </externalReferences>
  <definedNames>
    <definedName name="_xlnm._FilterDatabase" localSheetId="3" hidden="1">'1. TALLERES SEMINARIOS'!$C$11:$C$235</definedName>
    <definedName name="_xlnm._FilterDatabase" localSheetId="4" hidden="1">'2. CONTRATACION DE PERSONAL'!$C$12:$C$964</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ESPECIALES'!$J$273:$J$646</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D5" i="12" l="1"/>
  <c r="I550" i="12" l="1"/>
  <c r="F550" i="12"/>
  <c r="I549" i="12"/>
  <c r="F549" i="12"/>
  <c r="I548" i="12"/>
  <c r="F548" i="12"/>
  <c r="I547" i="12"/>
  <c r="F547" i="12"/>
  <c r="I546" i="12"/>
  <c r="F546" i="12"/>
  <c r="I545" i="12"/>
  <c r="F545" i="12"/>
  <c r="I544" i="12"/>
  <c r="F544" i="12"/>
  <c r="F528" i="12"/>
  <c r="N57" i="46"/>
  <c r="L57" i="46"/>
  <c r="J57" i="46"/>
  <c r="P55" i="46"/>
  <c r="O23" i="46" l="1"/>
  <c r="P22" i="46"/>
  <c r="O22" i="46"/>
  <c r="P21" i="46"/>
  <c r="O21" i="46"/>
  <c r="I180" i="12" l="1"/>
  <c r="F180" i="12"/>
  <c r="I179" i="12"/>
  <c r="E179" i="12"/>
  <c r="F179" i="12" s="1"/>
  <c r="I130" i="12"/>
  <c r="F130" i="12"/>
  <c r="I129" i="12"/>
  <c r="E129" i="12"/>
  <c r="F129" i="12" s="1"/>
  <c r="C126" i="12"/>
  <c r="I119" i="12"/>
  <c r="F119" i="12"/>
  <c r="I118" i="12"/>
  <c r="E118" i="12"/>
  <c r="F118" i="12" s="1"/>
  <c r="C115" i="12"/>
  <c r="I270" i="12"/>
  <c r="F270" i="12"/>
  <c r="D263" i="12" s="1"/>
  <c r="C267" i="12"/>
  <c r="I260" i="12"/>
  <c r="F260" i="12"/>
  <c r="D253" i="12" s="1"/>
  <c r="C257" i="12"/>
  <c r="I250" i="12"/>
  <c r="F250" i="12"/>
  <c r="I249" i="12"/>
  <c r="F249" i="12"/>
  <c r="I248" i="12"/>
  <c r="F248" i="12"/>
  <c r="C245" i="12"/>
  <c r="I238" i="12"/>
  <c r="F238" i="12"/>
  <c r="I237" i="12"/>
  <c r="F237" i="12"/>
  <c r="I236" i="12"/>
  <c r="F236" i="12"/>
  <c r="I235" i="12"/>
  <c r="F235" i="12"/>
  <c r="I234" i="12"/>
  <c r="E234" i="12"/>
  <c r="F234" i="12" s="1"/>
  <c r="I233" i="12"/>
  <c r="E233" i="12"/>
  <c r="F233" i="12" s="1"/>
  <c r="I232" i="12"/>
  <c r="E232" i="12"/>
  <c r="F232" i="12" s="1"/>
  <c r="I231" i="12"/>
  <c r="E231" i="12"/>
  <c r="F231" i="12" s="1"/>
  <c r="C228" i="12"/>
  <c r="I221" i="12"/>
  <c r="F221" i="12"/>
  <c r="I220" i="12"/>
  <c r="F220" i="12"/>
  <c r="C217" i="12"/>
  <c r="I210" i="12"/>
  <c r="F210" i="12"/>
  <c r="I209" i="12"/>
  <c r="F209" i="12"/>
  <c r="I208" i="12"/>
  <c r="F208" i="12"/>
  <c r="I207" i="12"/>
  <c r="E207" i="12"/>
  <c r="F207" i="12" s="1"/>
  <c r="C204" i="12"/>
  <c r="I168" i="12"/>
  <c r="F168" i="12"/>
  <c r="I167" i="12"/>
  <c r="F167" i="12"/>
  <c r="I166" i="12"/>
  <c r="F166" i="12"/>
  <c r="I165" i="12"/>
  <c r="F165" i="12"/>
  <c r="I164" i="12"/>
  <c r="F164" i="12"/>
  <c r="I163" i="12"/>
  <c r="E163" i="12"/>
  <c r="F163" i="12" s="1"/>
  <c r="I197" i="12"/>
  <c r="F197" i="12"/>
  <c r="I196" i="12"/>
  <c r="F196" i="12"/>
  <c r="J236" i="12"/>
  <c r="I195" i="12"/>
  <c r="F195" i="12"/>
  <c r="I194" i="12"/>
  <c r="F194" i="12"/>
  <c r="I193" i="12"/>
  <c r="F193" i="12"/>
  <c r="I192" i="12"/>
  <c r="I191" i="12"/>
  <c r="I153" i="12"/>
  <c r="F153" i="12"/>
  <c r="I152" i="12"/>
  <c r="F152" i="12"/>
  <c r="I151" i="12"/>
  <c r="E151" i="12"/>
  <c r="F151" i="12" s="1"/>
  <c r="C148" i="12"/>
  <c r="I141" i="12"/>
  <c r="F141" i="12"/>
  <c r="I140" i="12"/>
  <c r="E140" i="12"/>
  <c r="F140" i="12" s="1"/>
  <c r="C137" i="12"/>
  <c r="I108" i="12"/>
  <c r="F108" i="12"/>
  <c r="I107" i="12"/>
  <c r="E107" i="12"/>
  <c r="F107" i="12" s="1"/>
  <c r="C104" i="12"/>
  <c r="J97" i="12"/>
  <c r="I97" i="12"/>
  <c r="F97" i="12"/>
  <c r="J96" i="12"/>
  <c r="I96" i="12"/>
  <c r="F96" i="12"/>
  <c r="J95" i="12"/>
  <c r="I95" i="12"/>
  <c r="F95" i="12"/>
  <c r="J94" i="12"/>
  <c r="I94" i="12"/>
  <c r="F94" i="12"/>
  <c r="I93" i="12"/>
  <c r="C90" i="12"/>
  <c r="J83" i="12"/>
  <c r="I83" i="12"/>
  <c r="F83" i="12"/>
  <c r="J82" i="12"/>
  <c r="I82" i="12"/>
  <c r="F82" i="12"/>
  <c r="J81" i="12"/>
  <c r="I81" i="12"/>
  <c r="F81" i="12"/>
  <c r="I80" i="12"/>
  <c r="E80" i="12"/>
  <c r="F80" i="12" s="1"/>
  <c r="C77" i="12"/>
  <c r="I70" i="12"/>
  <c r="F70" i="12"/>
  <c r="I69" i="12"/>
  <c r="C66" i="12"/>
  <c r="J63" i="7"/>
  <c r="G63" i="7"/>
  <c r="J62" i="7"/>
  <c r="G62" i="7"/>
  <c r="J61" i="7"/>
  <c r="G61" i="7"/>
  <c r="J60" i="7"/>
  <c r="G60" i="7"/>
  <c r="J59" i="7"/>
  <c r="G59" i="7"/>
  <c r="J58" i="7"/>
  <c r="G58" i="7"/>
  <c r="J57" i="7"/>
  <c r="G57" i="7"/>
  <c r="D172" i="12" l="1"/>
  <c r="D122" i="12"/>
  <c r="D111" i="12"/>
  <c r="D73" i="12"/>
  <c r="D200" i="12"/>
  <c r="D100" i="12"/>
  <c r="D144" i="12"/>
  <c r="D156" i="12"/>
  <c r="D224" i="12"/>
  <c r="J235" i="12"/>
  <c r="D213" i="12"/>
  <c r="J232" i="12"/>
  <c r="J233" i="12"/>
  <c r="J234" i="12"/>
  <c r="J238" i="12"/>
  <c r="J237" i="12"/>
  <c r="D241" i="12"/>
  <c r="D133" i="12"/>
  <c r="J52" i="10"/>
  <c r="I52" i="10"/>
  <c r="F52" i="10"/>
  <c r="D33" i="10"/>
  <c r="J59" i="12"/>
  <c r="I59" i="12"/>
  <c r="F59" i="12"/>
  <c r="J58" i="12"/>
  <c r="I58" i="12"/>
  <c r="F58" i="12"/>
  <c r="J57" i="12"/>
  <c r="I57" i="12"/>
  <c r="F57" i="12"/>
  <c r="I56" i="12"/>
  <c r="F56" i="12"/>
  <c r="C53" i="12"/>
  <c r="J45" i="12"/>
  <c r="I45" i="12"/>
  <c r="F45" i="12"/>
  <c r="J44" i="12"/>
  <c r="I44" i="12"/>
  <c r="F44" i="12"/>
  <c r="J43" i="12"/>
  <c r="I43" i="12"/>
  <c r="F43" i="12"/>
  <c r="J42" i="12"/>
  <c r="I42" i="12"/>
  <c r="F42" i="12"/>
  <c r="I41" i="12"/>
  <c r="F41" i="12"/>
  <c r="C38" i="12"/>
  <c r="J31" i="12"/>
  <c r="I31" i="12"/>
  <c r="F31" i="12"/>
  <c r="J30" i="12"/>
  <c r="I30" i="12"/>
  <c r="F30" i="12"/>
  <c r="J29" i="12"/>
  <c r="I29" i="12"/>
  <c r="F29" i="12"/>
  <c r="I28" i="12"/>
  <c r="F28" i="12"/>
  <c r="I27" i="12"/>
  <c r="F27" i="12"/>
  <c r="C24" i="12"/>
  <c r="J17" i="12"/>
  <c r="I17" i="12"/>
  <c r="F17" i="12"/>
  <c r="I16" i="12"/>
  <c r="F16" i="12"/>
  <c r="C13" i="12"/>
  <c r="D9" i="12" l="1"/>
  <c r="D49" i="12"/>
  <c r="D20" i="12"/>
  <c r="D34" i="12"/>
  <c r="J551" i="12"/>
  <c r="I551" i="12"/>
  <c r="F551" i="12"/>
  <c r="I543" i="12"/>
  <c r="F543" i="12"/>
  <c r="I542" i="12"/>
  <c r="F542" i="12"/>
  <c r="J532" i="12"/>
  <c r="I532" i="12"/>
  <c r="F532" i="12"/>
  <c r="J531" i="12"/>
  <c r="I531" i="12"/>
  <c r="F531" i="12"/>
  <c r="J530" i="12"/>
  <c r="I530" i="12"/>
  <c r="F530" i="12"/>
  <c r="I529" i="12"/>
  <c r="I528" i="12"/>
  <c r="K190" i="7"/>
  <c r="J190" i="7"/>
  <c r="G190" i="7"/>
  <c r="K189" i="7"/>
  <c r="J189" i="7"/>
  <c r="G189" i="7"/>
  <c r="J40" i="7"/>
  <c r="G40" i="7"/>
  <c r="J39" i="7"/>
  <c r="G39" i="7"/>
  <c r="J20" i="7"/>
  <c r="G20" i="7"/>
  <c r="J19" i="7"/>
  <c r="G19" i="7"/>
  <c r="D535" i="12" l="1"/>
  <c r="D521" i="12"/>
  <c r="J170" i="7" l="1"/>
  <c r="G170" i="7"/>
  <c r="I401" i="12"/>
  <c r="F401" i="12"/>
  <c r="I400" i="12"/>
  <c r="F400" i="12"/>
  <c r="I386" i="12"/>
  <c r="F386" i="12"/>
  <c r="I385" i="12"/>
  <c r="F385" i="12"/>
  <c r="I384" i="12"/>
  <c r="F384" i="12"/>
  <c r="I383" i="12"/>
  <c r="F383" i="12"/>
  <c r="I370" i="12"/>
  <c r="F370" i="12"/>
  <c r="I357" i="12"/>
  <c r="F357" i="12"/>
  <c r="I356" i="12"/>
  <c r="F356" i="12"/>
  <c r="I342" i="12"/>
  <c r="F342" i="12"/>
  <c r="I328" i="12"/>
  <c r="F328" i="12"/>
  <c r="I314" i="12" l="1"/>
  <c r="F314" i="12"/>
  <c r="I301" i="12"/>
  <c r="F301" i="12"/>
  <c r="I300" i="12"/>
  <c r="F300" i="12"/>
  <c r="I299" i="12"/>
  <c r="F299" i="12"/>
  <c r="I298" i="12"/>
  <c r="I284" i="12"/>
  <c r="F284" i="12"/>
  <c r="I283" i="12"/>
  <c r="E283" i="12"/>
  <c r="F283" i="12" s="1"/>
  <c r="I282" i="12"/>
  <c r="E282" i="12"/>
  <c r="F282" i="12" s="1"/>
  <c r="I281" i="12"/>
  <c r="E281" i="12"/>
  <c r="F281" i="12" s="1"/>
  <c r="J403" i="12"/>
  <c r="I403" i="12"/>
  <c r="F403" i="12"/>
  <c r="C397" i="12"/>
  <c r="J389" i="12"/>
  <c r="I389" i="12"/>
  <c r="F389" i="12"/>
  <c r="J388" i="12"/>
  <c r="I388" i="12"/>
  <c r="F388" i="12"/>
  <c r="C380" i="12"/>
  <c r="J372" i="12"/>
  <c r="I372" i="12"/>
  <c r="F372" i="12"/>
  <c r="C367" i="12"/>
  <c r="J359" i="12"/>
  <c r="I359" i="12"/>
  <c r="F359" i="12"/>
  <c r="C353" i="12"/>
  <c r="J345" i="12"/>
  <c r="I345" i="12"/>
  <c r="F345" i="12"/>
  <c r="J344" i="12"/>
  <c r="I344" i="12"/>
  <c r="F344" i="12"/>
  <c r="C339" i="12"/>
  <c r="J331" i="12"/>
  <c r="I331" i="12"/>
  <c r="F331" i="12"/>
  <c r="J330" i="12"/>
  <c r="I330" i="12"/>
  <c r="F330" i="12"/>
  <c r="C325" i="12"/>
  <c r="J317" i="12"/>
  <c r="I317" i="12"/>
  <c r="F317" i="12"/>
  <c r="J316" i="12"/>
  <c r="I316" i="12"/>
  <c r="F316" i="12"/>
  <c r="C311" i="12"/>
  <c r="J303" i="12"/>
  <c r="I303" i="12"/>
  <c r="F303" i="12"/>
  <c r="C295" i="12"/>
  <c r="J287" i="12"/>
  <c r="I287" i="12"/>
  <c r="F287" i="12"/>
  <c r="J286" i="12"/>
  <c r="I286" i="12"/>
  <c r="F286" i="12"/>
  <c r="C278" i="12"/>
  <c r="J151" i="7"/>
  <c r="G151" i="7"/>
  <c r="J132" i="7"/>
  <c r="G132" i="7"/>
  <c r="J113" i="7"/>
  <c r="G113" i="7"/>
  <c r="J95" i="7"/>
  <c r="G95" i="7"/>
  <c r="J94" i="7"/>
  <c r="G94" i="7"/>
  <c r="F101" i="7"/>
  <c r="G101" i="7" s="1"/>
  <c r="J101" i="7"/>
  <c r="K101" i="7"/>
  <c r="J75" i="7"/>
  <c r="G75" i="7"/>
  <c r="C70" i="7"/>
  <c r="G73" i="7"/>
  <c r="J73" i="7"/>
  <c r="E74" i="7"/>
  <c r="G74" i="7" s="1"/>
  <c r="J74" i="7"/>
  <c r="K74" i="7"/>
  <c r="G76" i="7"/>
  <c r="J76" i="7"/>
  <c r="K76" i="7"/>
  <c r="G77" i="7"/>
  <c r="J77" i="7"/>
  <c r="K77" i="7"/>
  <c r="E78" i="7"/>
  <c r="G78" i="7"/>
  <c r="J78" i="7"/>
  <c r="K78" i="7"/>
  <c r="E79" i="7"/>
  <c r="G79" i="7"/>
  <c r="J79" i="7"/>
  <c r="K79" i="7"/>
  <c r="E80" i="7"/>
  <c r="G80" i="7"/>
  <c r="J80" i="7"/>
  <c r="K80" i="7"/>
  <c r="G81" i="7"/>
  <c r="J81" i="7"/>
  <c r="K81" i="7"/>
  <c r="F82" i="7"/>
  <c r="G82" i="7" s="1"/>
  <c r="J82" i="7"/>
  <c r="K82" i="7"/>
  <c r="C89" i="7"/>
  <c r="G92" i="7"/>
  <c r="J92" i="7"/>
  <c r="E93" i="7"/>
  <c r="G93" i="7" s="1"/>
  <c r="J93" i="7"/>
  <c r="K93" i="7"/>
  <c r="G96" i="7"/>
  <c r="J96" i="7"/>
  <c r="K96" i="7"/>
  <c r="E97" i="7"/>
  <c r="G97" i="7" s="1"/>
  <c r="J97" i="7"/>
  <c r="K97" i="7"/>
  <c r="E98" i="7"/>
  <c r="G98" i="7" s="1"/>
  <c r="J98" i="7"/>
  <c r="K98" i="7"/>
  <c r="E99" i="7"/>
  <c r="G99" i="7" s="1"/>
  <c r="J99" i="7"/>
  <c r="K99" i="7"/>
  <c r="G100" i="7"/>
  <c r="J100" i="7"/>
  <c r="K100" i="7"/>
  <c r="C108" i="7"/>
  <c r="G111" i="7"/>
  <c r="J111" i="7"/>
  <c r="E112" i="7"/>
  <c r="G112" i="7" s="1"/>
  <c r="J112" i="7"/>
  <c r="K112" i="7"/>
  <c r="G114" i="7"/>
  <c r="J114" i="7"/>
  <c r="K114" i="7"/>
  <c r="G115" i="7"/>
  <c r="J115" i="7"/>
  <c r="K115" i="7"/>
  <c r="E116" i="7"/>
  <c r="G116" i="7" s="1"/>
  <c r="J116" i="7"/>
  <c r="K116" i="7"/>
  <c r="E117" i="7"/>
  <c r="G117" i="7" s="1"/>
  <c r="J117" i="7"/>
  <c r="K117" i="7"/>
  <c r="E118" i="7"/>
  <c r="G118" i="7" s="1"/>
  <c r="J118" i="7"/>
  <c r="K118" i="7"/>
  <c r="G119" i="7"/>
  <c r="J119" i="7"/>
  <c r="K119" i="7"/>
  <c r="F120" i="7"/>
  <c r="G120" i="7" s="1"/>
  <c r="J120" i="7"/>
  <c r="K120" i="7"/>
  <c r="C127" i="7"/>
  <c r="G130" i="7"/>
  <c r="J130" i="7"/>
  <c r="E131" i="7"/>
  <c r="G131" i="7" s="1"/>
  <c r="J131" i="7"/>
  <c r="K131" i="7"/>
  <c r="G133" i="7"/>
  <c r="J133" i="7"/>
  <c r="K133" i="7"/>
  <c r="G134" i="7"/>
  <c r="J134" i="7"/>
  <c r="K134" i="7"/>
  <c r="E135" i="7"/>
  <c r="G135" i="7" s="1"/>
  <c r="J135" i="7"/>
  <c r="K135" i="7"/>
  <c r="E136" i="7"/>
  <c r="G136" i="7" s="1"/>
  <c r="J136" i="7"/>
  <c r="K136" i="7"/>
  <c r="E137" i="7"/>
  <c r="G137" i="7" s="1"/>
  <c r="J137" i="7"/>
  <c r="K137" i="7"/>
  <c r="G138" i="7"/>
  <c r="J138" i="7"/>
  <c r="K138" i="7"/>
  <c r="F139" i="7"/>
  <c r="G139" i="7" s="1"/>
  <c r="J139" i="7"/>
  <c r="K139" i="7"/>
  <c r="C146" i="7"/>
  <c r="G149" i="7"/>
  <c r="J149" i="7"/>
  <c r="E150" i="7"/>
  <c r="G150" i="7" s="1"/>
  <c r="J150" i="7"/>
  <c r="K150" i="7"/>
  <c r="G152" i="7"/>
  <c r="J152" i="7"/>
  <c r="K152" i="7"/>
  <c r="G153" i="7"/>
  <c r="J153" i="7"/>
  <c r="K153" i="7"/>
  <c r="E154" i="7"/>
  <c r="G154" i="7" s="1"/>
  <c r="J154" i="7"/>
  <c r="K154" i="7"/>
  <c r="E155" i="7"/>
  <c r="G155" i="7" s="1"/>
  <c r="J155" i="7"/>
  <c r="K155" i="7"/>
  <c r="E156" i="7"/>
  <c r="G156" i="7" s="1"/>
  <c r="J156" i="7"/>
  <c r="K156" i="7"/>
  <c r="G157" i="7"/>
  <c r="J157" i="7"/>
  <c r="K157" i="7"/>
  <c r="F158" i="7"/>
  <c r="G158" i="7" s="1"/>
  <c r="J158" i="7"/>
  <c r="K158" i="7"/>
  <c r="C165" i="7"/>
  <c r="G168" i="7"/>
  <c r="J168" i="7"/>
  <c r="E169" i="7"/>
  <c r="G169" i="7" s="1"/>
  <c r="J169" i="7"/>
  <c r="K169" i="7"/>
  <c r="G171" i="7"/>
  <c r="J171" i="7"/>
  <c r="K171" i="7"/>
  <c r="G172" i="7"/>
  <c r="J172" i="7"/>
  <c r="K172" i="7"/>
  <c r="E173" i="7"/>
  <c r="G173" i="7" s="1"/>
  <c r="J173" i="7"/>
  <c r="K173" i="7"/>
  <c r="E174" i="7"/>
  <c r="G174" i="7" s="1"/>
  <c r="J174" i="7"/>
  <c r="K174" i="7"/>
  <c r="E175" i="7"/>
  <c r="G175" i="7" s="1"/>
  <c r="J175" i="7"/>
  <c r="K175" i="7"/>
  <c r="G176" i="7"/>
  <c r="J176" i="7"/>
  <c r="K176" i="7"/>
  <c r="P47" i="46"/>
  <c r="O47" i="46"/>
  <c r="P46" i="46"/>
  <c r="O46" i="46"/>
  <c r="P45" i="46"/>
  <c r="O45" i="46"/>
  <c r="P44" i="46"/>
  <c r="O44" i="46"/>
  <c r="P43" i="46"/>
  <c r="O43" i="46"/>
  <c r="P42" i="46"/>
  <c r="O42" i="46"/>
  <c r="P41" i="46"/>
  <c r="O41" i="46"/>
  <c r="P40" i="46"/>
  <c r="O40" i="46"/>
  <c r="P39" i="46"/>
  <c r="O39" i="46"/>
  <c r="P38" i="46"/>
  <c r="O38" i="46"/>
  <c r="P37" i="46"/>
  <c r="O37" i="46"/>
  <c r="P36" i="46"/>
  <c r="O36" i="46"/>
  <c r="P35" i="46"/>
  <c r="O35" i="46"/>
  <c r="P34" i="46"/>
  <c r="O34" i="46"/>
  <c r="P33" i="46"/>
  <c r="O33" i="46"/>
  <c r="P32" i="46"/>
  <c r="O32" i="46"/>
  <c r="D321" i="12" l="1"/>
  <c r="D307" i="12"/>
  <c r="D335" i="12"/>
  <c r="D274" i="12"/>
  <c r="D349" i="12"/>
  <c r="D363" i="12"/>
  <c r="D376" i="12"/>
  <c r="D393" i="12"/>
  <c r="D104" i="7"/>
  <c r="D66" i="7"/>
  <c r="D123" i="7"/>
  <c r="D85" i="7"/>
  <c r="D142" i="7"/>
  <c r="I471" i="12" l="1"/>
  <c r="C410" i="12"/>
  <c r="E413" i="12"/>
  <c r="F413" i="12" s="1"/>
  <c r="I413" i="12"/>
  <c r="F414" i="12"/>
  <c r="I414" i="12"/>
  <c r="J414" i="12"/>
  <c r="F415" i="12"/>
  <c r="I415" i="12"/>
  <c r="J415" i="12"/>
  <c r="F416" i="12"/>
  <c r="I416" i="12"/>
  <c r="J416" i="12"/>
  <c r="C423" i="12"/>
  <c r="E426" i="12"/>
  <c r="F426" i="12" s="1"/>
  <c r="I426" i="12"/>
  <c r="F427" i="12"/>
  <c r="I427" i="12"/>
  <c r="F428" i="12"/>
  <c r="I428" i="12"/>
  <c r="F429" i="12"/>
  <c r="I429" i="12"/>
  <c r="F430" i="12"/>
  <c r="I430" i="12"/>
  <c r="J430" i="12"/>
  <c r="F431" i="12"/>
  <c r="I431" i="12"/>
  <c r="J431" i="12"/>
  <c r="C438" i="12"/>
  <c r="E441" i="12"/>
  <c r="F441" i="12" s="1"/>
  <c r="I441" i="12"/>
  <c r="F442" i="12"/>
  <c r="I442" i="12"/>
  <c r="J442" i="12"/>
  <c r="F443" i="12"/>
  <c r="I443" i="12"/>
  <c r="J443" i="12"/>
  <c r="F444" i="12"/>
  <c r="I444" i="12"/>
  <c r="J444" i="12"/>
  <c r="F445" i="12"/>
  <c r="I445" i="12"/>
  <c r="J445" i="12"/>
  <c r="C452" i="12"/>
  <c r="E455" i="12"/>
  <c r="F455" i="12" s="1"/>
  <c r="I455" i="12"/>
  <c r="F456" i="12"/>
  <c r="I456" i="12"/>
  <c r="F457" i="12"/>
  <c r="I457" i="12"/>
  <c r="F458" i="12"/>
  <c r="I458" i="12"/>
  <c r="F459" i="12"/>
  <c r="I459" i="12"/>
  <c r="J459" i="12"/>
  <c r="F460" i="12"/>
  <c r="I460" i="12"/>
  <c r="J460" i="12"/>
  <c r="F461" i="12"/>
  <c r="I461" i="12"/>
  <c r="J461" i="12"/>
  <c r="C468" i="12"/>
  <c r="F472" i="12"/>
  <c r="I472" i="12"/>
  <c r="F473" i="12"/>
  <c r="I473" i="12"/>
  <c r="F474" i="12"/>
  <c r="I474" i="12"/>
  <c r="F475" i="12"/>
  <c r="I475" i="12"/>
  <c r="F476" i="12"/>
  <c r="I476" i="12"/>
  <c r="J476" i="12"/>
  <c r="F477" i="12"/>
  <c r="I477" i="12"/>
  <c r="J477" i="12"/>
  <c r="F478" i="12"/>
  <c r="I478" i="12"/>
  <c r="J478" i="12"/>
  <c r="C486" i="12"/>
  <c r="E489" i="12"/>
  <c r="F489" i="12" s="1"/>
  <c r="I489" i="12"/>
  <c r="F490" i="12"/>
  <c r="I490" i="12"/>
  <c r="F491" i="12"/>
  <c r="I491" i="12"/>
  <c r="F492" i="12"/>
  <c r="I492" i="12"/>
  <c r="F493" i="12"/>
  <c r="I493" i="12"/>
  <c r="F494" i="12"/>
  <c r="I494" i="12"/>
  <c r="F495" i="12"/>
  <c r="I495" i="12"/>
  <c r="F496" i="12"/>
  <c r="I496" i="12"/>
  <c r="F497" i="12"/>
  <c r="I497" i="12"/>
  <c r="F498" i="12"/>
  <c r="I498" i="12"/>
  <c r="J498" i="12"/>
  <c r="F499" i="12"/>
  <c r="I499" i="12"/>
  <c r="J499" i="12"/>
  <c r="C506" i="12"/>
  <c r="I509" i="12"/>
  <c r="I510" i="12"/>
  <c r="I511" i="12"/>
  <c r="F512" i="12"/>
  <c r="I512" i="12"/>
  <c r="F513" i="12"/>
  <c r="I513" i="12"/>
  <c r="F514" i="12"/>
  <c r="I514" i="12"/>
  <c r="F515" i="12"/>
  <c r="I515" i="12"/>
  <c r="J515" i="12"/>
  <c r="F516" i="12"/>
  <c r="I516" i="12"/>
  <c r="J516" i="12"/>
  <c r="F517" i="12"/>
  <c r="I517" i="12"/>
  <c r="J517" i="12"/>
  <c r="D482" i="12" l="1"/>
  <c r="D434" i="12"/>
  <c r="D419" i="12"/>
  <c r="D448" i="12"/>
  <c r="P52" i="46"/>
  <c r="P51" i="46"/>
  <c r="P50" i="46"/>
  <c r="P49" i="46"/>
  <c r="P48" i="46"/>
  <c r="O54" i="46"/>
  <c r="O55" i="46"/>
  <c r="O56" i="46"/>
  <c r="O57" i="46"/>
  <c r="P54" i="46"/>
  <c r="P53" i="46"/>
  <c r="P12" i="46" l="1"/>
  <c r="O12" i="46"/>
  <c r="P11" i="46"/>
  <c r="O11" i="46"/>
  <c r="P10" i="46"/>
  <c r="O10" i="46"/>
  <c r="P9" i="46"/>
  <c r="O9" i="46"/>
  <c r="P8" i="46"/>
  <c r="O8" i="46"/>
  <c r="P7" i="46"/>
  <c r="O7" i="46"/>
  <c r="P57" i="46"/>
  <c r="P56" i="46"/>
  <c r="H58" i="46"/>
  <c r="J58" i="46"/>
  <c r="L58" i="46"/>
  <c r="N58" i="46"/>
  <c r="K61" i="8" l="1"/>
  <c r="K60" i="8"/>
  <c r="K59" i="8"/>
  <c r="P31" i="46" l="1"/>
  <c r="O31" i="46"/>
  <c r="P30" i="46"/>
  <c r="O30" i="46"/>
  <c r="P29" i="46"/>
  <c r="O29" i="46"/>
  <c r="P28" i="46"/>
  <c r="O28" i="46"/>
  <c r="P27" i="46"/>
  <c r="O27" i="46"/>
  <c r="P26" i="46"/>
  <c r="O26" i="46"/>
  <c r="P25" i="46"/>
  <c r="O25" i="46"/>
  <c r="P24" i="46"/>
  <c r="O24" i="46"/>
  <c r="P20" i="46"/>
  <c r="O20" i="46"/>
  <c r="P19" i="46"/>
  <c r="O19" i="46"/>
  <c r="P18" i="46"/>
  <c r="O18" i="46"/>
  <c r="P17" i="46"/>
  <c r="O17" i="46"/>
  <c r="P16" i="46"/>
  <c r="O16" i="46"/>
  <c r="P15" i="46"/>
  <c r="O15" i="46"/>
  <c r="P14" i="46"/>
  <c r="O14" i="46"/>
  <c r="C143" i="43" l="1"/>
  <c r="C100" i="43"/>
  <c r="C57" i="43"/>
  <c r="C14" i="43"/>
  <c r="C163" i="42"/>
  <c r="C133" i="42"/>
  <c r="C103" i="42"/>
  <c r="C73" i="42"/>
  <c r="C43" i="42"/>
  <c r="C107" i="40"/>
  <c r="C76" i="40"/>
  <c r="C45" i="40"/>
  <c r="C13" i="42"/>
  <c r="C14" i="40"/>
  <c r="C633" i="12"/>
  <c r="C605" i="12"/>
  <c r="C583" i="12"/>
  <c r="C558" i="12"/>
  <c r="C267" i="10"/>
  <c r="C244" i="10"/>
  <c r="C221" i="10"/>
  <c r="C198" i="10"/>
  <c r="C175" i="10"/>
  <c r="C152" i="10"/>
  <c r="C129" i="10"/>
  <c r="C106" i="10"/>
  <c r="C83" i="10"/>
  <c r="C60" i="10"/>
  <c r="C14" i="10"/>
  <c r="C223" i="9"/>
  <c r="C204" i="9"/>
  <c r="C185" i="9"/>
  <c r="C166" i="9"/>
  <c r="C147" i="9"/>
  <c r="C128" i="9"/>
  <c r="C109" i="9"/>
  <c r="C90" i="9"/>
  <c r="C71" i="9"/>
  <c r="C52" i="9"/>
  <c r="C33" i="9"/>
  <c r="C14" i="9"/>
  <c r="C911" i="8"/>
  <c r="C851" i="8"/>
  <c r="C791" i="8"/>
  <c r="C731" i="8"/>
  <c r="C671" i="8"/>
  <c r="C611" i="8"/>
  <c r="C551" i="8"/>
  <c r="C491" i="8"/>
  <c r="C431" i="8"/>
  <c r="C371" i="8"/>
  <c r="C311" i="8"/>
  <c r="C251" i="8"/>
  <c r="C191" i="8"/>
  <c r="C131" i="8"/>
  <c r="C71" i="8"/>
  <c r="C14" i="8"/>
  <c r="C223" i="7"/>
  <c r="C204" i="7"/>
  <c r="C184" i="7"/>
  <c r="C54" i="7"/>
  <c r="C34"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E509" i="12" s="1"/>
  <c r="F509" i="12" s="1"/>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E510" i="12" s="1"/>
  <c r="F510" i="12" s="1"/>
  <c r="BJ3" i="9"/>
  <c r="BG3" i="43"/>
  <c r="BG3" i="42"/>
  <c r="BG3" i="40"/>
  <c r="BG3" i="12"/>
  <c r="BG3" i="9"/>
  <c r="BG3" i="10"/>
  <c r="BG3" i="8"/>
  <c r="BD3" i="43"/>
  <c r="BD3" i="42"/>
  <c r="BD3" i="40"/>
  <c r="BD3" i="12"/>
  <c r="E298" i="12" s="1"/>
  <c r="F298" i="12" s="1"/>
  <c r="D291" i="12" s="1"/>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E69" i="12" l="1"/>
  <c r="F69" i="12" s="1"/>
  <c r="D62" i="12" s="1"/>
  <c r="E93" i="12"/>
  <c r="F93" i="12" s="1"/>
  <c r="D86" i="12" s="1"/>
  <c r="E191" i="12"/>
  <c r="F191" i="12" s="1"/>
  <c r="E511" i="12"/>
  <c r="F511" i="12" s="1"/>
  <c r="D502" i="12" s="1"/>
  <c r="E192" i="12"/>
  <c r="F192" i="12" s="1"/>
  <c r="E471" i="12"/>
  <c r="F471" i="12" s="1"/>
  <c r="D464" i="12" s="1"/>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D184" i="12" l="1"/>
  <c r="O70" i="49"/>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P13" i="46"/>
  <c r="O13"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P58" i="46" l="1"/>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646" i="12"/>
  <c r="J645" i="12"/>
  <c r="J644" i="12"/>
  <c r="J643" i="12"/>
  <c r="J642" i="12"/>
  <c r="J641" i="12"/>
  <c r="J640" i="12"/>
  <c r="J639" i="12"/>
  <c r="J638" i="12"/>
  <c r="J637" i="12"/>
  <c r="J626" i="12"/>
  <c r="J625" i="12"/>
  <c r="J624" i="12"/>
  <c r="J623" i="12"/>
  <c r="J622" i="12"/>
  <c r="J621" i="12"/>
  <c r="J620" i="12"/>
  <c r="J619" i="12"/>
  <c r="J618" i="12"/>
  <c r="J617" i="12"/>
  <c r="J616" i="12"/>
  <c r="J615" i="12"/>
  <c r="J614" i="12"/>
  <c r="J613" i="12"/>
  <c r="J612" i="12"/>
  <c r="J611" i="12"/>
  <c r="J610" i="12"/>
  <c r="J609" i="12"/>
  <c r="J598" i="12"/>
  <c r="J597" i="12"/>
  <c r="J596" i="12"/>
  <c r="J595" i="12"/>
  <c r="J594" i="12"/>
  <c r="J593" i="12"/>
  <c r="J592" i="12"/>
  <c r="J591" i="12"/>
  <c r="J590" i="12"/>
  <c r="J589" i="12"/>
  <c r="J588" i="12"/>
  <c r="J587" i="12"/>
  <c r="J576" i="12"/>
  <c r="J575" i="12"/>
  <c r="J574" i="12"/>
  <c r="J573" i="12"/>
  <c r="J572" i="12"/>
  <c r="J571" i="12"/>
  <c r="J570" i="12"/>
  <c r="J569" i="12"/>
  <c r="J568" i="12"/>
  <c r="J567" i="12"/>
  <c r="J566" i="12"/>
  <c r="J565" i="12"/>
  <c r="J564" i="12"/>
  <c r="J563" i="12"/>
  <c r="J562" i="12"/>
  <c r="I646" i="12"/>
  <c r="F646" i="12"/>
  <c r="I645" i="12"/>
  <c r="F645" i="12"/>
  <c r="I644" i="12"/>
  <c r="F644" i="12"/>
  <c r="I643" i="12"/>
  <c r="F643" i="12"/>
  <c r="I642" i="12"/>
  <c r="F642" i="12"/>
  <c r="I641" i="12"/>
  <c r="F641" i="12"/>
  <c r="I640" i="12"/>
  <c r="F640" i="12"/>
  <c r="I639" i="12"/>
  <c r="F639" i="12"/>
  <c r="I638" i="12"/>
  <c r="F638" i="12"/>
  <c r="I637" i="12"/>
  <c r="F637" i="12"/>
  <c r="I636" i="12"/>
  <c r="E636" i="12"/>
  <c r="F636" i="12" s="1"/>
  <c r="I626" i="12"/>
  <c r="F626" i="12"/>
  <c r="I625" i="12"/>
  <c r="F625"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E608" i="12"/>
  <c r="F608" i="12" s="1"/>
  <c r="I598" i="12"/>
  <c r="F598" i="12"/>
  <c r="I597" i="12"/>
  <c r="F597" i="12"/>
  <c r="I596" i="12"/>
  <c r="F596" i="12"/>
  <c r="I595" i="12"/>
  <c r="F595" i="12"/>
  <c r="I594" i="12"/>
  <c r="F594" i="12"/>
  <c r="I593" i="12"/>
  <c r="F593" i="12"/>
  <c r="I592" i="12"/>
  <c r="F592" i="12"/>
  <c r="I591" i="12"/>
  <c r="F591" i="12"/>
  <c r="I590" i="12"/>
  <c r="F590" i="12"/>
  <c r="I589" i="12"/>
  <c r="F589" i="12"/>
  <c r="I588" i="12"/>
  <c r="F588" i="12"/>
  <c r="I587" i="12"/>
  <c r="F587" i="12"/>
  <c r="I586" i="12"/>
  <c r="E586" i="12"/>
  <c r="F586" i="12" s="1"/>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E561" i="12"/>
  <c r="F561" i="12" s="1"/>
  <c r="J53"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I64" i="9"/>
  <c r="F64" i="9"/>
  <c r="I63" i="9"/>
  <c r="F63" i="9"/>
  <c r="I62" i="9"/>
  <c r="F62" i="9"/>
  <c r="I61" i="9"/>
  <c r="F61" i="9"/>
  <c r="I60" i="9"/>
  <c r="F60" i="9"/>
  <c r="I59" i="9"/>
  <c r="F59" i="9"/>
  <c r="I58" i="9"/>
  <c r="F58" i="9"/>
  <c r="I57" i="9"/>
  <c r="F57" i="9"/>
  <c r="I56" i="9"/>
  <c r="F56" i="9"/>
  <c r="I55" i="9"/>
  <c r="F55" i="9"/>
  <c r="I45" i="9"/>
  <c r="F45" i="9"/>
  <c r="I44" i="9"/>
  <c r="F44" i="9"/>
  <c r="I43" i="9"/>
  <c r="F43" i="9"/>
  <c r="I42" i="9"/>
  <c r="F42" i="9"/>
  <c r="I41" i="9"/>
  <c r="F41" i="9"/>
  <c r="I40" i="9"/>
  <c r="F40" i="9"/>
  <c r="I39" i="9"/>
  <c r="F39" i="9"/>
  <c r="I38" i="9"/>
  <c r="F38" i="9"/>
  <c r="I37" i="9"/>
  <c r="F37" i="9"/>
  <c r="I36" i="9"/>
  <c r="F36" i="9"/>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17" i="8"/>
  <c r="K916" i="8"/>
  <c r="K91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57" i="8"/>
  <c r="K856" i="8"/>
  <c r="K85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97" i="8"/>
  <c r="K796" i="8"/>
  <c r="K79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37" i="8"/>
  <c r="K736" i="8"/>
  <c r="K73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77" i="8"/>
  <c r="K676" i="8"/>
  <c r="K67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17" i="8"/>
  <c r="K616" i="8"/>
  <c r="K61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57" i="8"/>
  <c r="K556" i="8"/>
  <c r="K55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97" i="8"/>
  <c r="K496" i="8"/>
  <c r="K49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K437" i="8"/>
  <c r="K436" i="8"/>
  <c r="K435" i="8"/>
  <c r="J964" i="8"/>
  <c r="J963" i="8"/>
  <c r="J962" i="8"/>
  <c r="G962" i="8"/>
  <c r="F964" i="8" s="1"/>
  <c r="G964" i="8" s="1"/>
  <c r="J961" i="8"/>
  <c r="G961" i="8"/>
  <c r="J960" i="8"/>
  <c r="G960" i="8"/>
  <c r="J959" i="8"/>
  <c r="G959" i="8"/>
  <c r="J958" i="8"/>
  <c r="J957" i="8"/>
  <c r="J956" i="8"/>
  <c r="G956" i="8"/>
  <c r="F958" i="8" s="1"/>
  <c r="G958"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16" i="8"/>
  <c r="J915" i="8"/>
  <c r="J914" i="8"/>
  <c r="F914" i="8"/>
  <c r="G914" i="8" s="1"/>
  <c r="J904" i="8"/>
  <c r="J903" i="8"/>
  <c r="J902" i="8"/>
  <c r="G902" i="8"/>
  <c r="F903" i="8" s="1"/>
  <c r="G903" i="8" s="1"/>
  <c r="J901" i="8"/>
  <c r="G901" i="8"/>
  <c r="J900" i="8"/>
  <c r="G900" i="8"/>
  <c r="J899" i="8"/>
  <c r="G899" i="8"/>
  <c r="J898" i="8"/>
  <c r="J897" i="8"/>
  <c r="J896" i="8"/>
  <c r="G896" i="8"/>
  <c r="F897" i="8" s="1"/>
  <c r="G897"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56" i="8"/>
  <c r="J855" i="8"/>
  <c r="J854" i="8"/>
  <c r="F854" i="8"/>
  <c r="G854" i="8" s="1"/>
  <c r="J844" i="8"/>
  <c r="J843" i="8"/>
  <c r="J842" i="8"/>
  <c r="G842" i="8"/>
  <c r="F844" i="8" s="1"/>
  <c r="G844" i="8" s="1"/>
  <c r="J841" i="8"/>
  <c r="G841" i="8"/>
  <c r="J840" i="8"/>
  <c r="G840" i="8"/>
  <c r="J839" i="8"/>
  <c r="G839" i="8"/>
  <c r="J838" i="8"/>
  <c r="J837" i="8"/>
  <c r="J836" i="8"/>
  <c r="G836" i="8"/>
  <c r="F838" i="8" s="1"/>
  <c r="G838"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J802" i="8"/>
  <c r="J801" i="8"/>
  <c r="J800" i="8"/>
  <c r="F800" i="8"/>
  <c r="G800" i="8" s="1"/>
  <c r="F802" i="8" s="1"/>
  <c r="G802" i="8" s="1"/>
  <c r="J799" i="8"/>
  <c r="J798" i="8"/>
  <c r="J797" i="8"/>
  <c r="F797" i="8"/>
  <c r="G797" i="8" s="1"/>
  <c r="F798" i="8" s="1"/>
  <c r="G798" i="8" s="1"/>
  <c r="J796" i="8"/>
  <c r="J795" i="8"/>
  <c r="J794" i="8"/>
  <c r="F794" i="8"/>
  <c r="G794" i="8" s="1"/>
  <c r="F795" i="8" s="1"/>
  <c r="G795" i="8" s="1"/>
  <c r="J784" i="8"/>
  <c r="J783" i="8"/>
  <c r="J782" i="8"/>
  <c r="G782" i="8"/>
  <c r="J781" i="8"/>
  <c r="G781" i="8"/>
  <c r="J780" i="8"/>
  <c r="G780" i="8"/>
  <c r="J779" i="8"/>
  <c r="G779" i="8"/>
  <c r="J778" i="8"/>
  <c r="J777" i="8"/>
  <c r="J776" i="8"/>
  <c r="G776" i="8"/>
  <c r="J775" i="8"/>
  <c r="J774" i="8"/>
  <c r="J773" i="8"/>
  <c r="F773" i="8"/>
  <c r="G773" i="8" s="1"/>
  <c r="F775" i="8" s="1"/>
  <c r="G775" i="8" s="1"/>
  <c r="J772" i="8"/>
  <c r="J771" i="8"/>
  <c r="J770" i="8"/>
  <c r="F770" i="8"/>
  <c r="G770" i="8" s="1"/>
  <c r="F772" i="8" s="1"/>
  <c r="G772" i="8" s="1"/>
  <c r="J769" i="8"/>
  <c r="J768" i="8"/>
  <c r="J767" i="8"/>
  <c r="F767" i="8"/>
  <c r="G767" i="8" s="1"/>
  <c r="F768" i="8" s="1"/>
  <c r="G768" i="8" s="1"/>
  <c r="J766" i="8"/>
  <c r="J765" i="8"/>
  <c r="J764" i="8"/>
  <c r="F764" i="8"/>
  <c r="G764" i="8" s="1"/>
  <c r="F766" i="8" s="1"/>
  <c r="G766" i="8" s="1"/>
  <c r="J763" i="8"/>
  <c r="J762" i="8"/>
  <c r="J761" i="8"/>
  <c r="F761" i="8"/>
  <c r="G761" i="8" s="1"/>
  <c r="F762" i="8" s="1"/>
  <c r="G762" i="8" s="1"/>
  <c r="J760" i="8"/>
  <c r="J759" i="8"/>
  <c r="J758" i="8"/>
  <c r="F758" i="8"/>
  <c r="G758" i="8" s="1"/>
  <c r="F760" i="8" s="1"/>
  <c r="G760" i="8" s="1"/>
  <c r="J757" i="8"/>
  <c r="J756" i="8"/>
  <c r="J755" i="8"/>
  <c r="F755" i="8"/>
  <c r="G755" i="8" s="1"/>
  <c r="F756" i="8" s="1"/>
  <c r="G756" i="8" s="1"/>
  <c r="J754" i="8"/>
  <c r="J753" i="8"/>
  <c r="J752" i="8"/>
  <c r="F752" i="8"/>
  <c r="G752" i="8" s="1"/>
  <c r="F754" i="8" s="1"/>
  <c r="G754" i="8" s="1"/>
  <c r="J751" i="8"/>
  <c r="J750" i="8"/>
  <c r="J749" i="8"/>
  <c r="F749" i="8"/>
  <c r="G749" i="8" s="1"/>
  <c r="F751" i="8" s="1"/>
  <c r="G751" i="8" s="1"/>
  <c r="J748" i="8"/>
  <c r="J747" i="8"/>
  <c r="J746" i="8"/>
  <c r="F746" i="8"/>
  <c r="G746" i="8" s="1"/>
  <c r="F748" i="8" s="1"/>
  <c r="G748" i="8" s="1"/>
  <c r="J745" i="8"/>
  <c r="J744" i="8"/>
  <c r="J743" i="8"/>
  <c r="F743" i="8"/>
  <c r="G743" i="8" s="1"/>
  <c r="F744" i="8" s="1"/>
  <c r="G744" i="8" s="1"/>
  <c r="J742" i="8"/>
  <c r="J741" i="8"/>
  <c r="J740" i="8"/>
  <c r="F740" i="8"/>
  <c r="G740" i="8" s="1"/>
  <c r="F741" i="8" s="1"/>
  <c r="G741" i="8" s="1"/>
  <c r="J739" i="8"/>
  <c r="J738" i="8"/>
  <c r="J737" i="8"/>
  <c r="F737" i="8"/>
  <c r="G737" i="8" s="1"/>
  <c r="F739" i="8" s="1"/>
  <c r="G739" i="8" s="1"/>
  <c r="J736" i="8"/>
  <c r="J735" i="8"/>
  <c r="J734" i="8"/>
  <c r="F734" i="8"/>
  <c r="G734" i="8" s="1"/>
  <c r="F735" i="8" s="1"/>
  <c r="G735" i="8" s="1"/>
  <c r="J724" i="8"/>
  <c r="J723" i="8"/>
  <c r="J722" i="8"/>
  <c r="G722" i="8"/>
  <c r="F724" i="8" s="1"/>
  <c r="G724" i="8" s="1"/>
  <c r="J721" i="8"/>
  <c r="G721" i="8"/>
  <c r="J720" i="8"/>
  <c r="G720" i="8"/>
  <c r="J719" i="8"/>
  <c r="G719" i="8"/>
  <c r="J718" i="8"/>
  <c r="J717" i="8"/>
  <c r="J716" i="8"/>
  <c r="G716" i="8"/>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F679" i="8" s="1"/>
  <c r="G679" i="8" s="1"/>
  <c r="J676" i="8"/>
  <c r="J675" i="8"/>
  <c r="J674" i="8"/>
  <c r="F674" i="8"/>
  <c r="G674" i="8" s="1"/>
  <c r="J664" i="8"/>
  <c r="J663" i="8"/>
  <c r="J662" i="8"/>
  <c r="G662" i="8"/>
  <c r="F663" i="8" s="1"/>
  <c r="G663" i="8" s="1"/>
  <c r="J661" i="8"/>
  <c r="G661" i="8"/>
  <c r="J660" i="8"/>
  <c r="G660" i="8"/>
  <c r="J659" i="8"/>
  <c r="G659" i="8"/>
  <c r="J658" i="8"/>
  <c r="J657" i="8"/>
  <c r="J656" i="8"/>
  <c r="G656" i="8"/>
  <c r="F657" i="8" s="1"/>
  <c r="G657"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F619" i="8" s="1"/>
  <c r="G619" i="8" s="1"/>
  <c r="J616" i="8"/>
  <c r="J615" i="8"/>
  <c r="J614" i="8"/>
  <c r="F614" i="8"/>
  <c r="G614" i="8" s="1"/>
  <c r="J604" i="8"/>
  <c r="J603" i="8"/>
  <c r="J602" i="8"/>
  <c r="G602" i="8"/>
  <c r="F604" i="8" s="1"/>
  <c r="G604" i="8" s="1"/>
  <c r="J601" i="8"/>
  <c r="G601" i="8"/>
  <c r="J600" i="8"/>
  <c r="G600" i="8"/>
  <c r="J599" i="8"/>
  <c r="G599" i="8"/>
  <c r="J598" i="8"/>
  <c r="J597" i="8"/>
  <c r="J596" i="8"/>
  <c r="G596" i="8"/>
  <c r="F598" i="8" s="1"/>
  <c r="G598"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56" i="8"/>
  <c r="J555" i="8"/>
  <c r="J554" i="8"/>
  <c r="F554" i="8"/>
  <c r="G554" i="8" s="1"/>
  <c r="F556" i="8" s="1"/>
  <c r="G556" i="8" s="1"/>
  <c r="J544" i="8"/>
  <c r="J543" i="8"/>
  <c r="J542" i="8"/>
  <c r="G542" i="8"/>
  <c r="F543" i="8" s="1"/>
  <c r="G543" i="8" s="1"/>
  <c r="J541" i="8"/>
  <c r="G541" i="8"/>
  <c r="J540" i="8"/>
  <c r="G540" i="8"/>
  <c r="J539" i="8"/>
  <c r="G539" i="8"/>
  <c r="J538" i="8"/>
  <c r="J537" i="8"/>
  <c r="J536" i="8"/>
  <c r="G536" i="8"/>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96" i="8"/>
  <c r="J495" i="8"/>
  <c r="J494" i="8"/>
  <c r="F494" i="8"/>
  <c r="G494" i="8" s="1"/>
  <c r="F496" i="8" s="1"/>
  <c r="G496" i="8" s="1"/>
  <c r="J484" i="8"/>
  <c r="J483" i="8"/>
  <c r="J482" i="8"/>
  <c r="G482" i="8"/>
  <c r="F483" i="8" s="1"/>
  <c r="G483" i="8" s="1"/>
  <c r="J481" i="8"/>
  <c r="G481" i="8"/>
  <c r="J480" i="8"/>
  <c r="G480" i="8"/>
  <c r="J479" i="8"/>
  <c r="G479" i="8"/>
  <c r="J478" i="8"/>
  <c r="J477" i="8"/>
  <c r="J476" i="8"/>
  <c r="G476" i="8"/>
  <c r="F477" i="8" s="1"/>
  <c r="G477"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36" i="8"/>
  <c r="J435" i="8"/>
  <c r="J434" i="8"/>
  <c r="F434" i="8"/>
  <c r="G434" i="8" s="1"/>
  <c r="J424" i="8"/>
  <c r="J423" i="8"/>
  <c r="J422" i="8"/>
  <c r="G422" i="8"/>
  <c r="F424" i="8" s="1"/>
  <c r="G424" i="8" s="1"/>
  <c r="J421" i="8"/>
  <c r="G421" i="8"/>
  <c r="J420" i="8"/>
  <c r="G420" i="8"/>
  <c r="J419" i="8"/>
  <c r="G419" i="8"/>
  <c r="J418" i="8"/>
  <c r="J417" i="8"/>
  <c r="J416" i="8"/>
  <c r="G416" i="8"/>
  <c r="F418" i="8" s="1"/>
  <c r="G418"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76" i="8"/>
  <c r="J375" i="8"/>
  <c r="J374" i="8"/>
  <c r="F374" i="8"/>
  <c r="G374" i="8" s="1"/>
  <c r="J364" i="8"/>
  <c r="J363" i="8"/>
  <c r="J362" i="8"/>
  <c r="G362" i="8"/>
  <c r="F363" i="8" s="1"/>
  <c r="G363" i="8" s="1"/>
  <c r="J361" i="8"/>
  <c r="G361" i="8"/>
  <c r="J360" i="8"/>
  <c r="G360" i="8"/>
  <c r="J359" i="8"/>
  <c r="G359" i="8"/>
  <c r="J358" i="8"/>
  <c r="J357" i="8"/>
  <c r="J356" i="8"/>
  <c r="G356" i="8"/>
  <c r="F357" i="8" s="1"/>
  <c r="G357"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16" i="8"/>
  <c r="J315" i="8"/>
  <c r="J314" i="8"/>
  <c r="F314" i="8"/>
  <c r="G314" i="8" s="1"/>
  <c r="J304" i="8"/>
  <c r="J303" i="8"/>
  <c r="J302" i="8"/>
  <c r="G302" i="8"/>
  <c r="F304" i="8" s="1"/>
  <c r="G304" i="8" s="1"/>
  <c r="J301" i="8"/>
  <c r="G301" i="8"/>
  <c r="J300" i="8"/>
  <c r="G300" i="8"/>
  <c r="J299" i="8"/>
  <c r="G299" i="8"/>
  <c r="J298" i="8"/>
  <c r="J297" i="8"/>
  <c r="J296" i="8"/>
  <c r="G296" i="8"/>
  <c r="F298" i="8" s="1"/>
  <c r="G298"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56" i="8"/>
  <c r="J255" i="8"/>
  <c r="J254" i="8"/>
  <c r="F254" i="8"/>
  <c r="G254" i="8" s="1"/>
  <c r="J244" i="8"/>
  <c r="J243" i="8"/>
  <c r="J242" i="8"/>
  <c r="G242" i="8"/>
  <c r="F243" i="8" s="1"/>
  <c r="G243" i="8" s="1"/>
  <c r="J241" i="8"/>
  <c r="G241" i="8"/>
  <c r="J240" i="8"/>
  <c r="G240" i="8"/>
  <c r="J239" i="8"/>
  <c r="G239" i="8"/>
  <c r="J238" i="8"/>
  <c r="J237" i="8"/>
  <c r="J236" i="8"/>
  <c r="G236" i="8"/>
  <c r="F237" i="8" s="1"/>
  <c r="G237"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F199" i="8" s="1"/>
  <c r="G199" i="8" s="1"/>
  <c r="J196" i="8"/>
  <c r="J195" i="8"/>
  <c r="J194" i="8"/>
  <c r="F194" i="8"/>
  <c r="G194" i="8" s="1"/>
  <c r="J184" i="8"/>
  <c r="J183" i="8"/>
  <c r="J182" i="8"/>
  <c r="G182" i="8"/>
  <c r="F184" i="8" s="1"/>
  <c r="G184" i="8" s="1"/>
  <c r="J181" i="8"/>
  <c r="G181" i="8"/>
  <c r="J180" i="8"/>
  <c r="G180" i="8"/>
  <c r="J179" i="8"/>
  <c r="G179" i="8"/>
  <c r="J178" i="8"/>
  <c r="J177" i="8"/>
  <c r="J176" i="8"/>
  <c r="G176" i="8"/>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F139" i="8" s="1"/>
  <c r="G139" i="8" s="1"/>
  <c r="J136" i="8"/>
  <c r="J135" i="8"/>
  <c r="J134" i="8"/>
  <c r="F134" i="8"/>
  <c r="G134" i="8" s="1"/>
  <c r="J124" i="8"/>
  <c r="J123" i="8"/>
  <c r="J122" i="8"/>
  <c r="G122" i="8"/>
  <c r="F123" i="8" s="1"/>
  <c r="G123" i="8" s="1"/>
  <c r="J121" i="8"/>
  <c r="G121" i="8"/>
  <c r="J120" i="8"/>
  <c r="G120" i="8"/>
  <c r="J119" i="8"/>
  <c r="G119" i="8"/>
  <c r="J118" i="8"/>
  <c r="J117" i="8"/>
  <c r="J116" i="8"/>
  <c r="G116" i="8"/>
  <c r="F117" i="8" s="1"/>
  <c r="G117"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F79" i="8" s="1"/>
  <c r="G79" i="8" s="1"/>
  <c r="J76" i="8"/>
  <c r="J75" i="8"/>
  <c r="J74" i="8"/>
  <c r="F74" i="8"/>
  <c r="G74"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88" i="7"/>
  <c r="K177" i="7"/>
  <c r="K47" i="7"/>
  <c r="K46" i="7"/>
  <c r="K45" i="7"/>
  <c r="K44" i="7"/>
  <c r="K43" i="7"/>
  <c r="K42" i="7"/>
  <c r="K41" i="7"/>
  <c r="K38"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88" i="7"/>
  <c r="E188" i="7"/>
  <c r="G188" i="7" s="1"/>
  <c r="J187" i="7"/>
  <c r="G187" i="7"/>
  <c r="J177" i="7"/>
  <c r="F177" i="7"/>
  <c r="G177" i="7" s="1"/>
  <c r="D161" i="7" s="1"/>
  <c r="J47" i="7"/>
  <c r="F47" i="7"/>
  <c r="G47" i="7" s="1"/>
  <c r="J46" i="7"/>
  <c r="G46" i="7"/>
  <c r="J45" i="7"/>
  <c r="E45" i="7"/>
  <c r="G45" i="7" s="1"/>
  <c r="J44" i="7"/>
  <c r="E44" i="7"/>
  <c r="G44" i="7" s="1"/>
  <c r="J43" i="7"/>
  <c r="E43" i="7"/>
  <c r="G43" i="7" s="1"/>
  <c r="J42" i="7"/>
  <c r="G42" i="7"/>
  <c r="J41" i="7"/>
  <c r="G41" i="7"/>
  <c r="J38" i="7"/>
  <c r="E38" i="7"/>
  <c r="G38" i="7" s="1"/>
  <c r="J37" i="7"/>
  <c r="G37" i="7"/>
  <c r="F417" i="8" l="1"/>
  <c r="G417" i="8" s="1"/>
  <c r="F177" i="8"/>
  <c r="G177" i="8" s="1"/>
  <c r="D72" i="40"/>
  <c r="D103" i="40"/>
  <c r="P74" i="43"/>
  <c r="Q75" i="43"/>
  <c r="P76" i="43"/>
  <c r="Q77" i="43"/>
  <c r="P78" i="43"/>
  <c r="Q79" i="43"/>
  <c r="P80" i="43"/>
  <c r="Q81" i="43"/>
  <c r="P82" i="43"/>
  <c r="Q83" i="43"/>
  <c r="P84" i="43"/>
  <c r="Q85" i="43"/>
  <c r="P86" i="43"/>
  <c r="Q87" i="43"/>
  <c r="P88" i="43"/>
  <c r="Q89" i="43"/>
  <c r="P90" i="43"/>
  <c r="Q91" i="43"/>
  <c r="P92" i="43"/>
  <c r="D143" i="9"/>
  <c r="D200" i="9"/>
  <c r="D219" i="9"/>
  <c r="D96" i="43"/>
  <c r="D40" i="42"/>
  <c r="D160" i="42"/>
  <c r="D70" i="42"/>
  <c r="D41" i="40"/>
  <c r="D406" i="12"/>
  <c r="D629" i="12"/>
  <c r="D554" i="12"/>
  <c r="D601" i="12"/>
  <c r="D181" i="9"/>
  <c r="D105" i="9"/>
  <c r="D29" i="9"/>
  <c r="D48" i="9"/>
  <c r="D162" i="9"/>
  <c r="F303" i="8"/>
  <c r="G303" i="8" s="1"/>
  <c r="F183" i="8"/>
  <c r="G183" i="8" s="1"/>
  <c r="F297" i="8"/>
  <c r="G297" i="8" s="1"/>
  <c r="F423" i="8"/>
  <c r="G423" i="8" s="1"/>
  <c r="F118" i="8"/>
  <c r="G118" i="8" s="1"/>
  <c r="F124" i="8"/>
  <c r="G124" i="8" s="1"/>
  <c r="F238" i="8"/>
  <c r="G238" i="8" s="1"/>
  <c r="F244" i="8"/>
  <c r="G244" i="8" s="1"/>
  <c r="F358" i="8"/>
  <c r="G358" i="8" s="1"/>
  <c r="F364" i="8"/>
  <c r="G364" i="8" s="1"/>
  <c r="F478" i="8"/>
  <c r="G478" i="8" s="1"/>
  <c r="F484" i="8"/>
  <c r="G484" i="8" s="1"/>
  <c r="F544" i="8"/>
  <c r="G544" i="8" s="1"/>
  <c r="F597" i="8"/>
  <c r="G597" i="8" s="1"/>
  <c r="F603" i="8"/>
  <c r="G603" i="8" s="1"/>
  <c r="F658" i="8"/>
  <c r="G658" i="8" s="1"/>
  <c r="F664" i="8"/>
  <c r="G664" i="8" s="1"/>
  <c r="F717" i="8"/>
  <c r="G717" i="8" s="1"/>
  <c r="F723" i="8"/>
  <c r="G723" i="8" s="1"/>
  <c r="F837" i="8"/>
  <c r="G837" i="8" s="1"/>
  <c r="F843" i="8"/>
  <c r="G843" i="8" s="1"/>
  <c r="F898" i="8"/>
  <c r="G898" i="8" s="1"/>
  <c r="F904" i="8"/>
  <c r="G904" i="8" s="1"/>
  <c r="F957" i="8"/>
  <c r="G957" i="8" s="1"/>
  <c r="F963" i="8"/>
  <c r="G963" i="8" s="1"/>
  <c r="F738" i="8"/>
  <c r="G738" i="8" s="1"/>
  <c r="F774" i="8"/>
  <c r="G774" i="8" s="1"/>
  <c r="F747" i="8"/>
  <c r="G747" i="8" s="1"/>
  <c r="D56" i="10"/>
  <c r="D148" i="10"/>
  <c r="D240" i="10"/>
  <c r="D263" i="10"/>
  <c r="D102" i="10"/>
  <c r="D194" i="10"/>
  <c r="F765" i="8"/>
  <c r="G765" i="8" s="1"/>
  <c r="F801" i="8"/>
  <c r="G801" i="8" s="1"/>
  <c r="F753" i="8"/>
  <c r="G753" i="8" s="1"/>
  <c r="F750" i="8"/>
  <c r="G750" i="8" s="1"/>
  <c r="F759" i="8"/>
  <c r="G759" i="8" s="1"/>
  <c r="F742" i="8"/>
  <c r="G742" i="8" s="1"/>
  <c r="F763" i="8"/>
  <c r="G763" i="8" s="1"/>
  <c r="F771" i="8"/>
  <c r="G771" i="8" s="1"/>
  <c r="D50" i="7"/>
  <c r="D30"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579" i="12"/>
  <c r="D217" i="10"/>
  <c r="D171" i="10"/>
  <c r="D125" i="10"/>
  <c r="D79" i="10"/>
  <c r="F757" i="8"/>
  <c r="G757" i="8" s="1"/>
  <c r="F769" i="8"/>
  <c r="G769" i="8" s="1"/>
  <c r="F799" i="8"/>
  <c r="G799" i="8" s="1"/>
  <c r="F805" i="8"/>
  <c r="G805" i="8" s="1"/>
  <c r="F804" i="8"/>
  <c r="G804" i="8" s="1"/>
  <c r="F811" i="8"/>
  <c r="G811" i="8" s="1"/>
  <c r="F810" i="8"/>
  <c r="G810" i="8" s="1"/>
  <c r="F745" i="8"/>
  <c r="G745" i="8" s="1"/>
  <c r="F736" i="8"/>
  <c r="G736" i="8" s="1"/>
  <c r="F778" i="8"/>
  <c r="G778" i="8" s="1"/>
  <c r="F777" i="8"/>
  <c r="G777" i="8" s="1"/>
  <c r="F856" i="8"/>
  <c r="G856" i="8" s="1"/>
  <c r="F855" i="8"/>
  <c r="G855" i="8" s="1"/>
  <c r="F784" i="8"/>
  <c r="G784" i="8" s="1"/>
  <c r="F783" i="8"/>
  <c r="G783" i="8" s="1"/>
  <c r="F796" i="8"/>
  <c r="G796" i="8" s="1"/>
  <c r="F808" i="8"/>
  <c r="G808" i="8" s="1"/>
  <c r="F807" i="8"/>
  <c r="G807" i="8" s="1"/>
  <c r="F916" i="8"/>
  <c r="G916" i="8" s="1"/>
  <c r="F915" i="8"/>
  <c r="G915" i="8" s="1"/>
  <c r="F817" i="8"/>
  <c r="G817" i="8" s="1"/>
  <c r="F816" i="8"/>
  <c r="G816" i="8" s="1"/>
  <c r="F823" i="8"/>
  <c r="G823" i="8" s="1"/>
  <c r="F822" i="8"/>
  <c r="G822" i="8" s="1"/>
  <c r="F829" i="8"/>
  <c r="G829" i="8" s="1"/>
  <c r="F828" i="8"/>
  <c r="G828" i="8" s="1"/>
  <c r="F835" i="8"/>
  <c r="G835" i="8" s="1"/>
  <c r="F834" i="8"/>
  <c r="G834" i="8" s="1"/>
  <c r="F859" i="8"/>
  <c r="G859" i="8" s="1"/>
  <c r="F858" i="8"/>
  <c r="G85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19" i="8"/>
  <c r="G919" i="8" s="1"/>
  <c r="F918" i="8"/>
  <c r="G918"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14" i="8"/>
  <c r="G814" i="8" s="1"/>
  <c r="F813" i="8"/>
  <c r="G813" i="8" s="1"/>
  <c r="F826" i="8"/>
  <c r="G826" i="8" s="1"/>
  <c r="F825" i="8"/>
  <c r="G825"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820" i="8"/>
  <c r="G820" i="8" s="1"/>
  <c r="F819" i="8"/>
  <c r="G819" i="8" s="1"/>
  <c r="F832" i="8"/>
  <c r="G832" i="8" s="1"/>
  <c r="F831" i="8"/>
  <c r="G831" i="8" s="1"/>
  <c r="F577" i="8"/>
  <c r="G577" i="8" s="1"/>
  <c r="F576" i="8"/>
  <c r="G576" i="8" s="1"/>
  <c r="F583" i="8"/>
  <c r="G583" i="8" s="1"/>
  <c r="F582" i="8"/>
  <c r="G582" i="8" s="1"/>
  <c r="F589" i="8"/>
  <c r="G589" i="8" s="1"/>
  <c r="F588" i="8"/>
  <c r="G588" i="8" s="1"/>
  <c r="F595" i="8"/>
  <c r="G595" i="8" s="1"/>
  <c r="F594" i="8"/>
  <c r="G594" i="8" s="1"/>
  <c r="F537" i="8"/>
  <c r="G537" i="8" s="1"/>
  <c r="F495" i="8"/>
  <c r="G495"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55" i="8"/>
  <c r="G555" i="8" s="1"/>
  <c r="F558" i="8"/>
  <c r="G558" i="8" s="1"/>
  <c r="F561" i="8"/>
  <c r="G561" i="8" s="1"/>
  <c r="F564" i="8"/>
  <c r="G564" i="8" s="1"/>
  <c r="F567" i="8"/>
  <c r="G567" i="8" s="1"/>
  <c r="F570" i="8"/>
  <c r="G570" i="8" s="1"/>
  <c r="F574" i="8"/>
  <c r="G574" i="8" s="1"/>
  <c r="F573" i="8"/>
  <c r="G573" i="8" s="1"/>
  <c r="F580" i="8"/>
  <c r="G580" i="8" s="1"/>
  <c r="F579" i="8"/>
  <c r="G579" i="8" s="1"/>
  <c r="F586" i="8"/>
  <c r="G586" i="8" s="1"/>
  <c r="F585" i="8"/>
  <c r="G585" i="8" s="1"/>
  <c r="F592" i="8"/>
  <c r="G592" i="8" s="1"/>
  <c r="F591" i="8"/>
  <c r="G591" i="8" s="1"/>
  <c r="F616" i="8"/>
  <c r="G616" i="8" s="1"/>
  <c r="F615" i="8"/>
  <c r="G615" i="8" s="1"/>
  <c r="F676" i="8"/>
  <c r="G676" i="8" s="1"/>
  <c r="F675" i="8"/>
  <c r="G675" i="8" s="1"/>
  <c r="F618" i="8"/>
  <c r="G61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78" i="8"/>
  <c r="G678"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262" i="8"/>
  <c r="G262" i="8" s="1"/>
  <c r="F261" i="8"/>
  <c r="G261" i="8" s="1"/>
  <c r="F268" i="8"/>
  <c r="G268" i="8" s="1"/>
  <c r="F267" i="8"/>
  <c r="G267" i="8" s="1"/>
  <c r="F280" i="8"/>
  <c r="G280" i="8" s="1"/>
  <c r="F279" i="8"/>
  <c r="G279" i="8" s="1"/>
  <c r="F286" i="8"/>
  <c r="G286" i="8" s="1"/>
  <c r="F285" i="8"/>
  <c r="G285" i="8" s="1"/>
  <c r="F292" i="8"/>
  <c r="G292" i="8" s="1"/>
  <c r="F291" i="8"/>
  <c r="G291" i="8" s="1"/>
  <c r="F316" i="8"/>
  <c r="G316" i="8" s="1"/>
  <c r="F315" i="8"/>
  <c r="G315" i="8" s="1"/>
  <c r="F259" i="8"/>
  <c r="G259" i="8" s="1"/>
  <c r="F258" i="8"/>
  <c r="G258" i="8" s="1"/>
  <c r="F265" i="8"/>
  <c r="G265" i="8" s="1"/>
  <c r="F264" i="8"/>
  <c r="G264" i="8" s="1"/>
  <c r="F271" i="8"/>
  <c r="G271" i="8" s="1"/>
  <c r="F270" i="8"/>
  <c r="G270" i="8" s="1"/>
  <c r="F277" i="8"/>
  <c r="G277" i="8" s="1"/>
  <c r="F276" i="8"/>
  <c r="G276" i="8" s="1"/>
  <c r="F283" i="8"/>
  <c r="G283" i="8" s="1"/>
  <c r="F282" i="8"/>
  <c r="G282" i="8" s="1"/>
  <c r="F289" i="8"/>
  <c r="G289" i="8" s="1"/>
  <c r="F288" i="8"/>
  <c r="G288" i="8" s="1"/>
  <c r="F295" i="8"/>
  <c r="G295" i="8" s="1"/>
  <c r="F294" i="8"/>
  <c r="G294" i="8" s="1"/>
  <c r="F322" i="8"/>
  <c r="G322" i="8" s="1"/>
  <c r="F321" i="8"/>
  <c r="G321" i="8" s="1"/>
  <c r="F328" i="8"/>
  <c r="G328" i="8" s="1"/>
  <c r="F327" i="8"/>
  <c r="G327" i="8" s="1"/>
  <c r="F274" i="8"/>
  <c r="G274" i="8" s="1"/>
  <c r="F273" i="8"/>
  <c r="G273" i="8" s="1"/>
  <c r="F256" i="8"/>
  <c r="G256" i="8" s="1"/>
  <c r="F255" i="8"/>
  <c r="G255" i="8" s="1"/>
  <c r="F319" i="8"/>
  <c r="G319" i="8" s="1"/>
  <c r="F318" i="8"/>
  <c r="G318" i="8" s="1"/>
  <c r="F325" i="8"/>
  <c r="G325" i="8" s="1"/>
  <c r="F324" i="8"/>
  <c r="G324" i="8" s="1"/>
  <c r="F331" i="8"/>
  <c r="G331" i="8" s="1"/>
  <c r="F330" i="8"/>
  <c r="G330" i="8" s="1"/>
  <c r="F376" i="8"/>
  <c r="G376" i="8" s="1"/>
  <c r="F375" i="8"/>
  <c r="G375" i="8" s="1"/>
  <c r="F439" i="8"/>
  <c r="G439" i="8" s="1"/>
  <c r="F438" i="8"/>
  <c r="G438"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79" i="8"/>
  <c r="G379" i="8" s="1"/>
  <c r="F378" i="8"/>
  <c r="G378"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334" i="8"/>
  <c r="G334" i="8" s="1"/>
  <c r="F333" i="8"/>
  <c r="G333" i="8" s="1"/>
  <c r="F340" i="8"/>
  <c r="G340" i="8" s="1"/>
  <c r="F339" i="8"/>
  <c r="G339" i="8" s="1"/>
  <c r="F346" i="8"/>
  <c r="G346" i="8" s="1"/>
  <c r="F345" i="8"/>
  <c r="G345" i="8" s="1"/>
  <c r="F352" i="8"/>
  <c r="G352" i="8" s="1"/>
  <c r="F351" i="8"/>
  <c r="G351"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36" i="8"/>
  <c r="G436" i="8" s="1"/>
  <c r="F435" i="8"/>
  <c r="G435" i="8" s="1"/>
  <c r="F136" i="8"/>
  <c r="G136" i="8" s="1"/>
  <c r="F135" i="8"/>
  <c r="G135" i="8" s="1"/>
  <c r="F196" i="8"/>
  <c r="G196" i="8" s="1"/>
  <c r="F195" i="8"/>
  <c r="G195" i="8" s="1"/>
  <c r="F138" i="8"/>
  <c r="G13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98" i="8"/>
  <c r="G198"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75" i="8"/>
  <c r="G75" i="8" s="1"/>
  <c r="F76" i="8"/>
  <c r="G76" i="8" s="1"/>
  <c r="F78" i="8"/>
  <c r="G78"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D180" i="7"/>
  <c r="I21" i="27"/>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67" i="8" l="1"/>
  <c r="D487" i="8"/>
  <c r="D247" i="8"/>
  <c r="D727" i="8"/>
  <c r="D127" i="8"/>
  <c r="D547" i="8"/>
  <c r="D907" i="8"/>
  <c r="D847" i="8"/>
  <c r="D787" i="8"/>
  <c r="D187" i="8"/>
  <c r="D427" i="8"/>
  <c r="D367" i="8"/>
  <c r="D667" i="8"/>
  <c r="D607" i="8"/>
  <c r="D307"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29" i="10"/>
  <c r="J28" i="10"/>
  <c r="J27" i="10"/>
  <c r="J26" i="10"/>
  <c r="J25" i="10"/>
  <c r="J24" i="10"/>
  <c r="J23" i="10"/>
  <c r="J22" i="10"/>
  <c r="J21" i="10"/>
  <c r="J20" i="10"/>
  <c r="J19" i="10"/>
  <c r="J18" i="10"/>
  <c r="K63" i="8"/>
  <c r="K62"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6" i="7"/>
  <c r="K25" i="7"/>
  <c r="K24" i="7"/>
  <c r="K23" i="7"/>
  <c r="K22" i="7"/>
  <c r="K21" i="7"/>
  <c r="K18" i="7"/>
  <c r="P43" i="48"/>
  <c r="I13" i="27" s="1"/>
  <c r="O43" i="48"/>
  <c r="N43" i="48"/>
  <c r="M43" i="48"/>
  <c r="L43" i="48"/>
  <c r="K43" i="48"/>
  <c r="J43" i="48"/>
  <c r="I43" i="48"/>
  <c r="H43" i="48"/>
  <c r="G43" i="48"/>
  <c r="K123" i="8" l="1"/>
  <c r="K119" i="8"/>
  <c r="K115" i="8"/>
  <c r="K111" i="8"/>
  <c r="K107" i="8"/>
  <c r="K103" i="8"/>
  <c r="K99" i="8"/>
  <c r="K95" i="8"/>
  <c r="K91" i="8"/>
  <c r="K87" i="8"/>
  <c r="K83" i="8"/>
  <c r="K79" i="8"/>
  <c r="K75" i="8"/>
  <c r="K122" i="8"/>
  <c r="K114" i="8"/>
  <c r="K110" i="8"/>
  <c r="K106" i="8"/>
  <c r="K102" i="8"/>
  <c r="K98" i="8"/>
  <c r="K94" i="8"/>
  <c r="K90" i="8"/>
  <c r="K86" i="8"/>
  <c r="K82" i="8"/>
  <c r="K78" i="8"/>
  <c r="K121" i="8"/>
  <c r="K113" i="8"/>
  <c r="K109" i="8"/>
  <c r="K105" i="8"/>
  <c r="K101" i="8"/>
  <c r="K97" i="8"/>
  <c r="K93" i="8"/>
  <c r="K89" i="8"/>
  <c r="K85" i="8"/>
  <c r="K81" i="8"/>
  <c r="K77" i="8"/>
  <c r="K112" i="8"/>
  <c r="K96" i="8"/>
  <c r="K80" i="8"/>
  <c r="K100" i="8"/>
  <c r="K124" i="8"/>
  <c r="K108" i="8"/>
  <c r="K92" i="8"/>
  <c r="K76" i="8"/>
  <c r="K120" i="8"/>
  <c r="K104" i="8"/>
  <c r="K88" i="8"/>
  <c r="K84"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E204" i="38"/>
  <c r="D205" i="38"/>
  <c r="E205" i="38"/>
  <c r="D206" i="38"/>
  <c r="E206" i="38"/>
  <c r="D193" i="38"/>
  <c r="E193" i="38"/>
  <c r="D194" i="38"/>
  <c r="E194" i="38"/>
  <c r="D195" i="38"/>
  <c r="E195"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E53"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1" i="8" l="1"/>
  <c r="K173" i="8"/>
  <c r="K169" i="8"/>
  <c r="K165" i="8"/>
  <c r="K161" i="8"/>
  <c r="K157" i="8"/>
  <c r="K153" i="8"/>
  <c r="K149" i="8"/>
  <c r="K145" i="8"/>
  <c r="K141" i="8"/>
  <c r="K137" i="8"/>
  <c r="K184" i="8"/>
  <c r="K180" i="8"/>
  <c r="K172" i="8"/>
  <c r="K168" i="8"/>
  <c r="K164" i="8"/>
  <c r="K160" i="8"/>
  <c r="K156" i="8"/>
  <c r="K152" i="8"/>
  <c r="K148" i="8"/>
  <c r="K144" i="8"/>
  <c r="K140" i="8"/>
  <c r="K136" i="8"/>
  <c r="K183" i="8"/>
  <c r="K179" i="8"/>
  <c r="K175" i="8"/>
  <c r="K171" i="8"/>
  <c r="K167" i="8"/>
  <c r="K163" i="8"/>
  <c r="K159" i="8"/>
  <c r="K155" i="8"/>
  <c r="K151" i="8"/>
  <c r="K147" i="8"/>
  <c r="K143" i="8"/>
  <c r="K139" i="8"/>
  <c r="K135" i="8"/>
  <c r="K170" i="8"/>
  <c r="K154" i="8"/>
  <c r="K138" i="8"/>
  <c r="K158" i="8"/>
  <c r="K182" i="8"/>
  <c r="K166" i="8"/>
  <c r="K150" i="8"/>
  <c r="K174" i="8"/>
  <c r="K162" i="8"/>
  <c r="K146" i="8"/>
  <c r="K142" i="8"/>
  <c r="AM341" i="38"/>
  <c r="AQ341" i="38"/>
  <c r="AE341" i="38"/>
  <c r="AI341" i="38"/>
  <c r="F341" i="38"/>
  <c r="J341" i="38" s="1"/>
  <c r="O21" i="44"/>
  <c r="P21" i="44"/>
  <c r="I19" i="27" s="1"/>
  <c r="O27" i="23"/>
  <c r="P27" i="23"/>
  <c r="I9" i="27" s="1"/>
  <c r="O36" i="33"/>
  <c r="P36" i="33"/>
  <c r="I11" i="27" s="1"/>
  <c r="O21" i="31"/>
  <c r="P21" i="31"/>
  <c r="I20" i="27" s="1"/>
  <c r="O39" i="24"/>
  <c r="P39" i="24"/>
  <c r="I18" i="27" s="1"/>
  <c r="O43" i="30"/>
  <c r="P43" i="30"/>
  <c r="I8" i="27" s="1"/>
  <c r="O21" i="29"/>
  <c r="P21" i="29"/>
  <c r="I7" i="27" s="1"/>
  <c r="O28" i="28"/>
  <c r="K243" i="8" l="1"/>
  <c r="K239" i="8"/>
  <c r="K235" i="8"/>
  <c r="K231" i="8"/>
  <c r="K227" i="8"/>
  <c r="K223" i="8"/>
  <c r="K219" i="8"/>
  <c r="K215" i="8"/>
  <c r="K211" i="8"/>
  <c r="K207" i="8"/>
  <c r="K203" i="8"/>
  <c r="K199" i="8"/>
  <c r="K195" i="8"/>
  <c r="K242" i="8"/>
  <c r="K234" i="8"/>
  <c r="K230" i="8"/>
  <c r="K226" i="8"/>
  <c r="K222" i="8"/>
  <c r="K218" i="8"/>
  <c r="K214" i="8"/>
  <c r="K210" i="8"/>
  <c r="K206" i="8"/>
  <c r="K202" i="8"/>
  <c r="K198" i="8"/>
  <c r="K241" i="8"/>
  <c r="K233" i="8"/>
  <c r="K229" i="8"/>
  <c r="K225" i="8"/>
  <c r="K221" i="8"/>
  <c r="K217" i="8"/>
  <c r="K213" i="8"/>
  <c r="K209" i="8"/>
  <c r="K205" i="8"/>
  <c r="K201" i="8"/>
  <c r="K197" i="8"/>
  <c r="K244" i="8"/>
  <c r="K228" i="8"/>
  <c r="K212" i="8"/>
  <c r="K196" i="8"/>
  <c r="K200" i="8"/>
  <c r="K240" i="8"/>
  <c r="K224" i="8"/>
  <c r="K208" i="8"/>
  <c r="K232" i="8"/>
  <c r="K220" i="8"/>
  <c r="K204" i="8"/>
  <c r="K216" i="8"/>
  <c r="AR341" i="38"/>
  <c r="H341" i="38"/>
  <c r="J38" i="40"/>
  <c r="K64" i="8"/>
  <c r="K301" i="8" l="1"/>
  <c r="K297" i="8"/>
  <c r="K293" i="8"/>
  <c r="K289" i="8"/>
  <c r="K285" i="8"/>
  <c r="K281" i="8"/>
  <c r="K277" i="8"/>
  <c r="K273" i="8"/>
  <c r="K269" i="8"/>
  <c r="K265" i="8"/>
  <c r="K261" i="8"/>
  <c r="K257" i="8"/>
  <c r="K304" i="8"/>
  <c r="K300" i="8"/>
  <c r="K296" i="8"/>
  <c r="K292" i="8"/>
  <c r="K288" i="8"/>
  <c r="K284" i="8"/>
  <c r="K280" i="8"/>
  <c r="K276" i="8"/>
  <c r="K272" i="8"/>
  <c r="K268" i="8"/>
  <c r="K264" i="8"/>
  <c r="K260" i="8"/>
  <c r="K256" i="8"/>
  <c r="K303" i="8"/>
  <c r="K299" i="8"/>
  <c r="K295" i="8"/>
  <c r="K291" i="8"/>
  <c r="K287" i="8"/>
  <c r="K283" i="8"/>
  <c r="K279" i="8"/>
  <c r="K275" i="8"/>
  <c r="K271" i="8"/>
  <c r="K267" i="8"/>
  <c r="K263" i="8"/>
  <c r="K259" i="8"/>
  <c r="K255" i="8"/>
  <c r="K302" i="8"/>
  <c r="K286" i="8"/>
  <c r="K270" i="8"/>
  <c r="K274" i="8"/>
  <c r="K258" i="8"/>
  <c r="K298" i="8"/>
  <c r="K282" i="8"/>
  <c r="K266" i="8"/>
  <c r="K294" i="8"/>
  <c r="K278" i="8"/>
  <c r="K262" i="8"/>
  <c r="K290" i="8"/>
  <c r="N39" i="24"/>
  <c r="M39" i="24"/>
  <c r="L39" i="24"/>
  <c r="K39" i="24"/>
  <c r="J39" i="24"/>
  <c r="I39" i="24"/>
  <c r="H39" i="24"/>
  <c r="G39" i="24"/>
  <c r="K363" i="8" l="1"/>
  <c r="K359" i="8"/>
  <c r="K355" i="8"/>
  <c r="K351" i="8"/>
  <c r="K347" i="8"/>
  <c r="K343" i="8"/>
  <c r="K339" i="8"/>
  <c r="K335" i="8"/>
  <c r="K331" i="8"/>
  <c r="K327" i="8"/>
  <c r="K323" i="8"/>
  <c r="K319" i="8"/>
  <c r="K315" i="8"/>
  <c r="K364" i="8"/>
  <c r="K352" i="8"/>
  <c r="K340" i="8"/>
  <c r="K332" i="8"/>
  <c r="K362" i="8"/>
  <c r="K358" i="8"/>
  <c r="K354" i="8"/>
  <c r="K350" i="8"/>
  <c r="K346" i="8"/>
  <c r="K342" i="8"/>
  <c r="K338" i="8"/>
  <c r="K334" i="8"/>
  <c r="K330" i="8"/>
  <c r="K326" i="8"/>
  <c r="K322" i="8"/>
  <c r="K318" i="8"/>
  <c r="K356" i="8"/>
  <c r="K348" i="8"/>
  <c r="K336" i="8"/>
  <c r="K361" i="8"/>
  <c r="K357" i="8"/>
  <c r="K353" i="8"/>
  <c r="K349" i="8"/>
  <c r="K345" i="8"/>
  <c r="K341" i="8"/>
  <c r="K337" i="8"/>
  <c r="K333" i="8"/>
  <c r="K329" i="8"/>
  <c r="K325" i="8"/>
  <c r="K321" i="8"/>
  <c r="K317" i="8"/>
  <c r="K360" i="8"/>
  <c r="K344" i="8"/>
  <c r="K328" i="8"/>
  <c r="K324" i="8"/>
  <c r="K316" i="8"/>
  <c r="K320"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K437" i="38"/>
  <c r="AJ437" i="38"/>
  <c r="AH437" i="38"/>
  <c r="AG437" i="38"/>
  <c r="AF437" i="38"/>
  <c r="AD437" i="38"/>
  <c r="AB437" i="38"/>
  <c r="E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AP349" i="38"/>
  <c r="AO349" i="38"/>
  <c r="AN349" i="38"/>
  <c r="AL349" i="38"/>
  <c r="AK349" i="38"/>
  <c r="AJ349" i="38"/>
  <c r="AH349" i="38"/>
  <c r="AG349" i="38"/>
  <c r="AF349" i="38"/>
  <c r="AC349" i="38"/>
  <c r="AB349" i="38"/>
  <c r="E349" i="38"/>
  <c r="AO348" i="38"/>
  <c r="AN348" i="38"/>
  <c r="AL348" i="38"/>
  <c r="AK348" i="38"/>
  <c r="AJ348" i="38"/>
  <c r="AH348" i="38"/>
  <c r="AG348" i="38"/>
  <c r="AF348" i="38"/>
  <c r="AB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B314" i="38"/>
  <c r="E314" i="38"/>
  <c r="AP323" i="38"/>
  <c r="AO323" i="38"/>
  <c r="AN323" i="38"/>
  <c r="AL323" i="38"/>
  <c r="AK323" i="38"/>
  <c r="AJ323" i="38"/>
  <c r="AH323" i="38"/>
  <c r="AG323" i="38"/>
  <c r="AF323" i="38"/>
  <c r="AD323" i="38"/>
  <c r="AC323" i="38"/>
  <c r="AB323" i="38"/>
  <c r="E323" i="38"/>
  <c r="D323" i="38"/>
  <c r="AP322" i="38"/>
  <c r="AO322" i="38"/>
  <c r="AN322" i="38"/>
  <c r="AL322" i="38"/>
  <c r="AJ322" i="38"/>
  <c r="AH322" i="38"/>
  <c r="AG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B277" i="38"/>
  <c r="E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B246" i="38"/>
  <c r="E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N225" i="38"/>
  <c r="AK225" i="38"/>
  <c r="AJ225" i="38"/>
  <c r="AH225" i="38"/>
  <c r="AD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AP196" i="38"/>
  <c r="AO196" i="38"/>
  <c r="AN196" i="38"/>
  <c r="AL196" i="38"/>
  <c r="AK196" i="38"/>
  <c r="AJ196" i="38"/>
  <c r="AH196" i="38"/>
  <c r="AG196" i="38"/>
  <c r="AF196" i="38"/>
  <c r="AD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K187" i="38"/>
  <c r="AJ187" i="38"/>
  <c r="AG187" i="38"/>
  <c r="AF187" i="38"/>
  <c r="AD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O53" i="38"/>
  <c r="AN53" i="38"/>
  <c r="AL53" i="38"/>
  <c r="AK53" i="38"/>
  <c r="AJ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1" i="8" l="1"/>
  <c r="K417" i="8"/>
  <c r="K413" i="8"/>
  <c r="K409" i="8"/>
  <c r="K405" i="8"/>
  <c r="K401" i="8"/>
  <c r="K397" i="8"/>
  <c r="K393" i="8"/>
  <c r="K389" i="8"/>
  <c r="K385" i="8"/>
  <c r="K381" i="8"/>
  <c r="K377" i="8"/>
  <c r="K418" i="8"/>
  <c r="K402" i="8"/>
  <c r="K386" i="8"/>
  <c r="K424" i="8"/>
  <c r="K420" i="8"/>
  <c r="K416" i="8"/>
  <c r="K412" i="8"/>
  <c r="K408" i="8"/>
  <c r="K404" i="8"/>
  <c r="K400" i="8"/>
  <c r="K396" i="8"/>
  <c r="K392" i="8"/>
  <c r="K388" i="8"/>
  <c r="K384" i="8"/>
  <c r="K380" i="8"/>
  <c r="K376" i="8"/>
  <c r="K422" i="8"/>
  <c r="K410" i="8"/>
  <c r="K406" i="8"/>
  <c r="K394" i="8"/>
  <c r="K390" i="8"/>
  <c r="K378" i="8"/>
  <c r="K423" i="8"/>
  <c r="K419" i="8"/>
  <c r="K415" i="8"/>
  <c r="K411" i="8"/>
  <c r="K407" i="8"/>
  <c r="K403" i="8"/>
  <c r="K399" i="8"/>
  <c r="K395" i="8"/>
  <c r="K391" i="8"/>
  <c r="K387" i="8"/>
  <c r="K383" i="8"/>
  <c r="K379" i="8"/>
  <c r="K375" i="8"/>
  <c r="K414" i="8"/>
  <c r="K398" i="8"/>
  <c r="K382"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9" i="38"/>
  <c r="AI440" i="38"/>
  <c r="AM441" i="38"/>
  <c r="AQ443" i="38"/>
  <c r="AM444" i="38"/>
  <c r="AM445" i="38"/>
  <c r="AQ446" i="38"/>
  <c r="AM429" i="38"/>
  <c r="AQ431" i="38"/>
  <c r="AM432" i="38"/>
  <c r="AQ433" i="38"/>
  <c r="AE435" i="38"/>
  <c r="AQ436"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AM319" i="38"/>
  <c r="AQ317" i="38"/>
  <c r="AE321" i="38"/>
  <c r="AQ322" i="38"/>
  <c r="AM323"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I323" i="38"/>
  <c r="F326" i="38"/>
  <c r="J326" i="38" s="1"/>
  <c r="AI326" i="38"/>
  <c r="AE320" i="38"/>
  <c r="F321" i="38"/>
  <c r="J321" i="38" s="1"/>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Q226" i="38"/>
  <c r="AE242" i="38"/>
  <c r="AQ242" i="38"/>
  <c r="F227" i="38"/>
  <c r="H227" i="38" s="1"/>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AI192" i="38"/>
  <c r="F202" i="38"/>
  <c r="J202" i="38" s="1"/>
  <c r="AM203" i="38"/>
  <c r="AQ201" i="38"/>
  <c r="AQ204" i="38"/>
  <c r="F193" i="38"/>
  <c r="J193" i="38" s="1"/>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AI193" i="38"/>
  <c r="AQ195"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I188" i="38"/>
  <c r="F189" i="38"/>
  <c r="H189" i="38" s="1"/>
  <c r="AI189" i="38"/>
  <c r="AQ178" i="38"/>
  <c r="AE179" i="38"/>
  <c r="AE180" i="38"/>
  <c r="AQ181" i="38"/>
  <c r="AE182" i="38"/>
  <c r="F183" i="38"/>
  <c r="H183" i="38" s="1"/>
  <c r="AI184" i="38"/>
  <c r="F185" i="38"/>
  <c r="J185" i="38" s="1"/>
  <c r="AE185" i="38"/>
  <c r="AE186" i="38"/>
  <c r="AQ180" i="38"/>
  <c r="AM181" i="38"/>
  <c r="AQ182" i="38"/>
  <c r="AE184" i="38"/>
  <c r="AQ185" i="38"/>
  <c r="AI177" i="38"/>
  <c r="AI172" i="38"/>
  <c r="AE172" i="38"/>
  <c r="AE173" i="38"/>
  <c r="F174" i="38"/>
  <c r="J174" i="38" s="1"/>
  <c r="AI171" i="38"/>
  <c r="F172" i="38"/>
  <c r="H172" i="38" s="1"/>
  <c r="AQ171" i="38"/>
  <c r="AQ172" i="38"/>
  <c r="AQ173" i="38"/>
  <c r="AQ179" i="38"/>
  <c r="AM179" i="38"/>
  <c r="AI175" i="38"/>
  <c r="F177" i="38"/>
  <c r="J177" i="38" s="1"/>
  <c r="AI179" i="38"/>
  <c r="AM176" i="38"/>
  <c r="AM177" i="38"/>
  <c r="AM178" i="38"/>
  <c r="AQ175" i="38"/>
  <c r="AI176" i="38"/>
  <c r="AI178" i="38"/>
  <c r="AM175" i="38"/>
  <c r="AE176" i="38"/>
  <c r="AE177" i="38"/>
  <c r="AE178" i="38"/>
  <c r="F179" i="38"/>
  <c r="H179" i="38" s="1"/>
  <c r="AQ187" i="38"/>
  <c r="AE188" i="38"/>
  <c r="AE189" i="38"/>
  <c r="AQ188" i="38"/>
  <c r="AQ189" i="38"/>
  <c r="F186" i="38"/>
  <c r="J186" i="38" s="1"/>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M84" i="38"/>
  <c r="F86" i="38"/>
  <c r="J86" i="38" s="1"/>
  <c r="AE86" i="38"/>
  <c r="AQ87" i="38"/>
  <c r="AI87" i="38"/>
  <c r="AQ84" i="38"/>
  <c r="F87" i="38"/>
  <c r="J87" i="38" s="1"/>
  <c r="AE87" i="38"/>
  <c r="AI84" i="38"/>
  <c r="AE84" i="38"/>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AE61" i="38"/>
  <c r="AQ61" i="38"/>
  <c r="F50" i="38"/>
  <c r="H50" i="38" s="1"/>
  <c r="AI52" i="38"/>
  <c r="AE52" i="38"/>
  <c r="AQ52"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AM27"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AR184" i="38" l="1"/>
  <c r="H174" i="38"/>
  <c r="F383"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AR358" i="38"/>
  <c r="H373" i="38"/>
  <c r="J392" i="38"/>
  <c r="J394" i="38"/>
  <c r="H396" i="38"/>
  <c r="AR396" i="38"/>
  <c r="AR393" i="38"/>
  <c r="AR394" i="38"/>
  <c r="J387" i="38"/>
  <c r="J385" i="38"/>
  <c r="AR392" i="38"/>
  <c r="H287" i="38"/>
  <c r="H315" i="38"/>
  <c r="AR386" i="38"/>
  <c r="AR372" i="38"/>
  <c r="H368" i="38"/>
  <c r="H316" i="38"/>
  <c r="H378" i="38"/>
  <c r="H36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J309" i="38"/>
  <c r="H302" i="38"/>
  <c r="H321" i="38"/>
  <c r="H275" i="38"/>
  <c r="H317" i="38"/>
  <c r="AR274" i="38"/>
  <c r="AR307" i="38"/>
  <c r="J278" i="38"/>
  <c r="H319" i="38"/>
  <c r="H304" i="38"/>
  <c r="AR271" i="38"/>
  <c r="AR279" i="38"/>
  <c r="AR282" i="38"/>
  <c r="AR324" i="38"/>
  <c r="AR316" i="38"/>
  <c r="H324" i="38"/>
  <c r="J323" i="38"/>
  <c r="AR318"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309" i="38"/>
  <c r="H273" i="38"/>
  <c r="J273" i="38"/>
  <c r="H265" i="38"/>
  <c r="AR300" i="38"/>
  <c r="H285" i="38"/>
  <c r="J285" i="38"/>
  <c r="AR272" i="38"/>
  <c r="H269" i="38"/>
  <c r="J269" i="38"/>
  <c r="H263" i="38"/>
  <c r="AR288" i="38"/>
  <c r="AR284" i="38"/>
  <c r="H281" i="38"/>
  <c r="J281" i="38"/>
  <c r="H238" i="38"/>
  <c r="AR292" i="38"/>
  <c r="AR280"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53" i="38"/>
  <c r="AR249" i="38"/>
  <c r="H259" i="38"/>
  <c r="AR255" i="38"/>
  <c r="AR233" i="38"/>
  <c r="AR232" i="38"/>
  <c r="AR253" i="38"/>
  <c r="H230" i="38"/>
  <c r="J256" i="38"/>
  <c r="H245" i="38"/>
  <c r="AR256" i="38"/>
  <c r="AR254" i="38"/>
  <c r="AR245" i="38"/>
  <c r="AR250" i="38"/>
  <c r="AR247" i="38"/>
  <c r="AR259" i="38"/>
  <c r="AR257" i="38"/>
  <c r="J250"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AR220" i="38"/>
  <c r="AR210" i="38"/>
  <c r="H209" i="38"/>
  <c r="H193" i="38"/>
  <c r="J205" i="38"/>
  <c r="AR209" i="38"/>
  <c r="J208" i="38"/>
  <c r="H212" i="38"/>
  <c r="AR212" i="38"/>
  <c r="AR211" i="38"/>
  <c r="H194" i="38"/>
  <c r="AR208" i="38"/>
  <c r="AR202" i="38"/>
  <c r="H203" i="38"/>
  <c r="AR203" i="38"/>
  <c r="AR192" i="38"/>
  <c r="AR205" i="38"/>
  <c r="J195" i="38"/>
  <c r="J192" i="38"/>
  <c r="H171" i="38"/>
  <c r="AR193" i="38"/>
  <c r="AR195" i="38"/>
  <c r="J197" i="38"/>
  <c r="AR194" i="38"/>
  <c r="AR197" i="38"/>
  <c r="AR170" i="38"/>
  <c r="J151" i="38"/>
  <c r="J182" i="38"/>
  <c r="H185" i="38"/>
  <c r="H152" i="38"/>
  <c r="J173" i="38"/>
  <c r="AR172" i="38"/>
  <c r="AR174" i="38"/>
  <c r="H166" i="38"/>
  <c r="H153" i="38"/>
  <c r="H169" i="38"/>
  <c r="AR151" i="38"/>
  <c r="H156" i="38"/>
  <c r="H176" i="38"/>
  <c r="J172" i="38"/>
  <c r="AR173" i="38"/>
  <c r="AR186" i="38"/>
  <c r="H145" i="38"/>
  <c r="AR142" i="38"/>
  <c r="H159" i="38"/>
  <c r="H154" i="38"/>
  <c r="H155" i="38"/>
  <c r="H167" i="38"/>
  <c r="AR166" i="38"/>
  <c r="J170" i="38"/>
  <c r="H138" i="38"/>
  <c r="H180" i="38"/>
  <c r="AR180" i="38"/>
  <c r="AR183"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AR75" i="38"/>
  <c r="AR86" i="38"/>
  <c r="J94" i="38"/>
  <c r="G526" i="38"/>
  <c r="E83" i="38"/>
  <c r="AB83" i="38"/>
  <c r="AG83" i="38"/>
  <c r="AL83" i="38"/>
  <c r="AR94" i="38"/>
  <c r="H86" i="38"/>
  <c r="J93" i="38"/>
  <c r="AR93" i="38"/>
  <c r="H95" i="38"/>
  <c r="AR95" i="38"/>
  <c r="AR91" i="38"/>
  <c r="AR92" i="38"/>
  <c r="AR84" i="38"/>
  <c r="AC83" i="38"/>
  <c r="AH83" i="38"/>
  <c r="AN83" i="38"/>
  <c r="AR87" i="38"/>
  <c r="AR77" i="38"/>
  <c r="AF47" i="38"/>
  <c r="AK47" i="38"/>
  <c r="H80" i="38"/>
  <c r="AR79" i="38"/>
  <c r="AR78" i="38"/>
  <c r="H87" i="38"/>
  <c r="H81" i="38"/>
  <c r="H72" i="38"/>
  <c r="AR80" i="38"/>
  <c r="AR74" i="38"/>
  <c r="AG47" i="38"/>
  <c r="AL47" i="38"/>
  <c r="H82" i="38"/>
  <c r="AR81" i="38"/>
  <c r="H74" i="38"/>
  <c r="AR73" i="38"/>
  <c r="AR82" i="38"/>
  <c r="H64" i="38"/>
  <c r="AO47" i="38"/>
  <c r="H70" i="38"/>
  <c r="AC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AR50" i="38"/>
  <c r="AR48" i="38"/>
  <c r="AR40" i="38"/>
  <c r="AR49" i="38"/>
  <c r="J38" i="38"/>
  <c r="H37" i="38"/>
  <c r="J40" i="38"/>
  <c r="J39" i="38"/>
  <c r="J43" i="38"/>
  <c r="AR42" i="38"/>
  <c r="J35" i="38"/>
  <c r="AR43" i="38"/>
  <c r="J41" i="38"/>
  <c r="AR41" i="38"/>
  <c r="H42" i="38"/>
  <c r="AR37" i="38"/>
  <c r="AJ223" i="38"/>
  <c r="AR38" i="38"/>
  <c r="AN328" i="38"/>
  <c r="AR39" i="38"/>
  <c r="J31" i="38"/>
  <c r="J34" i="38"/>
  <c r="AR34"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N223" i="38"/>
  <c r="AJ243" i="38"/>
  <c r="H17"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E62" i="38"/>
  <c r="AE85" i="38"/>
  <c r="F88" i="38"/>
  <c r="J88" i="38" s="1"/>
  <c r="AI88" i="38"/>
  <c r="AH89" i="38"/>
  <c r="AN89" i="38"/>
  <c r="AG89" i="38"/>
  <c r="AM119" i="38"/>
  <c r="AK133" i="38"/>
  <c r="AO149" i="38"/>
  <c r="AI162" i="38"/>
  <c r="AI165" i="38"/>
  <c r="AE213" i="38"/>
  <c r="AI221"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E46" i="38"/>
  <c r="AE88" i="38"/>
  <c r="AC89" i="38"/>
  <c r="AB96" i="38"/>
  <c r="AE103" i="38"/>
  <c r="AC96" i="38"/>
  <c r="AI117" i="38"/>
  <c r="AH118" i="38"/>
  <c r="F132" i="38"/>
  <c r="J132" i="38" s="1"/>
  <c r="AC133" i="38"/>
  <c r="AI163" i="38"/>
  <c r="AM198" i="38"/>
  <c r="AI206" i="38"/>
  <c r="AI224" i="38"/>
  <c r="E223" i="38"/>
  <c r="AE395" i="38"/>
  <c r="AC389" i="38"/>
  <c r="AM335" i="38"/>
  <c r="F46" i="38"/>
  <c r="H46" i="38" s="1"/>
  <c r="AI51" i="38"/>
  <c r="AM62" i="38"/>
  <c r="AQ36" i="38"/>
  <c r="AG149" i="38"/>
  <c r="E118" i="38"/>
  <c r="AQ28" i="38"/>
  <c r="AQ46" i="38"/>
  <c r="AE51" i="38"/>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D243" i="38"/>
  <c r="AO243" i="38"/>
  <c r="AJ267" i="38"/>
  <c r="AN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H223" i="38"/>
  <c r="AQ224" i="38"/>
  <c r="AE200" i="38"/>
  <c r="AI200" i="38"/>
  <c r="AM200" i="38"/>
  <c r="AQ200" i="38"/>
  <c r="F206" i="38"/>
  <c r="AI191" i="38"/>
  <c r="AM214" i="38"/>
  <c r="AE214" i="38"/>
  <c r="AM207" i="38"/>
  <c r="AI207" i="38"/>
  <c r="F213" i="38"/>
  <c r="AG164" i="38"/>
  <c r="AP149" i="38"/>
  <c r="AL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M235" i="38"/>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AI190" i="38"/>
  <c r="E526" i="38"/>
  <c r="AR485" i="38"/>
  <c r="J330" i="38"/>
  <c r="J268" i="38"/>
  <c r="H150" i="38"/>
  <c r="F83" i="38"/>
  <c r="H83" i="38" s="1"/>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AM118" i="38"/>
  <c r="H85" i="38"/>
  <c r="H162" i="38"/>
  <c r="AI527" i="38"/>
  <c r="AI118" i="38"/>
  <c r="AQ389" i="38"/>
  <c r="J90" i="38"/>
  <c r="AR117" i="38"/>
  <c r="AN327" i="38"/>
  <c r="H466" i="38"/>
  <c r="J528" i="38"/>
  <c r="AO12" i="38"/>
  <c r="AL12" i="38"/>
  <c r="H163" i="38"/>
  <c r="H338" i="38"/>
  <c r="AM267" i="38"/>
  <c r="AI199" i="38"/>
  <c r="AP222" i="38"/>
  <c r="AQ164" i="38"/>
  <c r="AR224" i="38"/>
  <c r="AE527" i="38"/>
  <c r="AM527" i="38"/>
  <c r="H165" i="38"/>
  <c r="AR338" i="38"/>
  <c r="AR206" i="38"/>
  <c r="AQ96" i="38"/>
  <c r="AE96" i="38"/>
  <c r="AF327" i="38"/>
  <c r="AK12" i="38"/>
  <c r="AM133" i="38"/>
  <c r="AR260" i="38"/>
  <c r="AO106" i="38"/>
  <c r="AK327" i="38"/>
  <c r="AQ118" i="38"/>
  <c r="AI509" i="38"/>
  <c r="AR509" i="38" s="1"/>
  <c r="AR119" i="38"/>
  <c r="AR207" i="38"/>
  <c r="AQ83" i="38"/>
  <c r="AI345" i="38"/>
  <c r="F389" i="38"/>
  <c r="J389" i="38" s="1"/>
  <c r="AQ243" i="38"/>
  <c r="AQ190" i="38"/>
  <c r="AI389" i="38"/>
  <c r="AI398" i="38"/>
  <c r="AG499" i="38"/>
  <c r="AI499" i="38" s="1"/>
  <c r="AM243" i="38"/>
  <c r="H44" i="38"/>
  <c r="AR488" i="38"/>
  <c r="AQ267" i="38"/>
  <c r="AR467" i="38"/>
  <c r="AE389" i="38"/>
  <c r="AR132" i="38"/>
  <c r="AE89" i="38"/>
  <c r="AQ527" i="38"/>
  <c r="AR346" i="38"/>
  <c r="AI83" i="38"/>
  <c r="AR390" i="38"/>
  <c r="AK106" i="38"/>
  <c r="AR150" i="38"/>
  <c r="AE83" i="38"/>
  <c r="AI133" i="38"/>
  <c r="AJ222" i="38"/>
  <c r="AQ199" i="38"/>
  <c r="AQ312" i="38"/>
  <c r="J36" i="38"/>
  <c r="AR313"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O397" i="38"/>
  <c r="AQ149" i="38"/>
  <c r="AR85" i="38"/>
  <c r="AQ398" i="38"/>
  <c r="AR489" i="38"/>
  <c r="AR88" i="38"/>
  <c r="AR330" i="38"/>
  <c r="AI243" i="38"/>
  <c r="AR165" i="38"/>
  <c r="AM149" i="38"/>
  <c r="AD106" i="38"/>
  <c r="F118" i="38"/>
  <c r="J118" i="38" s="1"/>
  <c r="J383" i="38"/>
  <c r="AN222" i="38"/>
  <c r="AH327" i="38"/>
  <c r="E39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J206" i="38"/>
  <c r="H206" i="38"/>
  <c r="AR200" i="38"/>
  <c r="J213" i="38"/>
  <c r="H213" i="38"/>
  <c r="AP106" i="38"/>
  <c r="E106" i="38"/>
  <c r="AN106" i="38"/>
  <c r="AR134" i="38"/>
  <c r="J148" i="38"/>
  <c r="H148" i="38"/>
  <c r="AI107" i="38"/>
  <c r="AR107" i="38" s="1"/>
  <c r="J117" i="38"/>
  <c r="H117" i="38"/>
  <c r="AR90" i="38"/>
  <c r="H51" i="38"/>
  <c r="J51" i="38"/>
  <c r="J207" i="38"/>
  <c r="H207" i="38"/>
  <c r="J485" i="38"/>
  <c r="H485" i="38"/>
  <c r="J467" i="38"/>
  <c r="H467" i="38"/>
  <c r="D499" i="38"/>
  <c r="F499" i="38" s="1"/>
  <c r="F500" i="38"/>
  <c r="J489" i="38"/>
  <c r="H489" i="38"/>
  <c r="AN12" i="38"/>
  <c r="F107"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N566" i="38"/>
  <c r="AJ106" i="38"/>
  <c r="AF106" i="38"/>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383" i="38"/>
  <c r="AR118" i="38"/>
  <c r="AI327" i="38"/>
  <c r="AR527" i="38"/>
  <c r="AR500" i="38"/>
  <c r="J133" i="38"/>
  <c r="AR89" i="38"/>
  <c r="AQ106" i="38"/>
  <c r="AR133" i="38"/>
  <c r="AR83" i="38"/>
  <c r="H389" i="38"/>
  <c r="AR389" i="38"/>
  <c r="AQ397" i="38"/>
  <c r="H118" i="38"/>
  <c r="AR96" i="38"/>
  <c r="AR526" i="38"/>
  <c r="AR499" i="38"/>
  <c r="J328" i="38"/>
  <c r="H328" i="38"/>
  <c r="H499" i="38"/>
  <c r="J499" i="38"/>
  <c r="H527" i="38"/>
  <c r="J527" i="38"/>
  <c r="H500" i="38"/>
  <c r="J500" i="38"/>
  <c r="J107" i="38"/>
  <c r="H107" i="38"/>
  <c r="F31" i="8"/>
  <c r="G31" i="8" s="1"/>
  <c r="F33" i="8"/>
  <c r="G33" i="8" s="1"/>
  <c r="F28" i="8"/>
  <c r="G28" i="8" s="1"/>
  <c r="F21" i="8"/>
  <c r="G21" i="8" s="1"/>
  <c r="J526" i="38" l="1"/>
  <c r="D90" i="27" l="1"/>
  <c r="C102" i="27"/>
  <c r="C98" i="27"/>
  <c r="C94" i="27"/>
  <c r="C90" i="27"/>
  <c r="C97" i="27"/>
  <c r="C89" i="27"/>
  <c r="C100" i="27"/>
  <c r="C92" i="27"/>
  <c r="C88" i="27"/>
  <c r="C99" i="27"/>
  <c r="C95" i="27"/>
  <c r="C91" i="27"/>
  <c r="C87" i="27"/>
  <c r="C101" i="27"/>
  <c r="C93"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G62" i="8"/>
  <c r="D56" i="27" s="1"/>
  <c r="D76" i="38" l="1"/>
  <c r="F76" i="38" s="1"/>
  <c r="AB76" i="38"/>
  <c r="AE76" i="38" s="1"/>
  <c r="AR76" i="38" s="1"/>
  <c r="J15" i="38"/>
  <c r="H15" i="38"/>
  <c r="AB15" i="38"/>
  <c r="D55" i="27"/>
  <c r="D54" i="27"/>
  <c r="AD64" i="38"/>
  <c r="AD47" i="38" s="1"/>
  <c r="D53" i="27"/>
  <c r="AD15" i="38"/>
  <c r="F60" i="8"/>
  <c r="F61" i="8"/>
  <c r="D14" i="38"/>
  <c r="AB14" i="38"/>
  <c r="K27" i="7"/>
  <c r="J76" i="38" l="1"/>
  <c r="H76" i="38"/>
  <c r="AE15" i="38"/>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M409" i="38"/>
  <c r="AR409" i="38" s="1"/>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AE404" i="38" l="1"/>
  <c r="AR404" i="38" s="1"/>
  <c r="AB398" i="38"/>
  <c r="F404" i="38"/>
  <c r="D5" i="43"/>
  <c r="C11" i="27" s="1"/>
  <c r="H32" i="38"/>
  <c r="J32" i="38"/>
  <c r="K18" i="8"/>
  <c r="F27" i="7"/>
  <c r="AB397" i="38" l="1"/>
  <c r="H404" i="38"/>
  <c r="J404" i="38"/>
  <c r="P28" i="28"/>
  <c r="I4" i="27" s="1"/>
  <c r="I14" i="27" s="1"/>
  <c r="G27" i="7"/>
  <c r="J26" i="7" l="1"/>
  <c r="G26" i="7"/>
  <c r="I30" i="10" l="1"/>
  <c r="I29" i="10"/>
  <c r="I28" i="10"/>
  <c r="I27" i="10"/>
  <c r="I26" i="10"/>
  <c r="I25" i="10"/>
  <c r="I24" i="10"/>
  <c r="I23" i="10"/>
  <c r="I22" i="10"/>
  <c r="I21" i="10"/>
  <c r="I20" i="10"/>
  <c r="I19" i="10"/>
  <c r="I18" i="10"/>
  <c r="I17" i="10"/>
  <c r="I17" i="9"/>
  <c r="I26" i="9"/>
  <c r="I25" i="9"/>
  <c r="I24" i="9"/>
  <c r="I23" i="9"/>
  <c r="I22" i="9"/>
  <c r="I21" i="9"/>
  <c r="I20" i="9"/>
  <c r="I19" i="9"/>
  <c r="I18" i="9"/>
  <c r="C86" i="27"/>
  <c r="C79" i="27"/>
  <c r="C78" i="27"/>
  <c r="C77" i="27"/>
  <c r="C76" i="27"/>
  <c r="C75" i="27"/>
  <c r="C74" i="27"/>
  <c r="C73" i="27"/>
  <c r="C72" i="27"/>
  <c r="C71" i="27"/>
  <c r="C70" i="27"/>
  <c r="C69" i="27"/>
  <c r="J64" i="8"/>
  <c r="J63" i="8"/>
  <c r="J62" i="8"/>
  <c r="J61" i="8"/>
  <c r="J60" i="8"/>
  <c r="J59" i="8"/>
  <c r="J58" i="8"/>
  <c r="J57" i="8"/>
  <c r="J56" i="8"/>
  <c r="J19" i="8"/>
  <c r="J18" i="8"/>
  <c r="J17" i="8"/>
  <c r="F57" i="8"/>
  <c r="G57" i="8" s="1"/>
  <c r="AD28" i="38" s="1"/>
  <c r="C56" i="27"/>
  <c r="C55" i="27"/>
  <c r="C54" i="27"/>
  <c r="G17" i="7"/>
  <c r="E18" i="7"/>
  <c r="G18" i="7" s="1"/>
  <c r="J18" i="7"/>
  <c r="AG225" i="38"/>
  <c r="AG223" i="38" s="1"/>
  <c r="AG222" i="38" s="1"/>
  <c r="AG566" i="38" s="1"/>
  <c r="G21" i="7"/>
  <c r="J21" i="7"/>
  <c r="G22" i="7"/>
  <c r="D248" i="38" s="1"/>
  <c r="J22" i="7"/>
  <c r="E23" i="7"/>
  <c r="G23" i="7" s="1"/>
  <c r="J23" i="7"/>
  <c r="E24" i="7"/>
  <c r="G24" i="7" s="1"/>
  <c r="J24" i="7"/>
  <c r="E25" i="7"/>
  <c r="G25" i="7" s="1"/>
  <c r="J25" i="7"/>
  <c r="J27" i="7"/>
  <c r="F248" i="38" l="1"/>
  <c r="AC248" i="38"/>
  <c r="AE248" i="38" s="1"/>
  <c r="AR248" i="38" s="1"/>
  <c r="AC171" i="38"/>
  <c r="AE171" i="38" s="1"/>
  <c r="AR171" i="38" s="1"/>
  <c r="AC315" i="38"/>
  <c r="AF565" i="38"/>
  <c r="AI565" i="38" s="1"/>
  <c r="AF225" i="38"/>
  <c r="E561" i="38"/>
  <c r="E560" i="38" s="1"/>
  <c r="AB69" i="38"/>
  <c r="AB561" i="38"/>
  <c r="D561" i="38"/>
  <c r="D560" i="38" s="1"/>
  <c r="AC565" i="38"/>
  <c r="C103" i="27"/>
  <c r="F58" i="8"/>
  <c r="G58" i="8" s="1"/>
  <c r="C57" i="27"/>
  <c r="D10" i="7"/>
  <c r="D5" i="7" s="1"/>
  <c r="C4" i="27" s="1"/>
  <c r="J248" i="38" l="1"/>
  <c r="H248" i="38"/>
  <c r="AF560" i="38"/>
  <c r="AI225" i="38"/>
  <c r="AF223" i="38"/>
  <c r="AE315" i="38"/>
  <c r="AR315" i="38" s="1"/>
  <c r="F69" i="38"/>
  <c r="E47" i="38"/>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AH158" i="38"/>
  <c r="AL437" i="38"/>
  <c r="AD277" i="38"/>
  <c r="AD267" i="38" s="1"/>
  <c r="AO225" i="38"/>
  <c r="AD314" i="38"/>
  <c r="AH187" i="38"/>
  <c r="AL187" i="38"/>
  <c r="F30" i="10"/>
  <c r="F29" i="10"/>
  <c r="F28" i="10"/>
  <c r="D100" i="27" s="1"/>
  <c r="F27" i="10"/>
  <c r="F26" i="10"/>
  <c r="D98" i="27" s="1"/>
  <c r="F25" i="10"/>
  <c r="F24" i="10"/>
  <c r="F23" i="10"/>
  <c r="D95" i="27" s="1"/>
  <c r="F22" i="10"/>
  <c r="F21" i="10"/>
  <c r="D93" i="27" s="1"/>
  <c r="F20" i="10"/>
  <c r="F19" i="10"/>
  <c r="D349" i="38" s="1"/>
  <c r="F349" i="38" s="1"/>
  <c r="F18" i="10"/>
  <c r="F17" i="10"/>
  <c r="F26" i="9"/>
  <c r="F25" i="9"/>
  <c r="F24" i="9"/>
  <c r="F23" i="9"/>
  <c r="F22" i="9"/>
  <c r="D74" i="27" s="1"/>
  <c r="F21" i="9"/>
  <c r="D73" i="27" s="1"/>
  <c r="F20" i="9"/>
  <c r="F19" i="9"/>
  <c r="F18" i="9"/>
  <c r="F17" i="9"/>
  <c r="D348" i="38" s="1"/>
  <c r="F63" i="8"/>
  <c r="G63" i="8" s="1"/>
  <c r="AB28" i="38" s="1"/>
  <c r="G61" i="8"/>
  <c r="T10" i="4"/>
  <c r="T31" i="4" s="1"/>
  <c r="AK322" i="38" l="1"/>
  <c r="AF322" i="38"/>
  <c r="AL225" i="38"/>
  <c r="AM225" i="38" s="1"/>
  <c r="AI158" i="38"/>
  <c r="AH149" i="38"/>
  <c r="AM187" i="38"/>
  <c r="AL164" i="38"/>
  <c r="AM164" i="38" s="1"/>
  <c r="AI187" i="38"/>
  <c r="AH164" i="38"/>
  <c r="AI164" i="38" s="1"/>
  <c r="AM437" i="38"/>
  <c r="AL398" i="38"/>
  <c r="D54" i="38"/>
  <c r="F54" i="38" s="1"/>
  <c r="AH54" i="38"/>
  <c r="AI54" i="38" s="1"/>
  <c r="AR54" i="38" s="1"/>
  <c r="AJ64" i="38"/>
  <c r="AM64" i="38" s="1"/>
  <c r="D29" i="38"/>
  <c r="F29" i="38" s="1"/>
  <c r="AP29" i="38"/>
  <c r="AQ29" i="38" s="1"/>
  <c r="AM322" i="38"/>
  <c r="AK312" i="38"/>
  <c r="D196" i="38"/>
  <c r="D191" i="38" s="1"/>
  <c r="F191" i="38" s="1"/>
  <c r="D94" i="27"/>
  <c r="D357" i="38"/>
  <c r="F357" i="38" s="1"/>
  <c r="J349" i="38"/>
  <c r="H349" i="38"/>
  <c r="D87" i="27"/>
  <c r="D366" i="38"/>
  <c r="D350" i="38"/>
  <c r="F350" i="38" s="1"/>
  <c r="AC204" i="38"/>
  <c r="AQ225" i="38"/>
  <c r="AO223" i="38"/>
  <c r="D187" i="38"/>
  <c r="F187" i="38" s="1"/>
  <c r="J187" i="38" s="1"/>
  <c r="D322" i="38"/>
  <c r="F322" i="38" s="1"/>
  <c r="AC322" i="38"/>
  <c r="AC201" i="38"/>
  <c r="AE201" i="38" s="1"/>
  <c r="D225" i="38"/>
  <c r="AC225" i="38"/>
  <c r="D437" i="38"/>
  <c r="AC437" i="38"/>
  <c r="D158" i="38"/>
  <c r="AB158" i="38"/>
  <c r="AE158" i="38" s="1"/>
  <c r="D277" i="38"/>
  <c r="AC277" i="38"/>
  <c r="D246" i="38"/>
  <c r="AC246" i="38"/>
  <c r="D314" i="38"/>
  <c r="AC314" i="38"/>
  <c r="D204" i="38"/>
  <c r="F204" i="38" s="1"/>
  <c r="AB204" i="38"/>
  <c r="D201" i="38"/>
  <c r="AL201" i="38"/>
  <c r="AC187" i="38"/>
  <c r="AE187" i="38" s="1"/>
  <c r="D175" i="38"/>
  <c r="AC175" i="38"/>
  <c r="AC196" i="38"/>
  <c r="E366" i="38"/>
  <c r="D88" i="27"/>
  <c r="I22" i="27"/>
  <c r="I25" i="27" s="1"/>
  <c r="I27" i="27" s="1"/>
  <c r="AD317" i="38"/>
  <c r="AE317" i="38" s="1"/>
  <c r="AR317" i="38" s="1"/>
  <c r="D99" i="27"/>
  <c r="AP348" i="38"/>
  <c r="AQ348" i="38" s="1"/>
  <c r="E348" i="38"/>
  <c r="F348" i="38" s="1"/>
  <c r="AB366" i="38"/>
  <c r="O29" i="34"/>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I223" i="38"/>
  <c r="J69" i="38"/>
  <c r="H69" i="38"/>
  <c r="J561" i="38"/>
  <c r="H561" i="38"/>
  <c r="D69" i="27"/>
  <c r="AP45" i="38"/>
  <c r="F45" i="38"/>
  <c r="D72" i="27"/>
  <c r="AD14" i="38"/>
  <c r="E14" i="38"/>
  <c r="F14" i="38" s="1"/>
  <c r="D89" i="27"/>
  <c r="AB27" i="38"/>
  <c r="AE27" i="38" s="1"/>
  <c r="AR27" i="38" s="1"/>
  <c r="F27" i="38"/>
  <c r="AB21" i="38"/>
  <c r="C8" i="27"/>
  <c r="D10" i="9"/>
  <c r="G60" i="8"/>
  <c r="AP53" i="38" s="1"/>
  <c r="F64" i="8"/>
  <c r="G64" i="8" s="1"/>
  <c r="AB29" i="38" s="1"/>
  <c r="D10" i="10"/>
  <c r="D5" i="10" s="1"/>
  <c r="C7" i="27" s="1"/>
  <c r="AR187" i="38" l="1"/>
  <c r="AR158" i="38"/>
  <c r="AI322" i="38"/>
  <c r="AF312" i="38"/>
  <c r="AJ47" i="38"/>
  <c r="AJ12" i="38" s="1"/>
  <c r="AL223" i="38"/>
  <c r="AL222" i="38" s="1"/>
  <c r="D13" i="38"/>
  <c r="AH106" i="38"/>
  <c r="AI106" i="38" s="1"/>
  <c r="AI149" i="38"/>
  <c r="AL397" i="38"/>
  <c r="AM397" i="38" s="1"/>
  <c r="AM398" i="38"/>
  <c r="AQ53" i="38"/>
  <c r="AP47" i="38"/>
  <c r="AQ47" i="38" s="1"/>
  <c r="J54" i="38"/>
  <c r="H54" i="38"/>
  <c r="J29" i="38"/>
  <c r="H29" i="38"/>
  <c r="D53" i="38"/>
  <c r="AH53" i="38"/>
  <c r="F196" i="38"/>
  <c r="J196" i="38" s="1"/>
  <c r="AK222" i="38"/>
  <c r="AM312" i="38"/>
  <c r="F366" i="38"/>
  <c r="J366" i="38" s="1"/>
  <c r="J357" i="38"/>
  <c r="H357" i="38"/>
  <c r="J350" i="38"/>
  <c r="H350" i="38"/>
  <c r="D345" i="38"/>
  <c r="D327" i="38" s="1"/>
  <c r="H187" i="38"/>
  <c r="AC199" i="38"/>
  <c r="F437" i="38"/>
  <c r="D398" i="38"/>
  <c r="AE225" i="38"/>
  <c r="AR225" i="38" s="1"/>
  <c r="AC223" i="38"/>
  <c r="AE223" i="38" s="1"/>
  <c r="AO222" i="38"/>
  <c r="AQ222" i="38" s="1"/>
  <c r="AQ223" i="38"/>
  <c r="AE437" i="38"/>
  <c r="AR437" i="38" s="1"/>
  <c r="AC398" i="38"/>
  <c r="F225" i="38"/>
  <c r="D223" i="38"/>
  <c r="F223" i="38" s="1"/>
  <c r="J322" i="38"/>
  <c r="H322" i="38"/>
  <c r="D149" i="38"/>
  <c r="F149" i="38" s="1"/>
  <c r="J149" i="38" s="1"/>
  <c r="F158" i="38"/>
  <c r="AE277" i="38"/>
  <c r="AR277" i="38" s="1"/>
  <c r="AC267" i="38"/>
  <c r="AE267" i="38" s="1"/>
  <c r="AR267" i="38" s="1"/>
  <c r="F277" i="38"/>
  <c r="D267" i="38"/>
  <c r="F267" i="38" s="1"/>
  <c r="J191" i="38"/>
  <c r="H191" i="38"/>
  <c r="AE314" i="38"/>
  <c r="AR314" i="38" s="1"/>
  <c r="AC312" i="38"/>
  <c r="F314" i="38"/>
  <c r="D312" i="38"/>
  <c r="F312" i="38" s="1"/>
  <c r="AE246" i="38"/>
  <c r="AR246" i="38" s="1"/>
  <c r="AC243" i="38"/>
  <c r="F246" i="38"/>
  <c r="D243" i="38"/>
  <c r="AE204" i="38"/>
  <c r="AR204" i="38" s="1"/>
  <c r="AB199" i="38"/>
  <c r="AM201" i="38"/>
  <c r="AR201" i="38" s="1"/>
  <c r="AL199" i="38"/>
  <c r="J204" i="38"/>
  <c r="H204" i="38"/>
  <c r="F201" i="38"/>
  <c r="D199" i="38"/>
  <c r="AE175" i="38"/>
  <c r="AR175" i="38" s="1"/>
  <c r="AC164" i="38"/>
  <c r="AE164" i="38" s="1"/>
  <c r="AR164" i="38" s="1"/>
  <c r="F175" i="38"/>
  <c r="D164" i="38"/>
  <c r="AD312" i="38"/>
  <c r="AD222" i="38" s="1"/>
  <c r="AE196" i="38"/>
  <c r="AR196" i="38" s="1"/>
  <c r="AC191" i="38"/>
  <c r="AB64" i="38"/>
  <c r="AE64" i="38" s="1"/>
  <c r="AR64" i="38" s="1"/>
  <c r="AP345" i="38"/>
  <c r="AP327" i="38" s="1"/>
  <c r="E345" i="38"/>
  <c r="E327" i="38" s="1"/>
  <c r="J348" i="38"/>
  <c r="H348" i="38"/>
  <c r="AR357" i="38"/>
  <c r="AC345" i="38"/>
  <c r="AC327" i="38" s="1"/>
  <c r="AE322" i="38"/>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D80" i="27"/>
  <c r="H14" i="38"/>
  <c r="J14" i="38"/>
  <c r="AE14" i="38"/>
  <c r="AR14" i="38" s="1"/>
  <c r="J45" i="38"/>
  <c r="H45" i="38"/>
  <c r="AQ45" i="38"/>
  <c r="AR45" i="38" s="1"/>
  <c r="AP13" i="38"/>
  <c r="AB13" i="38"/>
  <c r="J27" i="38"/>
  <c r="H27" i="38"/>
  <c r="AM47" i="38" l="1"/>
  <c r="AR322" i="38"/>
  <c r="AI312" i="38"/>
  <c r="AF222" i="38"/>
  <c r="AM223" i="38"/>
  <c r="AR223" i="38" s="1"/>
  <c r="F53" i="38"/>
  <c r="D47" i="38"/>
  <c r="AI53" i="38"/>
  <c r="AR53" i="38" s="1"/>
  <c r="AH47" i="38"/>
  <c r="H196" i="38"/>
  <c r="H149" i="38"/>
  <c r="AM222" i="38"/>
  <c r="AK566" i="38"/>
  <c r="H366" i="38"/>
  <c r="F327" i="38"/>
  <c r="H327" i="38" s="1"/>
  <c r="H223" i="38"/>
  <c r="J223" i="38"/>
  <c r="J225" i="38"/>
  <c r="H225" i="38"/>
  <c r="D397" i="38"/>
  <c r="F397" i="38" s="1"/>
  <c r="F398" i="38"/>
  <c r="AC397" i="38"/>
  <c r="AE397" i="38" s="1"/>
  <c r="AR397" i="38" s="1"/>
  <c r="AE398" i="38"/>
  <c r="AR398" i="38" s="1"/>
  <c r="J437" i="38"/>
  <c r="H437" i="38"/>
  <c r="H158" i="38"/>
  <c r="J158" i="38"/>
  <c r="J267" i="38"/>
  <c r="H267" i="38"/>
  <c r="H277" i="38"/>
  <c r="J277" i="38"/>
  <c r="D222" i="38"/>
  <c r="F222" i="38" s="1"/>
  <c r="F243" i="38"/>
  <c r="AE243" i="38"/>
  <c r="AR243" i="38" s="1"/>
  <c r="AC222" i="38"/>
  <c r="J246" i="38"/>
  <c r="H246" i="38"/>
  <c r="H312" i="38"/>
  <c r="J312" i="38"/>
  <c r="J314" i="38"/>
  <c r="H314" i="38"/>
  <c r="D190" i="38"/>
  <c r="F190" i="38" s="1"/>
  <c r="F199" i="38"/>
  <c r="AL190" i="38"/>
  <c r="AM199" i="38"/>
  <c r="J201" i="38"/>
  <c r="H201" i="38"/>
  <c r="AB190" i="38"/>
  <c r="AB106" i="38" s="1"/>
  <c r="AE199" i="38"/>
  <c r="F164" i="38"/>
  <c r="J175" i="38"/>
  <c r="H175" i="38"/>
  <c r="AE191" i="38"/>
  <c r="AR191" i="38" s="1"/>
  <c r="AC190" i="38"/>
  <c r="AB47" i="38"/>
  <c r="AE47" i="38" s="1"/>
  <c r="F345" i="38"/>
  <c r="J345" i="38" s="1"/>
  <c r="AE327" i="38"/>
  <c r="AB222" i="38"/>
  <c r="AE312" i="38"/>
  <c r="AR312" i="38" s="1"/>
  <c r="AO327" i="38"/>
  <c r="AO566" i="38" s="1"/>
  <c r="AQ345" i="38"/>
  <c r="AM345" i="38"/>
  <c r="AJ327" i="38"/>
  <c r="AM327" i="38" s="1"/>
  <c r="AE345" i="38"/>
  <c r="AR350" i="38"/>
  <c r="AM12" i="38"/>
  <c r="AP12" i="38"/>
  <c r="AP566" i="38" s="1"/>
  <c r="AQ13" i="38"/>
  <c r="AF566" i="38" l="1"/>
  <c r="AI222" i="38"/>
  <c r="AR199" i="38"/>
  <c r="AH12" i="38"/>
  <c r="AI47" i="38"/>
  <c r="AR47" i="38" s="1"/>
  <c r="F47" i="38"/>
  <c r="H47" i="38" s="1"/>
  <c r="D12" i="38"/>
  <c r="J53" i="38"/>
  <c r="J47" i="38" s="1"/>
  <c r="H53" i="38"/>
  <c r="J327" i="38"/>
  <c r="J398" i="38"/>
  <c r="H398" i="38"/>
  <c r="H397" i="38"/>
  <c r="J397" i="38"/>
  <c r="D106" i="38"/>
  <c r="F106" i="38" s="1"/>
  <c r="J106" i="38" s="1"/>
  <c r="AE222" i="38"/>
  <c r="J243" i="38"/>
  <c r="H243" i="38"/>
  <c r="H222" i="38"/>
  <c r="J222" i="38"/>
  <c r="AM190" i="38"/>
  <c r="AL106" i="38"/>
  <c r="J199" i="38"/>
  <c r="H199" i="38"/>
  <c r="J190" i="38"/>
  <c r="H190" i="38"/>
  <c r="J164" i="38"/>
  <c r="H164" i="38"/>
  <c r="AE190" i="38"/>
  <c r="AC106" i="38"/>
  <c r="AE106" i="38" s="1"/>
  <c r="AB12" i="38"/>
  <c r="AB566" i="38" s="1"/>
  <c r="H345" i="38"/>
  <c r="AJ566" i="38"/>
  <c r="AR345" i="38"/>
  <c r="AQ327" i="38"/>
  <c r="AR327" i="38" s="1"/>
  <c r="AQ12" i="38"/>
  <c r="D5" i="9"/>
  <c r="C6" i="27" s="1"/>
  <c r="C80" i="27"/>
  <c r="AR222" i="38" l="1"/>
  <c r="AH566" i="38"/>
  <c r="AI12" i="38"/>
  <c r="D566" i="38"/>
  <c r="F8" i="27" s="1"/>
  <c r="H106" i="38"/>
  <c r="AR190" i="38"/>
  <c r="AM106" i="38"/>
  <c r="AR106" i="38" s="1"/>
  <c r="AL566" i="38"/>
  <c r="D40" i="27"/>
  <c r="D57" i="27" s="1"/>
  <c r="F19" i="8"/>
  <c r="G19" i="8" s="1"/>
  <c r="F18" i="8"/>
  <c r="G18" i="8" s="1"/>
  <c r="AD29" i="38" l="1"/>
  <c r="AE29" i="38" s="1"/>
  <c r="AR29"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J26" i="9" l="1"/>
  <c r="J21" i="9" l="1"/>
  <c r="J60" i="9"/>
  <c r="J18" i="9"/>
  <c r="X330" i="38" s="1"/>
  <c r="J23" i="9"/>
  <c r="J20" i="9"/>
  <c r="J25" i="9"/>
  <c r="J22" i="9"/>
  <c r="J24" i="9"/>
  <c r="J19" i="9"/>
  <c r="J61" i="9"/>
  <c r="J62" i="9"/>
  <c r="J57" i="9"/>
  <c r="J58" i="9"/>
  <c r="J64" i="9"/>
  <c r="J63" i="9"/>
  <c r="Y64" i="38"/>
  <c r="M510" i="38"/>
  <c r="Z546" i="38"/>
  <c r="Y147" i="38"/>
  <c r="V42" i="38"/>
  <c r="Y138" i="38"/>
  <c r="Y310" i="38"/>
  <c r="L29" i="38"/>
  <c r="U248" i="38"/>
  <c r="Y169" i="38"/>
  <c r="T384" i="38"/>
  <c r="S72" i="38"/>
  <c r="AA57" i="38"/>
  <c r="AA228" i="38"/>
  <c r="R85" i="38"/>
  <c r="K313" i="38"/>
  <c r="X87" i="38"/>
  <c r="V304" i="38"/>
  <c r="Z263" i="38"/>
  <c r="L215" i="38"/>
  <c r="K296" i="38"/>
  <c r="Z185" i="38"/>
  <c r="U97" i="38"/>
  <c r="Z259" i="38"/>
  <c r="V460" i="38"/>
  <c r="O156" i="38"/>
  <c r="Z159" i="38"/>
  <c r="Z204" i="38"/>
  <c r="R148" i="38"/>
  <c r="Y258" i="38"/>
  <c r="V58" i="38"/>
  <c r="W233" i="38"/>
  <c r="Z238" i="38"/>
  <c r="Y237" i="38"/>
  <c r="W84" i="38"/>
  <c r="Q329" i="38"/>
  <c r="L528" i="38"/>
  <c r="K221" i="38"/>
  <c r="U48" i="38"/>
  <c r="O67" i="38"/>
  <c r="V132" i="38"/>
  <c r="L82" i="38"/>
  <c r="S251" i="38"/>
  <c r="S390" i="38"/>
  <c r="R309" i="38"/>
  <c r="M395" i="38"/>
  <c r="Y219" i="38"/>
  <c r="P501" i="38"/>
  <c r="Z239" i="38"/>
  <c r="W134" i="38"/>
  <c r="T45" i="38"/>
  <c r="P517" i="38"/>
  <c r="W86" i="38"/>
  <c r="W56" i="38"/>
  <c r="K28" i="38"/>
  <c r="Z44" i="38"/>
  <c r="Y524" i="38"/>
  <c r="W224" i="38"/>
  <c r="O268" i="38"/>
  <c r="T200" i="38"/>
  <c r="V60" i="38"/>
  <c r="S384" i="38"/>
  <c r="Y72" i="38"/>
  <c r="K31" i="38"/>
  <c r="Y377" i="38"/>
  <c r="U335" i="38"/>
  <c r="Z543" i="38"/>
  <c r="U143" i="38"/>
  <c r="U486" i="38"/>
  <c r="T192" i="38"/>
  <c r="L54" i="38"/>
  <c r="Z444" i="38"/>
  <c r="Z410" i="38"/>
  <c r="L186" i="38"/>
  <c r="Y484" i="38"/>
  <c r="L168" i="38"/>
  <c r="Z439" i="38"/>
  <c r="Z559" i="38"/>
  <c r="Q119" i="38"/>
  <c r="Y443" i="38"/>
  <c r="P268" i="38"/>
  <c r="U54" i="38"/>
  <c r="M114" i="38"/>
  <c r="Z418" i="38"/>
  <c r="AA35" i="38"/>
  <c r="Y211" i="38"/>
  <c r="J59" i="9"/>
  <c r="U112" i="38"/>
  <c r="V468" i="38"/>
  <c r="Y438" i="38"/>
  <c r="Z76" i="38"/>
  <c r="R122" i="38"/>
  <c r="R165" i="38"/>
  <c r="X44" i="38"/>
  <c r="N82" i="38"/>
  <c r="P97" i="38"/>
  <c r="Y103" i="38"/>
  <c r="P289" i="38"/>
  <c r="Z24" i="38"/>
  <c r="O84" i="38"/>
  <c r="Z41" i="38"/>
  <c r="Z77" i="38"/>
  <c r="Y529" i="38"/>
  <c r="Y522" i="38"/>
  <c r="L40" i="38"/>
  <c r="Z380" i="38"/>
  <c r="Y512" i="38"/>
  <c r="Y265" i="38"/>
  <c r="Z465" i="38"/>
  <c r="N88" i="38"/>
  <c r="V95" i="38"/>
  <c r="Y136" i="38"/>
  <c r="Y365" i="38"/>
  <c r="Y185" i="38"/>
  <c r="R542" i="38"/>
  <c r="M215" i="38"/>
  <c r="Y122" i="38"/>
  <c r="S134" i="38"/>
  <c r="Z511" i="38"/>
  <c r="Z330" i="38"/>
  <c r="O82" i="38"/>
  <c r="AA130" i="38"/>
  <c r="Y230" i="38"/>
  <c r="Y446" i="38"/>
  <c r="O542" i="38"/>
  <c r="O229" i="38"/>
  <c r="Z476" i="38"/>
  <c r="Y401" i="38"/>
  <c r="Y176" i="38"/>
  <c r="Z447" i="38"/>
  <c r="O154" i="38"/>
  <c r="Y370" i="38"/>
  <c r="Y145" i="38"/>
  <c r="V64" i="38"/>
  <c r="Y449" i="38"/>
  <c r="W339" i="38"/>
  <c r="P276" i="38"/>
  <c r="W529" i="38"/>
  <c r="AA508" i="38"/>
  <c r="Y483" i="38"/>
  <c r="M344" i="38"/>
  <c r="Y196" i="38"/>
  <c r="AA40" i="38"/>
  <c r="U457" i="38"/>
  <c r="Z171" i="38"/>
  <c r="Y36" i="38"/>
  <c r="L236" i="38"/>
  <c r="T528" i="38"/>
  <c r="L25" i="38"/>
  <c r="Y303" i="38"/>
  <c r="Y424" i="38"/>
  <c r="R152" i="38"/>
  <c r="T363" i="38"/>
  <c r="K490" i="38"/>
  <c r="Y284" i="38"/>
  <c r="X169" i="38"/>
  <c r="Z353" i="38"/>
  <c r="V178" i="38"/>
  <c r="K27" i="38"/>
  <c r="Z360" i="38"/>
  <c r="N165" i="38"/>
  <c r="Y273" i="38"/>
  <c r="M104" i="38"/>
  <c r="Y432" i="38"/>
  <c r="P486" i="38"/>
  <c r="Y440" i="38"/>
  <c r="S542" i="38"/>
  <c r="L103" i="38"/>
  <c r="K114" i="38"/>
  <c r="L305" i="38"/>
  <c r="P261" i="38"/>
  <c r="W270" i="38"/>
  <c r="U17" i="38"/>
  <c r="P274" i="38"/>
  <c r="P177" i="38"/>
  <c r="P365" i="38"/>
  <c r="N45" i="38"/>
  <c r="Y57" i="38"/>
  <c r="K200" i="38"/>
  <c r="Z448" i="38"/>
  <c r="Y193" i="38"/>
  <c r="N561" i="38"/>
  <c r="Z279" i="38"/>
  <c r="Z128" i="38"/>
  <c r="AA391" i="38"/>
  <c r="U76" i="38"/>
  <c r="X528" i="38"/>
  <c r="L412" i="38"/>
  <c r="Z138" i="38"/>
  <c r="S110" i="38"/>
  <c r="Y79" i="38"/>
  <c r="X18" i="38"/>
  <c r="Z183" i="38"/>
  <c r="K486" i="38"/>
  <c r="S263" i="38"/>
  <c r="Z39" i="38"/>
  <c r="O246" i="38"/>
  <c r="AA69" i="38"/>
  <c r="L208" i="38"/>
  <c r="M384" i="38"/>
  <c r="R169" i="38"/>
  <c r="AA171" i="38"/>
  <c r="L363" i="38"/>
  <c r="X103" i="38"/>
  <c r="R313" i="38"/>
  <c r="Z255" i="38"/>
  <c r="V73" i="38"/>
  <c r="S120" i="38"/>
  <c r="Z188" i="38"/>
  <c r="P346" i="38"/>
  <c r="V211" i="38"/>
  <c r="Q64" i="38"/>
  <c r="W407" i="38"/>
  <c r="W387" i="38"/>
  <c r="Q481" i="38"/>
  <c r="W228" i="38"/>
  <c r="Z162" i="38"/>
  <c r="X163" i="38"/>
  <c r="Y29" i="38"/>
  <c r="Y88" i="38"/>
  <c r="Z496" i="38"/>
  <c r="Z308" i="38"/>
  <c r="R143" i="38"/>
  <c r="Y45" i="38"/>
  <c r="R528" i="38"/>
  <c r="N184" i="38"/>
  <c r="O329" i="38"/>
  <c r="Z462" i="38"/>
  <c r="Y248" i="38"/>
  <c r="Z417" i="38"/>
  <c r="Z432" i="38"/>
  <c r="Z497" i="38"/>
  <c r="Z189" i="38"/>
  <c r="O24" i="38"/>
  <c r="U341" i="38"/>
  <c r="P182" i="38"/>
  <c r="P442" i="38"/>
  <c r="W544" i="38"/>
  <c r="W74" i="38"/>
  <c r="Q375" i="38"/>
  <c r="W146" i="38"/>
  <c r="P454" i="38"/>
  <c r="L23" i="38"/>
  <c r="T335" i="38"/>
  <c r="P286" i="38"/>
  <c r="T274" i="38"/>
  <c r="Q341" i="38"/>
  <c r="Q469" i="38"/>
  <c r="P228" i="38"/>
  <c r="W282" i="38"/>
  <c r="Y351" i="38"/>
  <c r="W449" i="38"/>
  <c r="Q184" i="38"/>
  <c r="T374" i="38"/>
  <c r="Q435" i="38"/>
  <c r="P38" i="38"/>
  <c r="X461" i="38"/>
  <c r="R14" i="38"/>
  <c r="O559" i="38"/>
  <c r="W376" i="38"/>
  <c r="Y65" i="38"/>
  <c r="T313" i="38"/>
  <c r="AA143" i="38" l="1"/>
  <c r="N188" i="38"/>
  <c r="AA90" i="38"/>
  <c r="X28" i="38"/>
  <c r="V232" i="38"/>
  <c r="W85" i="38"/>
  <c r="Z161" i="38"/>
  <c r="Z35" i="38"/>
  <c r="U150" i="38"/>
  <c r="Y342" i="38"/>
  <c r="Z516" i="38"/>
  <c r="AA414" i="38"/>
  <c r="Y532" i="38"/>
  <c r="K76" i="38"/>
  <c r="U201" i="38"/>
  <c r="Z175" i="38"/>
  <c r="Z75" i="38"/>
  <c r="Y104" i="38"/>
  <c r="L173" i="38"/>
  <c r="W399" i="38"/>
  <c r="Q357" i="38"/>
  <c r="Z158" i="38"/>
  <c r="K226" i="38"/>
  <c r="Y229" i="38"/>
  <c r="Z325" i="38"/>
  <c r="Z507" i="38"/>
  <c r="Y378" i="38"/>
  <c r="X268" i="38"/>
  <c r="Y414" i="38"/>
  <c r="X93" i="38"/>
  <c r="M46" i="38"/>
  <c r="Y559" i="38"/>
  <c r="AA261" i="38"/>
  <c r="Y297" i="38"/>
  <c r="Q366" i="38"/>
  <c r="T165" i="38"/>
  <c r="Z144" i="38"/>
  <c r="K346" i="38"/>
  <c r="U114" i="38"/>
  <c r="W261" i="38"/>
  <c r="L309" i="38"/>
  <c r="Z431" i="38"/>
  <c r="V450" i="38"/>
  <c r="W159" i="38"/>
  <c r="M457" i="38"/>
  <c r="M61" i="38"/>
  <c r="L52" i="38"/>
  <c r="Y341" i="38"/>
  <c r="Y154" i="38"/>
  <c r="AA146" i="38"/>
  <c r="R346" i="38"/>
  <c r="W366" i="38"/>
  <c r="Z137" i="38"/>
  <c r="Q220" i="38"/>
  <c r="Z151" i="38"/>
  <c r="AA158" i="38"/>
  <c r="N212" i="38"/>
  <c r="O35" i="38"/>
  <c r="AA84" i="38"/>
  <c r="K143" i="38"/>
  <c r="Q490" i="38"/>
  <c r="Y422" i="38"/>
  <c r="N366" i="38"/>
  <c r="M116" i="38"/>
  <c r="Z67" i="38"/>
  <c r="K97" i="38"/>
  <c r="K160" i="38"/>
  <c r="Y238" i="38"/>
  <c r="Z393" i="38"/>
  <c r="W564" i="38"/>
  <c r="K180" i="38"/>
  <c r="U236" i="38"/>
  <c r="Z421" i="38"/>
  <c r="AA233" i="38"/>
  <c r="Z412" i="38"/>
  <c r="Y216" i="38"/>
  <c r="Y221" i="38"/>
  <c r="K372" i="38"/>
  <c r="Y148" i="38"/>
  <c r="Y276" i="38"/>
  <c r="O30" i="38"/>
  <c r="S105" i="38"/>
  <c r="Z112" i="38"/>
  <c r="Y456" i="38"/>
  <c r="O81" i="38"/>
  <c r="Y461" i="38"/>
  <c r="U188" i="38"/>
  <c r="R139" i="38"/>
  <c r="Z176" i="38"/>
  <c r="L165" i="38"/>
  <c r="N134" i="38"/>
  <c r="AA127" i="38"/>
  <c r="AA65" i="38"/>
  <c r="N236" i="38"/>
  <c r="O153" i="38"/>
  <c r="Z64" i="38"/>
  <c r="Y553" i="38"/>
  <c r="P432" i="38"/>
  <c r="N229" i="38"/>
  <c r="Q510" i="38"/>
  <c r="Y364" i="38"/>
  <c r="U273" i="38"/>
  <c r="Y439" i="38"/>
  <c r="Y358" i="38"/>
  <c r="Y259" i="38"/>
  <c r="Y246" i="38"/>
  <c r="AA157" i="38"/>
  <c r="X147" i="38"/>
  <c r="Y204" i="38"/>
  <c r="Z491" i="38"/>
  <c r="Z278" i="38"/>
  <c r="Z105" i="38"/>
  <c r="T561" i="38"/>
  <c r="R73" i="38"/>
  <c r="R488" i="38"/>
  <c r="Z103" i="38"/>
  <c r="Y66" i="38"/>
  <c r="R253" i="38"/>
  <c r="AA67" i="38"/>
  <c r="P457" i="38"/>
  <c r="K65" i="38"/>
  <c r="L171" i="38"/>
  <c r="Y55" i="38"/>
  <c r="S528" i="38"/>
  <c r="K103" i="38"/>
  <c r="Y325" i="38"/>
  <c r="O68" i="38"/>
  <c r="K50" i="38"/>
  <c r="M82" i="38"/>
  <c r="P250" i="38"/>
  <c r="K272" i="38"/>
  <c r="S198" i="38"/>
  <c r="Y403" i="38"/>
  <c r="Q384" i="38"/>
  <c r="Z228" i="38"/>
  <c r="Q268" i="38"/>
  <c r="S123" i="38"/>
  <c r="Y369" i="38"/>
  <c r="T329" i="38"/>
  <c r="R50" i="38"/>
  <c r="N70" i="38"/>
  <c r="Z364" i="38"/>
  <c r="AA39" i="38"/>
  <c r="Z404" i="38"/>
  <c r="O116" i="38"/>
  <c r="AA91" i="38"/>
  <c r="Y405" i="38"/>
  <c r="L62" i="38"/>
  <c r="AA85" i="38"/>
  <c r="M469" i="38"/>
  <c r="Z294" i="38"/>
  <c r="Y180" i="38"/>
  <c r="R215" i="38"/>
  <c r="U113" i="38"/>
  <c r="N335" i="38"/>
  <c r="K403" i="38"/>
  <c r="Y360" i="38"/>
  <c r="O28" i="38"/>
  <c r="K161" i="38"/>
  <c r="U134" i="38"/>
  <c r="S510" i="38"/>
  <c r="Z55" i="38"/>
  <c r="Z280" i="38"/>
  <c r="S468" i="38"/>
  <c r="Y357" i="38"/>
  <c r="Z552" i="38"/>
  <c r="Y87" i="38"/>
  <c r="Y271" i="38"/>
  <c r="L247" i="38"/>
  <c r="Y420" i="38"/>
  <c r="Z265" i="38"/>
  <c r="Z122" i="38"/>
  <c r="W329" i="38"/>
  <c r="AA366" i="38"/>
  <c r="Y141" i="38"/>
  <c r="N411" i="38"/>
  <c r="L148" i="38"/>
  <c r="K75" i="38"/>
  <c r="Y109" i="38"/>
  <c r="Z343" i="38"/>
  <c r="AA66" i="38"/>
  <c r="N41" i="38"/>
  <c r="X129" i="38"/>
  <c r="K113" i="38"/>
  <c r="T542" i="38"/>
  <c r="Y454" i="38"/>
  <c r="P224" i="38"/>
  <c r="AA93" i="38"/>
  <c r="S329" i="38"/>
  <c r="Q97" i="38"/>
  <c r="Y295" i="38"/>
  <c r="M339" i="38"/>
  <c r="Z194" i="38"/>
  <c r="S460" i="38"/>
  <c r="Z532" i="38"/>
  <c r="Y508" i="38"/>
  <c r="R392" i="38"/>
  <c r="W192" i="38"/>
  <c r="T208" i="38"/>
  <c r="Z253" i="38"/>
  <c r="O490" i="38"/>
  <c r="Y53" i="38"/>
  <c r="AA490" i="38"/>
  <c r="Z440" i="38"/>
  <c r="Y343" i="38"/>
  <c r="L390" i="38"/>
  <c r="L51" i="38"/>
  <c r="Y437" i="38"/>
  <c r="N346" i="38"/>
  <c r="U166" i="38"/>
  <c r="N90" i="38"/>
  <c r="Y521" i="38"/>
  <c r="Z333" i="38"/>
  <c r="X34" i="38"/>
  <c r="Z502" i="38"/>
  <c r="Y34" i="38"/>
  <c r="Z277" i="38"/>
  <c r="X46" i="38"/>
  <c r="O200" i="38"/>
  <c r="X79" i="38"/>
  <c r="Z487" i="38"/>
  <c r="N466" i="38"/>
  <c r="K271" i="38"/>
  <c r="Z422" i="38"/>
  <c r="Y250" i="38"/>
  <c r="Y27" i="38"/>
  <c r="Y17" i="38"/>
  <c r="Z361" i="38"/>
  <c r="Y547" i="38"/>
  <c r="X256" i="38"/>
  <c r="U561" i="38"/>
  <c r="Q561" i="38"/>
  <c r="S458" i="38"/>
  <c r="K233" i="38"/>
  <c r="Y78" i="38"/>
  <c r="L43" i="38"/>
  <c r="Z369" i="38"/>
  <c r="Z38" i="38"/>
  <c r="N167" i="38"/>
  <c r="L232" i="38"/>
  <c r="L275" i="38"/>
  <c r="N338" i="38"/>
  <c r="Z237" i="38"/>
  <c r="Y386" i="38"/>
  <c r="Z452" i="38"/>
  <c r="X469" i="38"/>
  <c r="AA137" i="38"/>
  <c r="Y59" i="38"/>
  <c r="O69" i="38"/>
  <c r="V329" i="38"/>
  <c r="Z234" i="38"/>
  <c r="Z154" i="38"/>
  <c r="X366" i="38"/>
  <c r="Y262" i="38"/>
  <c r="Z258" i="38"/>
  <c r="Y63" i="38"/>
  <c r="O498" i="38"/>
  <c r="Y77" i="38"/>
  <c r="Y363" i="38"/>
  <c r="U36" i="38"/>
  <c r="Y480" i="38"/>
  <c r="O168" i="38"/>
  <c r="X244" i="38"/>
  <c r="K132" i="38"/>
  <c r="K125" i="38"/>
  <c r="S171" i="38"/>
  <c r="Z565" i="38"/>
  <c r="R457" i="38"/>
  <c r="R304" i="38"/>
  <c r="Z300" i="38"/>
  <c r="Z17" i="38"/>
  <c r="Z251" i="38"/>
  <c r="Y379" i="38"/>
  <c r="M171" i="38"/>
  <c r="U146" i="38"/>
  <c r="Y442" i="38"/>
  <c r="R98" i="38"/>
  <c r="N79" i="38"/>
  <c r="N46" i="38"/>
  <c r="L372" i="38"/>
  <c r="L50" i="38"/>
  <c r="L146" i="38"/>
  <c r="M119" i="38"/>
  <c r="Y340" i="38"/>
  <c r="K150" i="38"/>
  <c r="Q208" i="38"/>
  <c r="Z299" i="38"/>
  <c r="V92" i="38"/>
  <c r="R230" i="38"/>
  <c r="L346" i="38"/>
  <c r="Y61" i="38"/>
  <c r="Y562" i="38"/>
  <c r="T119" i="38"/>
  <c r="U110" i="38"/>
  <c r="R261" i="38"/>
  <c r="O111" i="38"/>
  <c r="U272" i="38"/>
  <c r="N528" i="38"/>
  <c r="S261" i="38"/>
  <c r="M390" i="38"/>
  <c r="S165" i="38"/>
  <c r="K34" i="38"/>
  <c r="Z492" i="38"/>
  <c r="L561" i="38"/>
  <c r="K126" i="38"/>
  <c r="Y451" i="38"/>
  <c r="Y51" i="38"/>
  <c r="U39" i="38"/>
  <c r="Q356" i="38"/>
  <c r="W510" i="38"/>
  <c r="Z370" i="38"/>
  <c r="O70" i="38"/>
  <c r="W490" i="38"/>
  <c r="Y466" i="38"/>
  <c r="W268" i="38"/>
  <c r="X150" i="38"/>
  <c r="T171" i="38"/>
  <c r="V119" i="38"/>
  <c r="P200" i="38"/>
  <c r="Z288" i="38"/>
  <c r="M43" i="38"/>
  <c r="L34" i="38"/>
  <c r="V85" i="38"/>
  <c r="Z515" i="38"/>
  <c r="S109" i="38"/>
  <c r="Y546" i="38"/>
  <c r="Z564" i="38"/>
  <c r="Z419" i="38"/>
  <c r="Z116" i="38"/>
  <c r="Z201" i="38"/>
  <c r="L67" i="38"/>
  <c r="R68" i="38"/>
  <c r="P140" i="38"/>
  <c r="W232" i="38"/>
  <c r="S334" i="38"/>
  <c r="Z337" i="38"/>
  <c r="U84" i="38"/>
  <c r="T460" i="38"/>
  <c r="S403" i="38"/>
  <c r="X232" i="38"/>
  <c r="R330" i="38"/>
  <c r="V34" i="38"/>
  <c r="AA132" i="38"/>
  <c r="Y518" i="38"/>
  <c r="V160" i="38"/>
  <c r="S209" i="38"/>
  <c r="S163" i="38"/>
  <c r="Y367" i="38"/>
  <c r="Z98" i="38"/>
  <c r="R26" i="38"/>
  <c r="Y146" i="38"/>
  <c r="Y491" i="38"/>
  <c r="V27" i="38"/>
  <c r="Y30" i="38"/>
  <c r="K236" i="38"/>
  <c r="Z216" i="38"/>
  <c r="Z282" i="38"/>
  <c r="X81" i="38"/>
  <c r="Y161" i="38"/>
  <c r="Y56" i="38"/>
  <c r="M93" i="38"/>
  <c r="R99" i="38"/>
  <c r="X510" i="38"/>
  <c r="Y70" i="38"/>
  <c r="Z256" i="38"/>
  <c r="V215" i="38"/>
  <c r="M30" i="38"/>
  <c r="V346" i="38"/>
  <c r="AA125" i="38"/>
  <c r="AA102" i="38"/>
  <c r="Y564" i="38"/>
  <c r="V66" i="38"/>
  <c r="O146" i="38"/>
  <c r="Z519" i="38"/>
  <c r="V127" i="38"/>
  <c r="U565" i="38"/>
  <c r="Z523" i="38"/>
  <c r="K268" i="38"/>
  <c r="Z81" i="38"/>
  <c r="T134" i="38"/>
  <c r="Y418" i="38"/>
  <c r="O360" i="38"/>
  <c r="N268" i="38"/>
  <c r="M51" i="38"/>
  <c r="O26" i="38"/>
  <c r="Y92" i="38"/>
  <c r="U344" i="38"/>
  <c r="Z493" i="38"/>
  <c r="Q94" i="38"/>
  <c r="Y302" i="38"/>
  <c r="K45" i="38"/>
  <c r="K468" i="38"/>
  <c r="L542" i="38"/>
  <c r="R171" i="38"/>
  <c r="W244" i="38"/>
  <c r="N84" i="38"/>
  <c r="Z563" i="38"/>
  <c r="Y183" i="38"/>
  <c r="O74" i="38"/>
  <c r="Y306" i="38"/>
  <c r="Q84" i="38"/>
  <c r="R39" i="38"/>
  <c r="AA64" i="38"/>
  <c r="X201" i="38"/>
  <c r="M53" i="38"/>
  <c r="O486" i="38"/>
  <c r="L79" i="38"/>
  <c r="Z23" i="38"/>
  <c r="R289" i="38"/>
  <c r="Z50" i="38"/>
  <c r="M68" i="38"/>
  <c r="O134" i="38"/>
  <c r="V440" i="38"/>
  <c r="O124" i="38"/>
  <c r="P386" i="38"/>
  <c r="M210" i="38"/>
  <c r="W100" i="38"/>
  <c r="U294" i="38"/>
  <c r="O454" i="38"/>
  <c r="N109" i="38"/>
  <c r="P134" i="38"/>
  <c r="Z297" i="38"/>
  <c r="T364" i="38"/>
  <c r="V135" i="38"/>
  <c r="AA503" i="38"/>
  <c r="Y519" i="38"/>
  <c r="AA331" i="38"/>
  <c r="U136" i="38"/>
  <c r="N283" i="38"/>
  <c r="R58" i="38"/>
  <c r="Y497" i="38"/>
  <c r="Y299" i="38"/>
  <c r="M25" i="38"/>
  <c r="W425" i="38"/>
  <c r="Y503" i="38"/>
  <c r="Z424" i="38"/>
  <c r="Q87" i="38"/>
  <c r="T236" i="38"/>
  <c r="Z456" i="38"/>
  <c r="Y455" i="38"/>
  <c r="V281" i="38"/>
  <c r="S81" i="38"/>
  <c r="Y441" i="38"/>
  <c r="Z218" i="38"/>
  <c r="X215" i="38"/>
  <c r="L161" i="38"/>
  <c r="Y444" i="38"/>
  <c r="V290" i="38"/>
  <c r="W93" i="38"/>
  <c r="R245" i="38"/>
  <c r="L478" i="38"/>
  <c r="X478" i="38"/>
  <c r="R128" i="38"/>
  <c r="W271" i="38"/>
  <c r="W342" i="38"/>
  <c r="U340" i="38"/>
  <c r="V320" i="38"/>
  <c r="K147" i="38"/>
  <c r="X273" i="38"/>
  <c r="P234" i="38"/>
  <c r="S69" i="38"/>
  <c r="L453" i="38"/>
  <c r="W66" i="38"/>
  <c r="AA73" i="38"/>
  <c r="AA25" i="38"/>
  <c r="M284" i="38"/>
  <c r="O364" i="38"/>
  <c r="O282" i="38"/>
  <c r="N257" i="38"/>
  <c r="O439" i="38"/>
  <c r="Y114" i="38"/>
  <c r="R396" i="38"/>
  <c r="R305" i="38"/>
  <c r="Z551" i="38"/>
  <c r="S73" i="38"/>
  <c r="L337" i="38"/>
  <c r="M354" i="38"/>
  <c r="Z349" i="38"/>
  <c r="L140" i="38"/>
  <c r="AA354" i="38"/>
  <c r="Z388" i="38"/>
  <c r="Y254" i="38"/>
  <c r="P468" i="38"/>
  <c r="Z306" i="38"/>
  <c r="N103" i="38"/>
  <c r="Z540" i="38"/>
  <c r="U152" i="38"/>
  <c r="Y496" i="38"/>
  <c r="Y93" i="38"/>
  <c r="Q460" i="38"/>
  <c r="U91" i="38"/>
  <c r="Y178" i="38"/>
  <c r="Y187" i="38"/>
  <c r="V116" i="38"/>
  <c r="Z31" i="38"/>
  <c r="O561" i="38"/>
  <c r="Y557" i="38"/>
  <c r="Z324" i="38"/>
  <c r="Y338" i="38"/>
  <c r="O184" i="38"/>
  <c r="O460" i="38"/>
  <c r="Y544" i="38"/>
  <c r="Y162" i="38"/>
  <c r="W236" i="38"/>
  <c r="L187" i="38"/>
  <c r="V48" i="38"/>
  <c r="Q55" i="38"/>
  <c r="N136" i="38"/>
  <c r="AA213" i="38"/>
  <c r="L413" i="38"/>
  <c r="AA447" i="38"/>
  <c r="Y324" i="38"/>
  <c r="W420" i="38"/>
  <c r="X324" i="38"/>
  <c r="N403" i="38"/>
  <c r="L251" i="38"/>
  <c r="M259" i="38"/>
  <c r="X92" i="38"/>
  <c r="O140" i="38"/>
  <c r="N422" i="38"/>
  <c r="Z34" i="38"/>
  <c r="Q209" i="38"/>
  <c r="Z129" i="38"/>
  <c r="Y33" i="38"/>
  <c r="Z411" i="38"/>
  <c r="M234" i="38"/>
  <c r="U228" i="38"/>
  <c r="U32" i="38"/>
  <c r="U61" i="38"/>
  <c r="N201" i="38"/>
  <c r="AA211" i="38"/>
  <c r="Z58" i="38"/>
  <c r="Y95" i="38"/>
  <c r="Z310" i="38"/>
  <c r="U168" i="38"/>
  <c r="U488" i="38"/>
  <c r="R293" i="38"/>
  <c r="O417" i="38"/>
  <c r="O262" i="38"/>
  <c r="N40" i="38"/>
  <c r="R66" i="38"/>
  <c r="M129" i="38"/>
  <c r="K95" i="38"/>
  <c r="K358" i="38"/>
  <c r="Z152" i="38"/>
  <c r="Q555" i="38"/>
  <c r="O213" i="38"/>
  <c r="V180" i="38"/>
  <c r="X343" i="38"/>
  <c r="X58" i="38"/>
  <c r="V355" i="38"/>
  <c r="L447" i="38"/>
  <c r="U348" i="38"/>
  <c r="P358" i="38"/>
  <c r="S552" i="38"/>
  <c r="Y537" i="38"/>
  <c r="S44" i="38"/>
  <c r="N316" i="38"/>
  <c r="X159" i="38"/>
  <c r="V41" i="38"/>
  <c r="N364" i="38"/>
  <c r="Z16" i="38"/>
  <c r="L403" i="38"/>
  <c r="O375" i="38"/>
  <c r="Q347" i="38"/>
  <c r="Z160" i="38"/>
  <c r="Y298" i="38"/>
  <c r="Z246" i="38"/>
  <c r="N423" i="38"/>
  <c r="W78" i="38"/>
  <c r="Y469" i="38"/>
  <c r="V134" i="38"/>
  <c r="R72" i="38"/>
  <c r="Z372" i="38"/>
  <c r="Z206" i="38"/>
  <c r="N61" i="38"/>
  <c r="Z472" i="38"/>
  <c r="Z548" i="38"/>
  <c r="R561" i="38"/>
  <c r="Z291" i="38"/>
  <c r="L362" i="38"/>
  <c r="N349" i="38"/>
  <c r="X498" i="38"/>
  <c r="U205" i="38"/>
  <c r="O174" i="38"/>
  <c r="V447" i="38"/>
  <c r="K167" i="38"/>
  <c r="P88" i="38"/>
  <c r="Z203" i="38"/>
  <c r="X77" i="38"/>
  <c r="U57" i="38"/>
  <c r="O494" i="38"/>
  <c r="N173" i="38"/>
  <c r="L340" i="38"/>
  <c r="Y321" i="38"/>
  <c r="Y545" i="38"/>
  <c r="S394" i="38"/>
  <c r="M512" i="38"/>
  <c r="Y62" i="38"/>
  <c r="Y333" i="38"/>
  <c r="K247" i="38"/>
  <c r="M368" i="38"/>
  <c r="V384" i="38"/>
  <c r="S561" i="38"/>
  <c r="Y256" i="38"/>
  <c r="V105" i="38"/>
  <c r="Q542" i="38"/>
  <c r="Y332" i="38"/>
  <c r="U74" i="38"/>
  <c r="Z153" i="38"/>
  <c r="R384" i="38"/>
  <c r="L501" i="38"/>
  <c r="X26" i="38"/>
  <c r="R157" i="38"/>
  <c r="AA339" i="38"/>
  <c r="Y551" i="38"/>
  <c r="Q505" i="38"/>
  <c r="L268" i="38"/>
  <c r="M72" i="38"/>
  <c r="Z140" i="38"/>
  <c r="K111" i="38"/>
  <c r="U194" i="38"/>
  <c r="V266" i="38"/>
  <c r="Y175" i="38"/>
  <c r="Z323" i="38"/>
  <c r="Q236" i="38"/>
  <c r="Z382" i="38"/>
  <c r="V38" i="38"/>
  <c r="Z409" i="38"/>
  <c r="T346" i="38"/>
  <c r="M153" i="38"/>
  <c r="L125" i="38"/>
  <c r="AA542" i="38"/>
  <c r="U94" i="38"/>
  <c r="U295" i="38"/>
  <c r="X369" i="38"/>
  <c r="L229" i="38"/>
  <c r="Z317" i="38"/>
  <c r="Q486" i="38"/>
  <c r="Z332" i="38"/>
  <c r="Y257" i="38"/>
  <c r="Z226" i="38"/>
  <c r="M27" i="38"/>
  <c r="Z426" i="38"/>
  <c r="X195" i="38"/>
  <c r="AA468" i="38"/>
  <c r="U316" i="38"/>
  <c r="Z186" i="38"/>
  <c r="Z163" i="38"/>
  <c r="V123" i="38"/>
  <c r="Z503" i="38"/>
  <c r="Y523" i="38"/>
  <c r="Z429" i="38"/>
  <c r="X403" i="38"/>
  <c r="V236" i="38"/>
  <c r="AA48" i="38"/>
  <c r="Y282" i="38"/>
  <c r="Y400" i="38"/>
  <c r="X177" i="38"/>
  <c r="Z469" i="38"/>
  <c r="O458" i="38"/>
  <c r="Y294" i="38"/>
  <c r="O120" i="38"/>
  <c r="Z362" i="38"/>
  <c r="X196" i="38"/>
  <c r="X130" i="38"/>
  <c r="K48" i="38"/>
  <c r="R44" i="38"/>
  <c r="R329" i="38"/>
  <c r="V140" i="38"/>
  <c r="Y290" i="38"/>
  <c r="U247" i="38"/>
  <c r="X329" i="38"/>
  <c r="AA497" i="38"/>
  <c r="U289" i="38"/>
  <c r="N542" i="38"/>
  <c r="Z316" i="38"/>
  <c r="R371" i="38"/>
  <c r="Z102" i="38"/>
  <c r="R446" i="38"/>
  <c r="V220" i="38"/>
  <c r="K220" i="38"/>
  <c r="Z169" i="38"/>
  <c r="W548" i="38"/>
  <c r="W58" i="38"/>
  <c r="S203" i="38"/>
  <c r="N457" i="38"/>
  <c r="Z358" i="38"/>
  <c r="R331" i="38"/>
  <c r="K196" i="38"/>
  <c r="Y462" i="38"/>
  <c r="P313" i="38"/>
  <c r="Y511" i="38"/>
  <c r="Z42" i="38"/>
  <c r="AA99" i="38"/>
  <c r="Z533" i="38"/>
  <c r="Z413" i="38"/>
  <c r="Q122" i="38"/>
  <c r="O46" i="38"/>
  <c r="Z53" i="38"/>
  <c r="M268" i="38"/>
  <c r="Q299" i="38"/>
  <c r="S84" i="38"/>
  <c r="R64" i="38"/>
  <c r="S284" i="38"/>
  <c r="AA50" i="38"/>
  <c r="Y376" i="38"/>
  <c r="L551" i="38"/>
  <c r="Q521" i="38"/>
  <c r="X338" i="38"/>
  <c r="L155" i="38"/>
  <c r="V525" i="38"/>
  <c r="N343" i="38"/>
  <c r="O125" i="38"/>
  <c r="O62" i="38"/>
  <c r="W415" i="38"/>
  <c r="Y322" i="38"/>
  <c r="X110" i="38"/>
  <c r="X170" i="38"/>
  <c r="X306" i="38"/>
  <c r="U29" i="38"/>
  <c r="Q237" i="38"/>
  <c r="M117" i="38"/>
  <c r="L123" i="38"/>
  <c r="N163" i="38"/>
  <c r="N326" i="38"/>
  <c r="S447" i="38"/>
  <c r="M524" i="38"/>
  <c r="X333" i="38"/>
  <c r="R255" i="38"/>
  <c r="N245" i="38"/>
  <c r="L431" i="38"/>
  <c r="X416" i="38"/>
  <c r="R142" i="38"/>
  <c r="Z40" i="38"/>
  <c r="Y112" i="38"/>
  <c r="Y426" i="38"/>
  <c r="L105" i="38"/>
  <c r="Z174" i="38"/>
  <c r="Y18" i="38"/>
  <c r="Z37" i="38"/>
  <c r="AA346" i="38"/>
  <c r="Z357" i="38"/>
  <c r="AA215" i="38"/>
  <c r="L99" i="38"/>
  <c r="Y73" i="38"/>
  <c r="AA231" i="38"/>
  <c r="X390" i="38"/>
  <c r="V162" i="38"/>
  <c r="Z403" i="38"/>
  <c r="Z356" i="38"/>
  <c r="Z381" i="38"/>
  <c r="Y427" i="38"/>
  <c r="Y28" i="38"/>
  <c r="N313" i="38"/>
  <c r="R150" i="38"/>
  <c r="S112" i="38"/>
  <c r="Q468" i="38"/>
  <c r="Y498" i="38"/>
  <c r="K105" i="38"/>
  <c r="V63" i="38"/>
  <c r="S200" i="38"/>
  <c r="P412" i="38"/>
  <c r="L112" i="38"/>
  <c r="Y137" i="38"/>
  <c r="Z319" i="38"/>
  <c r="S366" i="38"/>
  <c r="T486" i="38"/>
  <c r="Z248" i="38"/>
  <c r="Y152" i="38"/>
  <c r="Z264" i="38"/>
  <c r="O39" i="38"/>
  <c r="K52" i="38"/>
  <c r="M54" i="38"/>
  <c r="Y477" i="38"/>
  <c r="U53" i="38"/>
  <c r="X121" i="38"/>
  <c r="O86" i="38"/>
  <c r="S208" i="38"/>
  <c r="V225" i="38"/>
  <c r="Y287" i="38"/>
  <c r="Y330" i="38"/>
  <c r="U87" i="38"/>
  <c r="Y450" i="38"/>
  <c r="K158" i="38"/>
  <c r="U34" i="38"/>
  <c r="L197" i="38"/>
  <c r="Z480" i="38"/>
  <c r="X429" i="38"/>
  <c r="K369" i="38"/>
  <c r="Z80" i="38"/>
  <c r="V439" i="38"/>
  <c r="U86" i="38"/>
  <c r="V251" i="38"/>
  <c r="Y502" i="38"/>
  <c r="Q187" i="38"/>
  <c r="Z529" i="38"/>
  <c r="M204" i="38"/>
  <c r="X247" i="38"/>
  <c r="X217" i="38"/>
  <c r="L438" i="38"/>
  <c r="Z495" i="38"/>
  <c r="Z231" i="38"/>
  <c r="X320" i="38"/>
  <c r="W309" i="38"/>
  <c r="Z125" i="38"/>
  <c r="X221" i="38"/>
  <c r="M36" i="38"/>
  <c r="K204" i="38"/>
  <c r="Y505" i="38"/>
  <c r="U370" i="38"/>
  <c r="S346" i="38"/>
  <c r="Y406" i="38"/>
  <c r="Z544" i="38"/>
  <c r="L382" i="38"/>
  <c r="K458" i="38"/>
  <c r="Z123" i="38"/>
  <c r="U204" i="38"/>
  <c r="K275" i="38"/>
  <c r="W441" i="38"/>
  <c r="Z315" i="38"/>
  <c r="L324" i="38"/>
  <c r="V29" i="38"/>
  <c r="M176" i="38"/>
  <c r="V234" i="38"/>
  <c r="S128" i="38"/>
  <c r="U179" i="38"/>
  <c r="Z508" i="38"/>
  <c r="Y166" i="38"/>
  <c r="V498" i="38"/>
  <c r="P351" i="38"/>
  <c r="Y555" i="38"/>
  <c r="U62" i="38"/>
  <c r="P195" i="38"/>
  <c r="V139" i="38"/>
  <c r="L162" i="38"/>
  <c r="S256" i="38"/>
  <c r="X213" i="38"/>
  <c r="Q21" i="38"/>
  <c r="M361" i="38"/>
  <c r="S259" i="38"/>
  <c r="O298" i="38"/>
  <c r="N166" i="38"/>
  <c r="N251" i="38"/>
  <c r="M233" i="38"/>
  <c r="K393" i="38"/>
  <c r="R336" i="38"/>
  <c r="V379" i="38"/>
  <c r="Y415" i="38"/>
  <c r="R41" i="38"/>
  <c r="L277" i="38"/>
  <c r="X67" i="38"/>
  <c r="L141" i="38"/>
  <c r="O25" i="38"/>
  <c r="O99" i="38"/>
  <c r="O344" i="38"/>
  <c r="P366" i="38"/>
  <c r="S250" i="38"/>
  <c r="Z394" i="38"/>
  <c r="W486" i="38"/>
  <c r="X78" i="38"/>
  <c r="P490" i="38"/>
  <c r="Y132" i="38"/>
  <c r="V76" i="38"/>
  <c r="Z283" i="38"/>
  <c r="Y167" i="38"/>
  <c r="P460" i="38"/>
  <c r="Y203" i="38"/>
  <c r="W165" i="38"/>
  <c r="R77" i="38"/>
  <c r="N141" i="38"/>
  <c r="AA29" i="38"/>
  <c r="Y226" i="38"/>
  <c r="Y393" i="38"/>
  <c r="N68" i="38"/>
  <c r="Z374" i="38"/>
  <c r="Y347" i="38"/>
  <c r="M58" i="38"/>
  <c r="Z354" i="38"/>
  <c r="Y124" i="38"/>
  <c r="Q48" i="38"/>
  <c r="K90" i="38"/>
  <c r="Y421" i="38"/>
  <c r="M247" i="38"/>
  <c r="Y52" i="38"/>
  <c r="R63" i="38"/>
  <c r="Z302" i="38"/>
  <c r="Z339" i="38"/>
  <c r="O148" i="38"/>
  <c r="Z475" i="38"/>
  <c r="X468" i="38"/>
  <c r="Z22" i="38"/>
  <c r="U124" i="38"/>
  <c r="X189" i="38"/>
  <c r="V381" i="38"/>
  <c r="P529" i="38"/>
  <c r="L129" i="38"/>
  <c r="M343" i="38"/>
  <c r="AA61" i="38"/>
  <c r="S94" i="38"/>
  <c r="M97" i="38"/>
  <c r="Y402" i="38"/>
  <c r="Y32" i="38"/>
  <c r="Z233" i="38"/>
  <c r="U159" i="38"/>
  <c r="X271" i="38"/>
  <c r="AA359" i="38"/>
  <c r="AA163" i="38"/>
  <c r="L220" i="38"/>
  <c r="Y15" i="38"/>
  <c r="Z484" i="38"/>
  <c r="S92" i="38"/>
  <c r="X305" i="38"/>
  <c r="S28" i="38"/>
  <c r="Z371" i="38"/>
  <c r="K565" i="38"/>
  <c r="W238" i="38"/>
  <c r="Z25" i="38"/>
  <c r="X326" i="38"/>
  <c r="Y408" i="38"/>
  <c r="P58" i="38"/>
  <c r="K309" i="38"/>
  <c r="Q346" i="38"/>
  <c r="Z32" i="38"/>
  <c r="K61" i="38"/>
  <c r="O110" i="38"/>
  <c r="R366" i="38"/>
  <c r="N519" i="38"/>
  <c r="O230" i="38"/>
  <c r="AA32" i="38"/>
  <c r="V91" i="38"/>
  <c r="V316" i="38"/>
  <c r="O515" i="38"/>
  <c r="U468" i="38"/>
  <c r="W172" i="38"/>
  <c r="W82" i="38"/>
  <c r="U240" i="38"/>
  <c r="S227" i="38"/>
  <c r="AA385" i="38"/>
  <c r="K382" i="38"/>
  <c r="U49" i="38"/>
  <c r="V169" i="38"/>
  <c r="U80" i="38"/>
  <c r="T563" i="38"/>
  <c r="O40" i="38"/>
  <c r="X54" i="38"/>
  <c r="U210" i="38"/>
  <c r="O205" i="38"/>
  <c r="AA82" i="38"/>
  <c r="AA392" i="38"/>
  <c r="AA259" i="38"/>
  <c r="P100" i="38"/>
  <c r="M423" i="38"/>
  <c r="S275" i="38"/>
  <c r="N303" i="38"/>
  <c r="L361" i="38"/>
  <c r="AA172" i="38"/>
  <c r="X423" i="38"/>
  <c r="X40" i="38"/>
  <c r="R439" i="38"/>
  <c r="L98" i="38"/>
  <c r="Y234" i="38"/>
  <c r="N48" i="38"/>
  <c r="L339" i="38"/>
  <c r="O171" i="38"/>
  <c r="N126" i="38"/>
  <c r="V208" i="38"/>
  <c r="W519" i="38"/>
  <c r="U317" i="38"/>
  <c r="M95" i="38"/>
  <c r="U46" i="38"/>
  <c r="M445" i="38"/>
  <c r="N67" i="38"/>
  <c r="R154" i="38"/>
  <c r="AA26" i="38"/>
  <c r="Z172" i="38"/>
  <c r="Z479" i="38"/>
  <c r="P129" i="38"/>
  <c r="W124" i="38"/>
  <c r="N253" i="38"/>
  <c r="AA187" i="38"/>
  <c r="U157" i="38"/>
  <c r="Z18" i="38"/>
  <c r="M70" i="38"/>
  <c r="AA336" i="38"/>
  <c r="Z220" i="38"/>
  <c r="Y361" i="38"/>
  <c r="Q282" i="38"/>
  <c r="Z341" i="38"/>
  <c r="V253" i="38"/>
  <c r="Q405" i="38"/>
  <c r="O488" i="38"/>
  <c r="S173" i="38"/>
  <c r="S317" i="38"/>
  <c r="O209" i="38"/>
  <c r="R168" i="38"/>
  <c r="Y531" i="38"/>
  <c r="P33" i="38"/>
  <c r="P425" i="38"/>
  <c r="L130" i="38"/>
  <c r="S300" i="38"/>
  <c r="L428" i="38"/>
  <c r="M507" i="38"/>
  <c r="L158" i="38"/>
  <c r="V330" i="38"/>
  <c r="N445" i="38"/>
  <c r="M87" i="38"/>
  <c r="AA301" i="38"/>
  <c r="N128" i="38"/>
  <c r="X138" i="38"/>
  <c r="R241" i="38"/>
  <c r="W360" i="38"/>
  <c r="N276" i="38"/>
  <c r="R237" i="38"/>
  <c r="K395" i="38"/>
  <c r="L59" i="38"/>
  <c r="AA42" i="38"/>
  <c r="U27" i="38"/>
  <c r="R187" i="38"/>
  <c r="AA476" i="38"/>
  <c r="U305" i="38"/>
  <c r="N77" i="38"/>
  <c r="U67" i="38"/>
  <c r="K276" i="38"/>
  <c r="U51" i="38"/>
  <c r="M271" i="38"/>
  <c r="R362" i="38"/>
  <c r="R368" i="38"/>
  <c r="V145" i="38"/>
  <c r="N50" i="38"/>
  <c r="X62" i="38"/>
  <c r="R53" i="38"/>
  <c r="X362" i="38"/>
  <c r="X173" i="38"/>
  <c r="N62" i="38"/>
  <c r="M77" i="38"/>
  <c r="U58" i="38"/>
  <c r="V154" i="38"/>
  <c r="Y371" i="38"/>
  <c r="Z481" i="38"/>
  <c r="Y194" i="38"/>
  <c r="Y419" i="38"/>
  <c r="V210" i="38"/>
  <c r="Z213" i="38"/>
  <c r="Q198" i="38"/>
  <c r="Y493" i="38"/>
  <c r="Z425" i="38"/>
  <c r="O232" i="38"/>
  <c r="S266" i="38"/>
  <c r="L448" i="38"/>
  <c r="V50" i="38"/>
  <c r="U304" i="38"/>
  <c r="O281" i="38"/>
  <c r="K339" i="38"/>
  <c r="S181" i="38"/>
  <c r="O55" i="38"/>
  <c r="S157" i="38"/>
  <c r="R307" i="38"/>
  <c r="U376" i="38"/>
  <c r="K152" i="38"/>
  <c r="X72" i="38"/>
  <c r="N121" i="38"/>
  <c r="U334" i="38"/>
  <c r="K502" i="38"/>
  <c r="O218" i="38"/>
  <c r="AA59" i="38"/>
  <c r="L228" i="38"/>
  <c r="U321" i="38"/>
  <c r="N288" i="38"/>
  <c r="K387" i="38"/>
  <c r="N171" i="38"/>
  <c r="O242" i="38"/>
  <c r="V157" i="38"/>
  <c r="U129" i="38"/>
  <c r="K187" i="38"/>
  <c r="L94" i="38"/>
  <c r="X166" i="38"/>
  <c r="R259" i="38"/>
  <c r="R69" i="38"/>
  <c r="Z69" i="38"/>
  <c r="R124" i="38"/>
  <c r="S68" i="38"/>
  <c r="K51" i="38"/>
  <c r="Z406" i="38"/>
  <c r="S166" i="38"/>
  <c r="P378" i="38"/>
  <c r="V368" i="38"/>
  <c r="X168" i="38"/>
  <c r="Y314" i="38"/>
  <c r="X443" i="38"/>
  <c r="Y506" i="38"/>
  <c r="X55" i="38"/>
  <c r="W265" i="38"/>
  <c r="K417" i="38"/>
  <c r="AA469" i="38"/>
  <c r="U185" i="38"/>
  <c r="Y101" i="38"/>
  <c r="Y554" i="38"/>
  <c r="Q134" i="38"/>
  <c r="Z550" i="38"/>
  <c r="L37" i="38"/>
  <c r="N382" i="38"/>
  <c r="T109" i="38"/>
  <c r="V557" i="38"/>
  <c r="Y417" i="38"/>
  <c r="W439" i="38"/>
  <c r="Z79" i="38"/>
  <c r="N177" i="38"/>
  <c r="P394" i="38"/>
  <c r="R80" i="38"/>
  <c r="Z276" i="38"/>
  <c r="O123" i="38"/>
  <c r="Z286" i="38"/>
  <c r="M561" i="38"/>
  <c r="Z348" i="38"/>
  <c r="AA419" i="38"/>
  <c r="M29" i="38"/>
  <c r="Y128" i="38"/>
  <c r="M187" i="38"/>
  <c r="AA521" i="38"/>
  <c r="P402" i="38"/>
  <c r="P367" i="38"/>
  <c r="P538" i="38"/>
  <c r="Q461" i="38"/>
  <c r="Y37" i="38"/>
  <c r="Z350" i="38"/>
  <c r="Y516" i="38"/>
  <c r="Y279" i="38"/>
  <c r="Y356" i="38"/>
  <c r="Q120" i="38"/>
  <c r="T229" i="38"/>
  <c r="M18" i="38"/>
  <c r="L410" i="38"/>
  <c r="R46" i="38"/>
  <c r="N367" i="38"/>
  <c r="X272" i="38"/>
  <c r="O269" i="38"/>
  <c r="U354" i="38"/>
  <c r="L360" i="38"/>
  <c r="R498" i="38"/>
  <c r="K311" i="38"/>
  <c r="R544" i="38"/>
  <c r="V446" i="38"/>
  <c r="V197" i="38"/>
  <c r="M196" i="38"/>
  <c r="O59" i="38"/>
  <c r="S56" i="38"/>
  <c r="V375" i="38"/>
  <c r="K411" i="38"/>
  <c r="L454" i="38"/>
  <c r="V101" i="38"/>
  <c r="K230" i="38"/>
  <c r="K280" i="38"/>
  <c r="S422" i="38"/>
  <c r="R56" i="38"/>
  <c r="R339" i="38"/>
  <c r="U277" i="38"/>
  <c r="N35" i="38"/>
  <c r="R279" i="38"/>
  <c r="S331" i="38"/>
  <c r="S364" i="38"/>
  <c r="S135" i="38"/>
  <c r="N440" i="38"/>
  <c r="V435" i="38"/>
  <c r="O300" i="38"/>
  <c r="X444" i="38"/>
  <c r="S141" i="38"/>
  <c r="N81" i="38"/>
  <c r="K255" i="38"/>
  <c r="W246" i="38"/>
  <c r="Y245" i="38"/>
  <c r="S61" i="38"/>
  <c r="N104" i="38"/>
  <c r="V137" i="38"/>
  <c r="S59" i="38"/>
  <c r="AA317" i="38"/>
  <c r="U103" i="38"/>
  <c r="X137" i="38"/>
  <c r="L430" i="38"/>
  <c r="K242" i="38"/>
  <c r="R138" i="38"/>
  <c r="S220" i="38"/>
  <c r="R162" i="38"/>
  <c r="X146" i="38"/>
  <c r="Y409" i="38"/>
  <c r="S433" i="38"/>
  <c r="R490" i="38"/>
  <c r="O142" i="38"/>
  <c r="V528" i="38"/>
  <c r="O276" i="38"/>
  <c r="V167" i="38"/>
  <c r="Z21" i="38"/>
  <c r="L114" i="38"/>
  <c r="Q313" i="38"/>
  <c r="Z303" i="38"/>
  <c r="L48" i="38"/>
  <c r="Q426" i="38"/>
  <c r="Y140" i="38"/>
  <c r="V361" i="38"/>
  <c r="P57" i="38"/>
  <c r="P399" i="38"/>
  <c r="U200" i="38"/>
  <c r="P390" i="38"/>
  <c r="Z376" i="38"/>
  <c r="Y252" i="38"/>
  <c r="Y20" i="38"/>
  <c r="W148" i="38"/>
  <c r="Y534" i="38"/>
  <c r="Y373" i="38"/>
  <c r="P443" i="38"/>
  <c r="Y317" i="38"/>
  <c r="U552" i="38"/>
  <c r="Y113" i="38"/>
  <c r="Z136" i="38"/>
  <c r="V200" i="38"/>
  <c r="O31" i="38"/>
  <c r="U313" i="38"/>
  <c r="Q484" i="38"/>
  <c r="T18" i="38"/>
  <c r="P414" i="38"/>
  <c r="Q278" i="38"/>
  <c r="Z101" i="38"/>
  <c r="O101" i="38"/>
  <c r="U275" i="38"/>
  <c r="V333" i="38"/>
  <c r="V71" i="38"/>
  <c r="X310" i="38"/>
  <c r="S37" i="38"/>
  <c r="R175" i="38"/>
  <c r="O29" i="38"/>
  <c r="U302" i="38"/>
  <c r="AA531" i="38"/>
  <c r="Z451" i="38"/>
  <c r="Y563" i="38"/>
  <c r="V152" i="38"/>
  <c r="M140" i="38"/>
  <c r="L109" i="38"/>
  <c r="K18" i="38"/>
  <c r="Q110" i="38"/>
  <c r="Y76" i="38"/>
  <c r="W189" i="38"/>
  <c r="X22" i="38"/>
  <c r="P84" i="38"/>
  <c r="N417" i="38"/>
  <c r="W154" i="38"/>
  <c r="Q269" i="38"/>
  <c r="Y288" i="38"/>
  <c r="M454" i="38"/>
  <c r="X474" i="38"/>
  <c r="S388" i="38"/>
  <c r="AA340" i="38"/>
  <c r="V453" i="38"/>
  <c r="R302" i="38"/>
  <c r="U498" i="38"/>
  <c r="R173" i="38"/>
  <c r="U213" i="38"/>
  <c r="V339" i="38"/>
  <c r="L32" i="38"/>
  <c r="M273" i="38"/>
  <c r="S42" i="38"/>
  <c r="N351" i="38"/>
  <c r="X497" i="38"/>
  <c r="V318" i="38"/>
  <c r="O451" i="38"/>
  <c r="O72" i="38"/>
  <c r="X373" i="38"/>
  <c r="AA435" i="38"/>
  <c r="O394" i="38"/>
  <c r="U141" i="38"/>
  <c r="U31" i="38"/>
  <c r="Z289" i="38"/>
  <c r="Z157" i="38"/>
  <c r="Y43" i="38"/>
  <c r="Z181" i="38"/>
  <c r="R342" i="38"/>
  <c r="M371" i="38"/>
  <c r="U216" i="38"/>
  <c r="Y556" i="38"/>
  <c r="X501" i="38"/>
  <c r="Y58" i="38"/>
  <c r="X233" i="38"/>
  <c r="W556" i="38"/>
  <c r="Z240" i="38"/>
  <c r="U450" i="38"/>
  <c r="T28" i="38"/>
  <c r="K84" i="38"/>
  <c r="Z435" i="38"/>
  <c r="AA326" i="38"/>
  <c r="AA188" i="38"/>
  <c r="W215" i="38"/>
  <c r="M65" i="38"/>
  <c r="O131" i="38"/>
  <c r="M39" i="38"/>
  <c r="Y453" i="38"/>
  <c r="K548" i="38"/>
  <c r="Q393" i="38"/>
  <c r="Q95" i="38"/>
  <c r="Z95" i="38"/>
  <c r="Y372" i="38"/>
  <c r="L391" i="38"/>
  <c r="M403" i="38"/>
  <c r="P217" i="38"/>
  <c r="T416" i="38"/>
  <c r="O399" i="38"/>
  <c r="Q379" i="38"/>
  <c r="K329" i="38"/>
  <c r="N469" i="38"/>
  <c r="L203" i="38"/>
  <c r="V287" i="38"/>
  <c r="X353" i="38"/>
  <c r="X542" i="38"/>
  <c r="S142" i="38"/>
  <c r="AA356" i="38"/>
  <c r="Y201" i="38"/>
  <c r="K117" i="38"/>
  <c r="V301" i="38"/>
  <c r="Y239" i="38"/>
  <c r="Q200" i="38"/>
  <c r="W216" i="38"/>
  <c r="Z205" i="38"/>
  <c r="M28" i="38"/>
  <c r="M181" i="38"/>
  <c r="O533" i="38"/>
  <c r="Q115" i="38"/>
  <c r="Q294" i="38"/>
  <c r="Q173" i="38"/>
  <c r="Q558" i="38"/>
  <c r="S155" i="38"/>
  <c r="V100" i="38"/>
  <c r="Q323" i="38"/>
  <c r="Y129" i="38"/>
  <c r="Y255" i="38"/>
  <c r="N356" i="38"/>
  <c r="K373" i="38"/>
  <c r="K496" i="38"/>
  <c r="V212" i="38"/>
  <c r="V291" i="38"/>
  <c r="O197" i="38"/>
  <c r="U297" i="38"/>
  <c r="K337" i="38"/>
  <c r="AA238" i="38"/>
  <c r="AA72" i="38"/>
  <c r="X454" i="38"/>
  <c r="M411" i="38"/>
  <c r="O132" i="38"/>
  <c r="X249" i="38"/>
  <c r="K304" i="38"/>
  <c r="U353" i="38"/>
  <c r="L335" i="38"/>
  <c r="S272" i="38"/>
  <c r="O226" i="38"/>
  <c r="R198" i="38"/>
  <c r="X317" i="38"/>
  <c r="Z82" i="38"/>
  <c r="L139" i="38"/>
  <c r="O186" i="38"/>
  <c r="Z367" i="38"/>
  <c r="N158" i="38"/>
  <c r="Y514" i="38"/>
  <c r="P175" i="38"/>
  <c r="L380" i="38"/>
  <c r="W131" i="38"/>
  <c r="S313" i="38"/>
  <c r="P90" i="38"/>
  <c r="W506" i="38"/>
  <c r="Q275" i="38"/>
  <c r="O66" i="38"/>
  <c r="Z147" i="38"/>
  <c r="L20" i="38"/>
  <c r="P35" i="38"/>
  <c r="O150" i="38"/>
  <c r="L174" i="38"/>
  <c r="M303" i="38"/>
  <c r="K74" i="38"/>
  <c r="V286" i="38"/>
  <c r="U115" i="38"/>
  <c r="Z536" i="38"/>
  <c r="P244" i="38"/>
  <c r="P160" i="38"/>
  <c r="P102" i="38"/>
  <c r="T494" i="38"/>
  <c r="W150" i="38"/>
  <c r="T421" i="38"/>
  <c r="U116" i="38"/>
  <c r="K256" i="38"/>
  <c r="S147" i="38"/>
  <c r="L64" i="38"/>
  <c r="AA34" i="38"/>
  <c r="AA466" i="38"/>
  <c r="M218" i="38"/>
  <c r="X139" i="38"/>
  <c r="M226" i="38"/>
  <c r="S144" i="38"/>
  <c r="L134" i="38"/>
  <c r="P179" i="38"/>
  <c r="V486" i="38"/>
  <c r="N94" i="38"/>
  <c r="X379" i="38"/>
  <c r="N361" i="38"/>
  <c r="X296" i="38"/>
  <c r="X277" i="38"/>
  <c r="Z555" i="38"/>
  <c r="U285" i="38"/>
  <c r="L225" i="38"/>
  <c r="AA86" i="38"/>
  <c r="V111" i="38"/>
  <c r="U60" i="38"/>
  <c r="Z168" i="38"/>
  <c r="U215" i="38"/>
  <c r="R158" i="38"/>
  <c r="N227" i="38"/>
  <c r="Z466" i="38"/>
  <c r="K112" i="38"/>
  <c r="Z68" i="38"/>
  <c r="Q217" i="38"/>
  <c r="Y25" i="38"/>
  <c r="V445" i="38"/>
  <c r="L136" i="38"/>
  <c r="N510" i="38"/>
  <c r="Z562" i="38"/>
  <c r="P420" i="38"/>
  <c r="V150" i="38"/>
  <c r="Y429" i="38"/>
  <c r="P506" i="38"/>
  <c r="P465" i="38"/>
  <c r="Y362" i="38"/>
  <c r="M335" i="38"/>
  <c r="S438" i="38"/>
  <c r="L381" i="38"/>
  <c r="U504" i="38"/>
  <c r="O155" i="38"/>
  <c r="V171" i="38"/>
  <c r="K42" i="38"/>
  <c r="V168" i="38"/>
  <c r="M138" i="38"/>
  <c r="O58" i="38"/>
  <c r="V209" i="38"/>
  <c r="Z335" i="38"/>
  <c r="W119" i="38"/>
  <c r="Z547" i="38"/>
  <c r="Z331" i="38"/>
  <c r="X179" i="38"/>
  <c r="Y447" i="38"/>
  <c r="M367" i="38"/>
  <c r="V75" i="38"/>
  <c r="M131" i="38"/>
  <c r="AA237" i="38"/>
  <c r="O109" i="38"/>
  <c r="Z274" i="38"/>
  <c r="Y144" i="38"/>
  <c r="P563" i="38"/>
  <c r="P382" i="38"/>
  <c r="Z120" i="38"/>
  <c r="K58" i="38"/>
  <c r="W256" i="38"/>
  <c r="P86" i="38"/>
  <c r="Y197" i="38"/>
  <c r="O314" i="38"/>
  <c r="O350" i="38"/>
  <c r="AA264" i="38"/>
  <c r="U206" i="38"/>
  <c r="Y315" i="38"/>
  <c r="W318" i="38"/>
  <c r="M130" i="38"/>
  <c r="R476" i="38"/>
  <c r="T372" i="38"/>
  <c r="U131" i="38"/>
  <c r="Y457" i="38"/>
  <c r="N216" i="38"/>
  <c r="U95" i="38"/>
  <c r="N247" i="38"/>
  <c r="L357" i="38"/>
  <c r="U69" i="38"/>
  <c r="O44" i="38"/>
  <c r="V343" i="38"/>
  <c r="V372" i="38"/>
  <c r="N320" i="38"/>
  <c r="O356" i="38"/>
  <c r="M38" i="38"/>
  <c r="N95" i="38"/>
  <c r="W301" i="38"/>
  <c r="Y116" i="38"/>
  <c r="W97" i="38"/>
  <c r="M294" i="38"/>
  <c r="M543" i="38"/>
  <c r="R30" i="38"/>
  <c r="R218" i="38"/>
  <c r="R258" i="38"/>
  <c r="AA516" i="38"/>
  <c r="U426" i="38"/>
  <c r="O372" i="38"/>
  <c r="K228" i="38"/>
  <c r="U258" i="38"/>
  <c r="M314" i="38"/>
  <c r="N551" i="38"/>
  <c r="K370" i="38"/>
  <c r="L88" i="38"/>
  <c r="N144" i="38"/>
  <c r="U242" i="38"/>
  <c r="S38" i="38"/>
  <c r="R426" i="38"/>
  <c r="K385" i="38"/>
  <c r="X140" i="38"/>
  <c r="X80" i="38"/>
  <c r="R212" i="38"/>
  <c r="R287" i="38"/>
  <c r="N332" i="38"/>
  <c r="M301" i="38"/>
  <c r="K361" i="38"/>
  <c r="S377" i="38"/>
  <c r="L285" i="38"/>
  <c r="R129" i="38"/>
  <c r="N193" i="38"/>
  <c r="N305" i="38"/>
  <c r="Z241" i="38"/>
  <c r="U458" i="38"/>
  <c r="L44" i="38"/>
  <c r="AA202" i="38"/>
  <c r="U70" i="38"/>
  <c r="S67" i="38"/>
  <c r="Z232" i="38"/>
  <c r="O261" i="38"/>
  <c r="P497" i="38"/>
  <c r="W326" i="38"/>
  <c r="U63" i="38"/>
  <c r="N100" i="38"/>
  <c r="T516" i="38"/>
  <c r="AA510" i="38"/>
  <c r="M180" i="38"/>
  <c r="V65" i="38"/>
  <c r="N388" i="38"/>
  <c r="V240" i="38"/>
  <c r="O179" i="38"/>
  <c r="Y291" i="38"/>
  <c r="Z405" i="38"/>
  <c r="M169" i="38"/>
  <c r="S100" i="38"/>
  <c r="S34" i="38"/>
  <c r="X430" i="38"/>
  <c r="U218" i="38"/>
  <c r="R565" i="38"/>
  <c r="O151" i="38"/>
  <c r="N71" i="38"/>
  <c r="M518" i="38"/>
  <c r="S245" i="38"/>
  <c r="S385" i="38"/>
  <c r="O105" i="38"/>
  <c r="Y277" i="38"/>
  <c r="S188" i="38"/>
  <c r="M438" i="38"/>
  <c r="AA297" i="38"/>
  <c r="K326" i="38"/>
  <c r="K507" i="38"/>
  <c r="N25" i="38"/>
  <c r="U445" i="38"/>
  <c r="X203" i="38"/>
  <c r="L434" i="38"/>
  <c r="W514" i="38"/>
  <c r="V237" i="38"/>
  <c r="AA281" i="38"/>
  <c r="U396" i="38"/>
  <c r="K79" i="38"/>
  <c r="N210" i="38"/>
  <c r="K30" i="38"/>
  <c r="AA334" i="38"/>
  <c r="X351" i="38"/>
  <c r="M280" i="38"/>
  <c r="W460" i="38"/>
  <c r="W555" i="38"/>
  <c r="L439" i="38"/>
  <c r="M326" i="38"/>
  <c r="Y195" i="38"/>
  <c r="R374" i="38"/>
  <c r="O403" i="38"/>
  <c r="X161" i="38"/>
  <c r="K289" i="38"/>
  <c r="R250" i="38"/>
  <c r="N298" i="38"/>
  <c r="U325" i="38"/>
  <c r="L325" i="38"/>
  <c r="L137" i="38"/>
  <c r="U270" i="38"/>
  <c r="M311" i="38"/>
  <c r="V275" i="38"/>
  <c r="R60" i="38"/>
  <c r="V188" i="38"/>
  <c r="AA245" i="38"/>
  <c r="N299" i="38"/>
  <c r="W464" i="38"/>
  <c r="S232" i="38"/>
  <c r="N59" i="38"/>
  <c r="S121" i="38"/>
  <c r="AA31" i="38"/>
  <c r="L91" i="38"/>
  <c r="S158" i="38"/>
  <c r="R276" i="38"/>
  <c r="V121" i="38"/>
  <c r="O388" i="38"/>
  <c r="X33" i="38"/>
  <c r="K122" i="38"/>
  <c r="AA201" i="38"/>
  <c r="R301" i="38"/>
  <c r="V402" i="38"/>
  <c r="V466" i="38"/>
  <c r="X266" i="38"/>
  <c r="K336" i="38"/>
  <c r="AA117" i="38"/>
  <c r="M352" i="38"/>
  <c r="V394" i="38"/>
  <c r="AA177" i="38"/>
  <c r="AA115" i="38"/>
  <c r="O285" i="38"/>
  <c r="Z284" i="38"/>
  <c r="Q39" i="38"/>
  <c r="AA461" i="38"/>
  <c r="S170" i="38"/>
  <c r="X227" i="38"/>
  <c r="S205" i="38"/>
  <c r="Z145" i="38"/>
  <c r="Q530" i="38"/>
  <c r="P426" i="38"/>
  <c r="Y558" i="38"/>
  <c r="Y50" i="38"/>
  <c r="X561" i="38"/>
  <c r="X291" i="38"/>
  <c r="X210" i="38"/>
  <c r="O387" i="38"/>
  <c r="K44" i="38"/>
  <c r="V122" i="38"/>
  <c r="S472" i="38"/>
  <c r="O233" i="38"/>
  <c r="AA300" i="38"/>
  <c r="N102" i="38"/>
  <c r="L219" i="38"/>
  <c r="S74" i="38"/>
  <c r="M496" i="38"/>
  <c r="V336" i="38"/>
  <c r="K59" i="38"/>
  <c r="O57" i="38"/>
  <c r="Y311" i="38"/>
  <c r="V217" i="38"/>
  <c r="N289" i="38"/>
  <c r="M318" i="38"/>
  <c r="X231" i="38"/>
  <c r="S355" i="38"/>
  <c r="O379" i="38"/>
  <c r="M370" i="38"/>
  <c r="AA316" i="38"/>
  <c r="AA342" i="38"/>
  <c r="V293" i="38"/>
  <c r="R36" i="38"/>
  <c r="AA153" i="38"/>
  <c r="L284" i="38"/>
  <c r="Y335" i="38"/>
  <c r="X238" i="38"/>
  <c r="X104" i="38"/>
  <c r="W72" i="38"/>
  <c r="K307" i="38"/>
  <c r="K349" i="38"/>
  <c r="W130" i="38"/>
  <c r="P333" i="38"/>
  <c r="T163" i="38"/>
  <c r="O135" i="38"/>
  <c r="S182" i="38"/>
  <c r="V136" i="38"/>
  <c r="U239" i="38"/>
  <c r="AA218" i="38"/>
  <c r="Q183" i="38"/>
  <c r="S151" i="38"/>
  <c r="S172" i="38"/>
  <c r="R442" i="38"/>
  <c r="R103" i="38"/>
  <c r="K64" i="38"/>
  <c r="X209" i="38"/>
  <c r="O221" i="38"/>
  <c r="V305" i="38"/>
  <c r="S369" i="38"/>
  <c r="V263" i="38"/>
  <c r="R451" i="38"/>
  <c r="O452" i="38"/>
  <c r="P508" i="38"/>
  <c r="K124" i="38"/>
  <c r="L72" i="38"/>
  <c r="N204" i="38"/>
  <c r="M198" i="38"/>
  <c r="AA380" i="38"/>
  <c r="V523" i="38"/>
  <c r="M94" i="38"/>
  <c r="L35" i="38"/>
  <c r="R95" i="38"/>
  <c r="V239" i="38"/>
  <c r="Q57" i="38"/>
  <c r="N342" i="38"/>
  <c r="V310" i="38"/>
  <c r="K433" i="38"/>
  <c r="AA315" i="38"/>
  <c r="Z127" i="38"/>
  <c r="M124" i="38"/>
  <c r="AA180" i="38"/>
  <c r="R123" i="38"/>
  <c r="AA307" i="38"/>
  <c r="M366" i="38"/>
  <c r="Z109" i="38"/>
  <c r="S138" i="38"/>
  <c r="N378" i="38"/>
  <c r="L326" i="38"/>
  <c r="AA381" i="38"/>
  <c r="L248" i="38"/>
  <c r="N492" i="38"/>
  <c r="V274" i="38"/>
  <c r="L81" i="38"/>
  <c r="R319" i="38"/>
  <c r="M156" i="38"/>
  <c r="X451" i="38"/>
  <c r="X295" i="38"/>
  <c r="AA410" i="38"/>
  <c r="AA498" i="38"/>
  <c r="AA438" i="38"/>
  <c r="N395" i="38"/>
  <c r="K492" i="38"/>
  <c r="AA411" i="38"/>
  <c r="R92" i="38"/>
  <c r="Z436" i="38"/>
  <c r="P239" i="38"/>
  <c r="N146" i="38"/>
  <c r="AA309" i="38"/>
  <c r="M393" i="38"/>
  <c r="M177" i="38"/>
  <c r="V32" i="38"/>
  <c r="O178" i="38"/>
  <c r="O112" i="38"/>
  <c r="O228" i="38"/>
  <c r="L154" i="38"/>
  <c r="M307" i="38"/>
  <c r="M211" i="38"/>
  <c r="Z51" i="38"/>
  <c r="L376" i="38"/>
  <c r="Y184" i="38"/>
  <c r="R45" i="38"/>
  <c r="L442" i="38"/>
  <c r="O263" i="38"/>
  <c r="K94" i="38"/>
  <c r="O395" i="38"/>
  <c r="S287" i="38"/>
  <c r="K281" i="38"/>
  <c r="X301" i="38"/>
  <c r="R33" i="38"/>
  <c r="W180" i="38"/>
  <c r="Z229" i="38"/>
  <c r="S373" i="38"/>
  <c r="L65" i="38"/>
  <c r="N117" i="38"/>
  <c r="U209" i="38"/>
  <c r="Z91" i="38"/>
  <c r="Q50" i="38"/>
  <c r="P148" i="38"/>
  <c r="O313" i="38"/>
  <c r="O117" i="38"/>
  <c r="N217" i="38"/>
  <c r="L291" i="38"/>
  <c r="R226" i="38"/>
  <c r="M266" i="38"/>
  <c r="Z257" i="38"/>
  <c r="K359" i="38"/>
  <c r="X278" i="38"/>
  <c r="O324" i="38"/>
  <c r="L113" i="38"/>
  <c r="X396" i="38"/>
  <c r="N318" i="38"/>
  <c r="R220" i="38"/>
  <c r="R284" i="38"/>
  <c r="L239" i="38"/>
  <c r="K305" i="38"/>
  <c r="N373" i="38"/>
  <c r="S512" i="38"/>
  <c r="M463" i="38"/>
  <c r="L254" i="38"/>
  <c r="U264" i="38"/>
  <c r="U442" i="38"/>
  <c r="N161" i="38"/>
  <c r="L42" i="38"/>
  <c r="Y549" i="38"/>
  <c r="Y339" i="38"/>
  <c r="U174" i="38"/>
  <c r="S437" i="38"/>
  <c r="Y433" i="38"/>
  <c r="K171" i="38"/>
  <c r="U121" i="38"/>
  <c r="M547" i="38"/>
  <c r="AA98" i="38"/>
  <c r="AA403" i="38"/>
  <c r="K277" i="38"/>
  <c r="R111" i="38"/>
  <c r="U441" i="38"/>
  <c r="Z461" i="38"/>
  <c r="T501" i="38"/>
  <c r="Q67" i="38"/>
  <c r="V81" i="38"/>
  <c r="U88" i="38"/>
  <c r="O60" i="38"/>
  <c r="R52" i="38"/>
  <c r="U422" i="38"/>
  <c r="R303" i="38"/>
  <c r="X212" i="38"/>
  <c r="M488" i="38"/>
  <c r="N159" i="38"/>
  <c r="S40" i="38"/>
  <c r="AA318" i="38"/>
  <c r="U338" i="38"/>
  <c r="Z177" i="38"/>
  <c r="V337" i="38"/>
  <c r="AA286" i="38"/>
  <c r="V444" i="38"/>
  <c r="V80" i="38"/>
  <c r="N202" i="38"/>
  <c r="O138" i="38"/>
  <c r="R249" i="38"/>
  <c r="V131" i="38"/>
  <c r="Z132" i="38"/>
  <c r="M155" i="38"/>
  <c r="T468" i="38"/>
  <c r="L415" i="38"/>
  <c r="K351" i="38"/>
  <c r="AA429" i="38"/>
  <c r="O513" i="38"/>
  <c r="R186" i="38"/>
  <c r="AA525" i="38"/>
  <c r="R358" i="38"/>
  <c r="L310" i="38"/>
  <c r="L365" i="38"/>
  <c r="W347" i="38"/>
  <c r="U151" i="38"/>
  <c r="S91" i="38"/>
  <c r="S274" i="38"/>
  <c r="L153" i="38"/>
  <c r="Z318" i="38"/>
  <c r="Z438" i="38"/>
  <c r="P434" i="38"/>
  <c r="P279" i="38"/>
  <c r="R387" i="38"/>
  <c r="N57" i="38"/>
  <c r="K536" i="38"/>
  <c r="Y334" i="38"/>
  <c r="O71" i="38"/>
  <c r="Y470" i="38"/>
  <c r="O357" i="38"/>
  <c r="L347" i="38"/>
  <c r="AA343" i="38"/>
  <c r="Y487" i="38"/>
  <c r="Q330" i="38"/>
  <c r="K179" i="38"/>
  <c r="AA349" i="38"/>
  <c r="K193" i="38"/>
  <c r="K340" i="38"/>
  <c r="R333" i="38"/>
  <c r="U343" i="38"/>
  <c r="AA205" i="38"/>
  <c r="O299" i="38"/>
  <c r="S228" i="38"/>
  <c r="K37" i="38"/>
  <c r="S111" i="38"/>
  <c r="T84" i="38"/>
  <c r="Z281" i="38"/>
  <c r="L435" i="38"/>
  <c r="L282" i="38"/>
  <c r="K110" i="38"/>
  <c r="R344" i="38"/>
  <c r="R135" i="38"/>
  <c r="R507" i="38"/>
  <c r="S253" i="38"/>
  <c r="U196" i="38"/>
  <c r="M360" i="38"/>
  <c r="L366" i="38"/>
  <c r="Z167" i="38"/>
  <c r="U298" i="38"/>
  <c r="L427" i="38"/>
  <c r="AA400" i="38"/>
  <c r="U225" i="38"/>
  <c r="K262" i="38"/>
  <c r="K120" i="38"/>
  <c r="S127" i="38"/>
  <c r="U93" i="38"/>
  <c r="S51" i="38"/>
  <c r="U505" i="38"/>
  <c r="M79" i="38"/>
  <c r="O176" i="38"/>
  <c r="O371" i="38"/>
  <c r="R32" i="38"/>
  <c r="L440" i="38"/>
  <c r="S82" i="38"/>
  <c r="X473" i="38"/>
  <c r="O431" i="38"/>
  <c r="X307" i="38"/>
  <c r="U534" i="38"/>
  <c r="AA310" i="38"/>
  <c r="AA263" i="38"/>
  <c r="M471" i="38"/>
  <c r="M331" i="38"/>
  <c r="Z273" i="38"/>
  <c r="O280" i="38"/>
  <c r="O309" i="38"/>
  <c r="L111" i="38"/>
  <c r="O210" i="38"/>
  <c r="N98" i="38"/>
  <c r="W363" i="38"/>
  <c r="Y381" i="38"/>
  <c r="R228" i="38"/>
  <c r="N32" i="38"/>
  <c r="V503" i="38"/>
  <c r="L110" i="38"/>
  <c r="V374" i="38"/>
  <c r="X314" i="38"/>
  <c r="S201" i="38"/>
  <c r="Y98" i="38"/>
  <c r="X187" i="38"/>
  <c r="S290" i="38"/>
  <c r="S179" i="38"/>
  <c r="R431" i="38"/>
  <c r="V564" i="38"/>
  <c r="M37" i="38"/>
  <c r="R430" i="38"/>
  <c r="N432" i="38"/>
  <c r="R299" i="38"/>
  <c r="L483" i="38"/>
  <c r="L394" i="38"/>
  <c r="N406" i="38"/>
  <c r="S291" i="38"/>
  <c r="V373" i="38"/>
  <c r="Y213" i="38"/>
  <c r="R349" i="38"/>
  <c r="Z170" i="38"/>
  <c r="V82" i="38"/>
  <c r="V218" i="38"/>
  <c r="X264" i="38"/>
  <c r="X522" i="38"/>
  <c r="X309" i="38"/>
  <c r="S115" i="38"/>
  <c r="N368" i="38"/>
  <c r="W382" i="38"/>
  <c r="Y186" i="38"/>
  <c r="K273" i="38"/>
  <c r="N336" i="38"/>
  <c r="AA292" i="38"/>
  <c r="K353" i="38"/>
  <c r="Y41" i="38"/>
  <c r="AA144" i="38"/>
  <c r="N154" i="38"/>
  <c r="X441" i="38"/>
  <c r="O172" i="38"/>
  <c r="L53" i="38"/>
  <c r="AA206" i="38"/>
  <c r="R434" i="38"/>
  <c r="S335" i="38"/>
  <c r="O522" i="38"/>
  <c r="V213" i="38"/>
  <c r="Y209" i="38"/>
  <c r="Y445" i="38"/>
  <c r="P31" i="38"/>
  <c r="AA139" i="38"/>
  <c r="M278" i="38"/>
  <c r="Z245" i="38"/>
  <c r="M392" i="38"/>
  <c r="AA46" i="38"/>
  <c r="V451" i="38"/>
  <c r="Z338" i="38"/>
  <c r="X299" i="38"/>
  <c r="S161" i="38"/>
  <c r="X279" i="38"/>
  <c r="L317" i="38"/>
  <c r="K561" i="38"/>
  <c r="K287" i="38"/>
  <c r="X288" i="38"/>
  <c r="S278" i="38"/>
  <c r="V233" i="38"/>
  <c r="U176" i="38"/>
  <c r="M336" i="38"/>
  <c r="R545" i="38"/>
  <c r="L493" i="38"/>
  <c r="O98" i="38"/>
  <c r="N225" i="38"/>
  <c r="U92" i="38"/>
  <c r="X25" i="38"/>
  <c r="S330" i="38"/>
  <c r="M175" i="38"/>
  <c r="X181" i="38"/>
  <c r="N394" i="38"/>
  <c r="V158" i="38"/>
  <c r="L298" i="38"/>
  <c r="W491" i="38"/>
  <c r="X30" i="38"/>
  <c r="O167" i="38"/>
  <c r="S252" i="38"/>
  <c r="AA167" i="38"/>
  <c r="R257" i="38"/>
  <c r="X186" i="38"/>
  <c r="K60" i="38"/>
  <c r="U180" i="38"/>
  <c r="AA333" i="38"/>
  <c r="AA27" i="38"/>
  <c r="V433" i="38"/>
  <c r="L378" i="38"/>
  <c r="M202" i="38"/>
  <c r="K237" i="38"/>
  <c r="O130" i="38"/>
  <c r="U336" i="38"/>
  <c r="AA33" i="38"/>
  <c r="Z254" i="38"/>
  <c r="P283" i="38"/>
  <c r="V352" i="38"/>
  <c r="O294" i="38"/>
  <c r="P109" i="38"/>
  <c r="U519" i="38"/>
  <c r="U246" i="38"/>
  <c r="O480" i="38"/>
  <c r="O163" i="38"/>
  <c r="K301" i="38"/>
  <c r="V279" i="38"/>
  <c r="N34" i="38"/>
  <c r="AA123" i="38"/>
  <c r="Y198" i="38"/>
  <c r="V255" i="38"/>
  <c r="K43" i="38"/>
  <c r="N53" i="38"/>
  <c r="R335" i="38"/>
  <c r="AA473" i="38"/>
  <c r="N140" i="38"/>
  <c r="Z135" i="38"/>
  <c r="AA95" i="38"/>
  <c r="V202" i="38"/>
  <c r="AA350" i="38"/>
  <c r="M337" i="38"/>
  <c r="R188" i="38"/>
  <c r="R438" i="38"/>
  <c r="S242" i="38"/>
  <c r="X124" i="38"/>
  <c r="L26" i="38"/>
  <c r="AA424" i="38"/>
  <c r="Z518" i="38"/>
  <c r="P117" i="38"/>
  <c r="W167" i="38"/>
  <c r="N355" i="38"/>
  <c r="N270" i="38"/>
  <c r="N170" i="38"/>
  <c r="W171" i="38"/>
  <c r="L66" i="38"/>
  <c r="R296" i="38"/>
  <c r="V469" i="38"/>
  <c r="S303" i="38"/>
  <c r="M427" i="38"/>
  <c r="M447" i="38"/>
  <c r="S420" i="38"/>
  <c r="N39" i="38"/>
  <c r="U494" i="38"/>
  <c r="M135" i="38"/>
  <c r="R51" i="38"/>
  <c r="Y170" i="38"/>
  <c r="P146" i="38"/>
  <c r="S57" i="38"/>
  <c r="AA371" i="38"/>
  <c r="R369" i="38"/>
  <c r="Z196" i="38"/>
  <c r="AA232" i="38"/>
  <c r="N63" i="38"/>
  <c r="N142" i="38"/>
  <c r="O129" i="38"/>
  <c r="L160" i="38"/>
  <c r="U198" i="38"/>
  <c r="R354" i="38"/>
  <c r="U158" i="38"/>
  <c r="S280" i="38"/>
  <c r="X466" i="38"/>
  <c r="M201" i="38"/>
  <c r="S297" i="38"/>
  <c r="U322" i="38"/>
  <c r="U72" i="38"/>
  <c r="AA126" i="38"/>
  <c r="M168" i="38"/>
  <c r="U195" i="38"/>
  <c r="N242" i="38"/>
  <c r="R283" i="38"/>
  <c r="K62" i="38"/>
  <c r="W379" i="38"/>
  <c r="M375" i="38"/>
  <c r="X448" i="38"/>
  <c r="AA162" i="38"/>
  <c r="O557" i="38"/>
  <c r="O227" i="38"/>
  <c r="N354" i="38"/>
  <c r="O301" i="38"/>
  <c r="M466" i="38"/>
  <c r="AA376" i="38"/>
  <c r="AA217" i="38"/>
  <c r="V187" i="38"/>
  <c r="N331" i="38"/>
  <c r="V124" i="38"/>
  <c r="X298" i="38"/>
  <c r="U419" i="38"/>
  <c r="S231" i="38"/>
  <c r="AA283" i="38"/>
  <c r="S522" i="38"/>
  <c r="AA288" i="38"/>
  <c r="L281" i="38"/>
  <c r="M185" i="38"/>
  <c r="AA249" i="38"/>
  <c r="R141" i="38"/>
  <c r="L196" i="38"/>
  <c r="S101" i="38"/>
  <c r="L373" i="38"/>
  <c r="S229" i="38"/>
  <c r="X66" i="38"/>
  <c r="O113" i="38"/>
  <c r="M286" i="38"/>
  <c r="L296" i="38"/>
  <c r="AA120" i="38"/>
  <c r="N295" i="38"/>
  <c r="N56" i="38"/>
  <c r="U231" i="38"/>
  <c r="N221" i="38"/>
  <c r="L60" i="38"/>
  <c r="O506" i="38"/>
  <c r="S221" i="38"/>
  <c r="N371" i="38"/>
  <c r="M430" i="38"/>
  <c r="U363" i="38"/>
  <c r="L73" i="38"/>
  <c r="S311" i="38"/>
  <c r="AA58" i="38"/>
  <c r="M238" i="38"/>
  <c r="L144" i="38"/>
  <c r="R170" i="38"/>
  <c r="K206" i="38"/>
  <c r="O189" i="38"/>
  <c r="K265" i="38"/>
  <c r="S396" i="38"/>
  <c r="U455" i="38"/>
  <c r="V93" i="38"/>
  <c r="K130" i="38"/>
  <c r="M444" i="38"/>
  <c r="M59" i="38"/>
  <c r="V285" i="38"/>
  <c r="N195" i="38"/>
  <c r="R306" i="38"/>
  <c r="M342" i="38"/>
  <c r="L131" i="38"/>
  <c r="AA294" i="38"/>
  <c r="V280" i="38"/>
  <c r="N444" i="38"/>
  <c r="L184" i="38"/>
  <c r="V230" i="38"/>
  <c r="X29" i="38"/>
  <c r="L308" i="38"/>
  <c r="O405" i="38"/>
  <c r="T29" i="38"/>
  <c r="U212" i="38"/>
  <c r="X252" i="38"/>
  <c r="S381" i="38"/>
  <c r="AA434" i="38"/>
  <c r="L400" i="38"/>
  <c r="AA304" i="38"/>
  <c r="O457" i="38"/>
  <c r="K259" i="38"/>
  <c r="K144" i="38"/>
  <c r="L132" i="38"/>
  <c r="AA298" i="38"/>
  <c r="K270" i="38"/>
  <c r="O79" i="38"/>
  <c r="Z87" i="38"/>
  <c r="M330" i="38"/>
  <c r="U380" i="38"/>
  <c r="O316" i="38"/>
  <c r="AA100" i="38"/>
  <c r="N219" i="38"/>
  <c r="O539" i="38"/>
  <c r="U33" i="38"/>
  <c r="R197" i="38"/>
  <c r="K203" i="38"/>
  <c r="V229" i="38"/>
  <c r="N334" i="38"/>
  <c r="V457" i="38"/>
  <c r="S169" i="38"/>
  <c r="X120" i="38"/>
  <c r="S66" i="38"/>
  <c r="X216" i="38"/>
  <c r="M112" i="38"/>
  <c r="AA388" i="38"/>
  <c r="K400" i="38"/>
  <c r="O225" i="38"/>
  <c r="R334" i="38"/>
  <c r="N317" i="38"/>
  <c r="U163" i="38"/>
  <c r="X263" i="38"/>
  <c r="X172" i="38"/>
  <c r="U369" i="38"/>
  <c r="L234" i="38"/>
  <c r="L233" i="38"/>
  <c r="R151" i="38"/>
  <c r="X194" i="38"/>
  <c r="R406" i="38"/>
  <c r="AA56" i="38"/>
  <c r="V31" i="38"/>
  <c r="N254" i="38"/>
  <c r="U282" i="38"/>
  <c r="X374" i="38"/>
  <c r="V348" i="38"/>
  <c r="N99" i="38"/>
  <c r="V184" i="38"/>
  <c r="X100" i="38"/>
  <c r="AA87" i="38"/>
  <c r="R233" i="38"/>
  <c r="K140" i="38"/>
  <c r="R29" i="38"/>
  <c r="R49" i="38"/>
  <c r="M182" i="38"/>
  <c r="V370" i="38"/>
  <c r="L458" i="38"/>
  <c r="L217" i="38"/>
  <c r="AA140" i="38"/>
  <c r="U123" i="38"/>
  <c r="L565" i="38"/>
  <c r="N387" i="38"/>
  <c r="M142" i="38"/>
  <c r="O195" i="38"/>
  <c r="X70" i="38"/>
  <c r="S233" i="38"/>
  <c r="X144" i="38"/>
  <c r="V403" i="38"/>
  <c r="R140" i="38"/>
  <c r="O339" i="38"/>
  <c r="O297" i="38"/>
  <c r="K511" i="38"/>
  <c r="L553" i="38"/>
  <c r="X435" i="38"/>
  <c r="L56" i="38"/>
  <c r="AA450" i="38"/>
  <c r="V271" i="38"/>
  <c r="S321" i="38"/>
  <c r="O396" i="38"/>
  <c r="O320" i="38"/>
  <c r="K218" i="38"/>
  <c r="N230" i="38"/>
  <c r="L351" i="38"/>
  <c r="O401" i="38"/>
  <c r="O432" i="38"/>
  <c r="M462" i="38"/>
  <c r="U391" i="38"/>
  <c r="U187" i="38"/>
  <c r="U287" i="38"/>
  <c r="Z156" i="38"/>
  <c r="O277" i="38"/>
  <c r="O466" i="38"/>
  <c r="O441" i="38"/>
  <c r="M163" i="38"/>
  <c r="M279" i="38"/>
  <c r="V55" i="38"/>
  <c r="R315" i="38"/>
  <c r="S125" i="38"/>
  <c r="S378" i="38"/>
  <c r="V315" i="38"/>
  <c r="K73" i="38"/>
  <c r="N330" i="38"/>
  <c r="N172" i="38"/>
  <c r="V117" i="38"/>
  <c r="AA437" i="38"/>
  <c r="V172" i="38"/>
  <c r="O520" i="38"/>
  <c r="U542" i="38"/>
  <c r="N256" i="38"/>
  <c r="N250" i="38"/>
  <c r="N80" i="38"/>
  <c r="V128" i="38"/>
  <c r="S308" i="38"/>
  <c r="O250" i="38"/>
  <c r="K455" i="38"/>
  <c r="K53" i="38"/>
  <c r="U182" i="38"/>
  <c r="U186" i="38"/>
  <c r="V62" i="38"/>
  <c r="O185" i="38"/>
  <c r="K157" i="38"/>
  <c r="M113" i="38"/>
  <c r="O239" i="38"/>
  <c r="M245" i="38"/>
  <c r="O115" i="38"/>
  <c r="L181" i="38"/>
  <c r="Z351" i="38"/>
  <c r="AA176" i="38"/>
  <c r="M159" i="38"/>
  <c r="L348" i="38"/>
  <c r="R280" i="38"/>
  <c r="O286" i="38"/>
  <c r="S65" i="38"/>
  <c r="L193" i="38"/>
  <c r="M252" i="38"/>
  <c r="R275" i="38"/>
  <c r="V141" i="38"/>
  <c r="AA332" i="38"/>
  <c r="R178" i="38"/>
  <c r="K274" i="38"/>
  <c r="V470" i="38"/>
  <c r="K302" i="38"/>
  <c r="L278" i="38"/>
  <c r="K80" i="38"/>
  <c r="L182" i="38"/>
  <c r="U303" i="38"/>
  <c r="S78" i="38"/>
  <c r="K299" i="38"/>
  <c r="N137" i="38"/>
  <c r="M495" i="38"/>
  <c r="U362" i="38"/>
  <c r="N294" i="38"/>
  <c r="R452" i="38"/>
  <c r="AA186" i="38"/>
  <c r="M394" i="38"/>
  <c r="R102" i="38"/>
  <c r="K376" i="38"/>
  <c r="L265" i="38"/>
  <c r="R264" i="38"/>
  <c r="O553" i="38"/>
  <c r="V203" i="38"/>
  <c r="L280" i="38"/>
  <c r="U437" i="38"/>
  <c r="M434" i="38"/>
  <c r="U160" i="38"/>
  <c r="AA242" i="38"/>
  <c r="L92" i="38"/>
  <c r="U122" i="38"/>
  <c r="M120" i="38"/>
  <c r="R337" i="38"/>
  <c r="M418" i="38"/>
  <c r="Z143" i="38"/>
  <c r="R37" i="38"/>
  <c r="K360" i="38"/>
  <c r="K288" i="38"/>
  <c r="L212" i="38"/>
  <c r="S52" i="38"/>
  <c r="V179" i="38"/>
  <c r="K355" i="38"/>
  <c r="M544" i="38"/>
  <c r="V323" i="38"/>
  <c r="L46" i="38"/>
  <c r="M316" i="38"/>
  <c r="U226" i="38"/>
  <c r="X294" i="38"/>
  <c r="L128" i="38"/>
  <c r="AA287" i="38"/>
  <c r="M80" i="38"/>
  <c r="V102" i="38"/>
  <c r="X258" i="38"/>
  <c r="R166" i="38"/>
  <c r="L307" i="38"/>
  <c r="U358" i="38"/>
  <c r="S429" i="38"/>
  <c r="K109" i="38"/>
  <c r="O433" i="38"/>
  <c r="L288" i="38"/>
  <c r="V298" i="38"/>
  <c r="O274" i="38"/>
  <c r="S87" i="38"/>
  <c r="K356" i="38"/>
  <c r="O291" i="38"/>
  <c r="M297" i="38"/>
  <c r="AA278" i="38"/>
  <c r="AA234" i="38"/>
  <c r="N350" i="38"/>
  <c r="W322" i="38"/>
  <c r="V181" i="38"/>
  <c r="U347" i="38"/>
  <c r="N162" i="38"/>
  <c r="X455" i="38"/>
  <c r="S216" i="38"/>
  <c r="P510" i="38"/>
  <c r="Q322" i="38"/>
  <c r="M63" i="38"/>
  <c r="V35" i="38"/>
  <c r="K323" i="38"/>
  <c r="Z290" i="38"/>
  <c r="U508" i="38"/>
  <c r="M419" i="38"/>
  <c r="AA128" i="38"/>
  <c r="O287" i="38"/>
  <c r="K142" i="38"/>
  <c r="K25" i="38"/>
  <c r="K466" i="38"/>
  <c r="AA557" i="38"/>
  <c r="R28" i="38"/>
  <c r="AA36" i="38"/>
  <c r="O114" i="38"/>
  <c r="L177" i="38"/>
  <c r="O93" i="38"/>
  <c r="R238" i="38"/>
  <c r="M170" i="38"/>
  <c r="U433" i="38"/>
  <c r="K257" i="38"/>
  <c r="R525" i="38"/>
  <c r="S99" i="38"/>
  <c r="N362" i="38"/>
  <c r="N209" i="38"/>
  <c r="L487" i="38"/>
  <c r="M402" i="38"/>
  <c r="X41" i="38"/>
  <c r="S29" i="38"/>
  <c r="X51" i="38"/>
  <c r="O264" i="38"/>
  <c r="X359" i="38"/>
  <c r="L377" i="38"/>
  <c r="L172" i="38"/>
  <c r="R393" i="38"/>
  <c r="U40" i="38"/>
  <c r="M408" i="38"/>
  <c r="K286" i="38"/>
  <c r="Q192" i="38"/>
  <c r="AA121" i="38"/>
  <c r="K156" i="38"/>
  <c r="X35" i="38"/>
  <c r="O177" i="38"/>
  <c r="R216" i="38"/>
  <c r="O231" i="38"/>
  <c r="L121" i="38"/>
  <c r="K549" i="38"/>
  <c r="V256" i="38"/>
  <c r="S395" i="38"/>
  <c r="N412" i="38"/>
  <c r="M317" i="38"/>
  <c r="K123" i="38"/>
  <c r="S289" i="38"/>
  <c r="K201" i="38"/>
  <c r="N266" i="38"/>
  <c r="S27" i="38"/>
  <c r="M250" i="38"/>
  <c r="K249" i="38"/>
  <c r="K100" i="38"/>
  <c r="O144" i="38"/>
  <c r="N372" i="38"/>
  <c r="R87" i="38"/>
  <c r="N353" i="38"/>
  <c r="R404" i="38"/>
  <c r="V436" i="38"/>
  <c r="X282" i="38"/>
  <c r="K166" i="38"/>
  <c r="U408" i="38"/>
  <c r="X95" i="38"/>
  <c r="O257" i="38"/>
  <c r="M194" i="38"/>
  <c r="K440" i="38"/>
  <c r="R210" i="38"/>
  <c r="M126" i="38"/>
  <c r="U290" i="38"/>
  <c r="X241" i="38"/>
  <c r="V529" i="38"/>
  <c r="L115" i="38"/>
  <c r="N125" i="38"/>
  <c r="S448" i="38"/>
  <c r="AA445" i="38"/>
  <c r="R132" i="38"/>
  <c r="L334" i="38"/>
  <c r="K175" i="38"/>
  <c r="K186" i="38"/>
  <c r="S450" i="38"/>
  <c r="K254" i="38"/>
  <c r="S337" i="38"/>
  <c r="X113" i="38"/>
  <c r="L55" i="38"/>
  <c r="K374" i="38"/>
  <c r="M353" i="38"/>
  <c r="U156" i="38"/>
  <c r="N322" i="38"/>
  <c r="U452" i="38"/>
  <c r="N462" i="38"/>
  <c r="L374" i="38"/>
  <c r="R340" i="38"/>
  <c r="U161" i="38"/>
  <c r="U45" i="38"/>
  <c r="L169" i="38"/>
  <c r="AA325" i="38"/>
  <c r="AA270" i="38"/>
  <c r="S466" i="38"/>
  <c r="AA220" i="38"/>
  <c r="R221" i="38"/>
  <c r="U252" i="38"/>
  <c r="U68" i="38"/>
  <c r="K325" i="38"/>
  <c r="L230" i="38"/>
  <c r="L127" i="38"/>
  <c r="N360" i="38"/>
  <c r="W493" i="38"/>
  <c r="X135" i="38"/>
  <c r="Y275" i="38"/>
  <c r="K528" i="38"/>
  <c r="W51" i="38"/>
  <c r="N238" i="38"/>
  <c r="Y448" i="38"/>
  <c r="Z45" i="38"/>
  <c r="Z477" i="38"/>
  <c r="Y91" i="38"/>
  <c r="Y464" i="38"/>
  <c r="X358" i="38"/>
  <c r="S177" i="38"/>
  <c r="AA358" i="38"/>
  <c r="X229" i="38"/>
  <c r="N52" i="38"/>
  <c r="N145" i="38"/>
  <c r="R294" i="38"/>
  <c r="X274" i="38"/>
  <c r="V114" i="38"/>
  <c r="O343" i="38"/>
  <c r="X281" i="38"/>
  <c r="S270" i="38"/>
  <c r="N58" i="38"/>
  <c r="N181" i="38"/>
  <c r="R450" i="38"/>
  <c r="M166" i="38"/>
  <c r="R272" i="38"/>
  <c r="M255" i="38"/>
  <c r="M56" i="38"/>
  <c r="N87" i="38"/>
  <c r="M302" i="38"/>
  <c r="U173" i="38"/>
  <c r="X167" i="38"/>
  <c r="AA348" i="38"/>
  <c r="AA181" i="38"/>
  <c r="S248" i="38"/>
  <c r="R373" i="38"/>
  <c r="Z113" i="38"/>
  <c r="K154" i="38"/>
  <c r="O219" i="38"/>
  <c r="U349" i="38"/>
  <c r="R195" i="38"/>
  <c r="X376" i="38"/>
  <c r="AA457" i="38"/>
  <c r="O373" i="38"/>
  <c r="L367" i="38"/>
  <c r="L238" i="38"/>
  <c r="L306" i="38"/>
  <c r="N275" i="38"/>
  <c r="X111" i="38"/>
  <c r="K102" i="38"/>
  <c r="AA394" i="38"/>
  <c r="K335" i="38"/>
  <c r="U446" i="38"/>
  <c r="X437" i="38"/>
  <c r="S306" i="38"/>
  <c r="L353" i="38"/>
  <c r="R153" i="38"/>
  <c r="K239" i="38"/>
  <c r="V356" i="38"/>
  <c r="X325" i="38"/>
  <c r="M91" i="38"/>
  <c r="N189" i="38"/>
  <c r="M385" i="38"/>
  <c r="K448" i="38"/>
  <c r="S79" i="38"/>
  <c r="N124" i="38"/>
  <c r="S322" i="38"/>
  <c r="AA212" i="38"/>
  <c r="AA282" i="38"/>
  <c r="X237" i="38"/>
  <c r="R367" i="38"/>
  <c r="O355" i="38"/>
  <c r="K131" i="38"/>
  <c r="V176" i="38"/>
  <c r="K101" i="38"/>
  <c r="V226" i="38"/>
  <c r="X64" i="38"/>
  <c r="X446" i="38"/>
  <c r="AA291" i="38"/>
  <c r="AA183" i="38"/>
  <c r="O88" i="38"/>
  <c r="X378" i="38"/>
  <c r="U293" i="38"/>
  <c r="O540" i="38"/>
  <c r="U379" i="38"/>
  <c r="S565" i="38"/>
  <c r="K68" i="38"/>
  <c r="S230" i="38"/>
  <c r="O194" i="38"/>
  <c r="V392" i="38"/>
  <c r="S486" i="38"/>
  <c r="M440" i="38"/>
  <c r="O421" i="38"/>
  <c r="O382" i="38"/>
  <c r="X145" i="38"/>
  <c r="X86" i="38"/>
  <c r="Z46" i="38"/>
  <c r="Y475" i="38"/>
  <c r="N213" i="38"/>
  <c r="O166" i="38"/>
  <c r="P65" i="38"/>
  <c r="Z130" i="38"/>
  <c r="N308" i="38"/>
  <c r="W537" i="38"/>
  <c r="AA460" i="38"/>
  <c r="N279" i="38"/>
  <c r="X404" i="38"/>
  <c r="S469" i="38"/>
  <c r="M281" i="38"/>
  <c r="O428" i="38"/>
  <c r="X32" i="38"/>
  <c r="O307" i="38"/>
  <c r="M193" i="38"/>
  <c r="U229" i="38"/>
  <c r="R137" i="38"/>
  <c r="V153" i="38"/>
  <c r="R65" i="38"/>
  <c r="X123" i="38"/>
  <c r="O334" i="38"/>
  <c r="U77" i="38"/>
  <c r="X141" i="38"/>
  <c r="S371" i="38"/>
  <c r="O347" i="38"/>
  <c r="N85" i="38"/>
  <c r="U351" i="38"/>
  <c r="L457" i="38"/>
  <c r="X61" i="38"/>
  <c r="S39" i="38"/>
  <c r="S77" i="38"/>
  <c r="O95" i="38"/>
  <c r="U386" i="38"/>
  <c r="R182" i="38"/>
  <c r="Y308" i="38"/>
  <c r="X350" i="38"/>
  <c r="K246" i="38"/>
  <c r="Y368" i="38"/>
  <c r="X82" i="38"/>
  <c r="Z344" i="38"/>
  <c r="Y289" i="38"/>
  <c r="V335" i="38"/>
  <c r="Y388" i="38"/>
  <c r="Y395" i="38"/>
  <c r="Z250" i="38"/>
  <c r="W551" i="38"/>
  <c r="V479" i="38"/>
  <c r="X151" i="38"/>
  <c r="L341" i="38"/>
  <c r="X102" i="38"/>
  <c r="K298" i="38"/>
  <c r="M436" i="38"/>
  <c r="O33" i="38"/>
  <c r="N309" i="38"/>
  <c r="K444" i="38"/>
  <c r="K178" i="38"/>
  <c r="O240" i="38"/>
  <c r="X426" i="38"/>
  <c r="X470" i="38"/>
  <c r="S33" i="38"/>
  <c r="V347" i="38"/>
  <c r="M71" i="38"/>
  <c r="V45" i="38"/>
  <c r="S95" i="38"/>
  <c r="K293" i="38"/>
  <c r="R552" i="38"/>
  <c r="S435" i="38"/>
  <c r="AA116" i="38"/>
  <c r="U109" i="38"/>
  <c r="L69" i="38"/>
  <c r="O78" i="38"/>
  <c r="V174" i="38"/>
  <c r="L311" i="38"/>
  <c r="M85" i="38"/>
  <c r="K318" i="38"/>
  <c r="S49" i="38"/>
  <c r="U315" i="38"/>
  <c r="U102" i="38"/>
  <c r="V155" i="38"/>
  <c r="O159" i="38"/>
  <c r="R208" i="38"/>
  <c r="U99" i="38"/>
  <c r="W475" i="38"/>
  <c r="T510" i="38"/>
  <c r="X427" i="38"/>
  <c r="S26" i="38"/>
  <c r="Y263" i="38"/>
  <c r="Z463" i="38"/>
  <c r="K451" i="38"/>
  <c r="V401" i="38"/>
  <c r="V142" i="38"/>
  <c r="O411" i="38"/>
  <c r="M99" i="38"/>
  <c r="AA80" i="38"/>
  <c r="L204" i="38"/>
  <c r="S60" i="38"/>
  <c r="W201" i="38"/>
  <c r="U403" i="38"/>
  <c r="X125" i="38"/>
  <c r="R146" i="38"/>
  <c r="L38" i="38"/>
  <c r="U517" i="38"/>
  <c r="R343" i="38"/>
  <c r="L356" i="38"/>
  <c r="U300" i="38"/>
  <c r="N426" i="38"/>
  <c r="S309" i="38"/>
  <c r="AA68" i="38"/>
  <c r="X204" i="38"/>
  <c r="X476" i="38"/>
  <c r="AA269" i="38"/>
  <c r="U323" i="38"/>
  <c r="X85" i="38"/>
  <c r="R201" i="38"/>
  <c r="O122" i="38"/>
  <c r="V52" i="38"/>
  <c r="X337" i="38"/>
  <c r="N391" i="38"/>
  <c r="V77" i="38"/>
  <c r="M167" i="38"/>
  <c r="S186" i="38"/>
  <c r="L330" i="38"/>
  <c r="N296" i="38"/>
  <c r="U512" i="38"/>
  <c r="M188" i="38"/>
  <c r="S457" i="38"/>
  <c r="M481" i="38"/>
  <c r="O198" i="38"/>
  <c r="X445" i="38"/>
  <c r="R466" i="38"/>
  <c r="AA166" i="38"/>
  <c r="X136" i="38"/>
  <c r="K284" i="38"/>
  <c r="U342" i="38"/>
  <c r="O266" i="38"/>
  <c r="P219" i="38"/>
  <c r="N429" i="38"/>
  <c r="R112" i="38"/>
  <c r="L343" i="38"/>
  <c r="N357" i="38"/>
  <c r="X180" i="38"/>
  <c r="S339" i="38"/>
  <c r="L39" i="38"/>
  <c r="L102" i="38"/>
  <c r="V70" i="38"/>
  <c r="O273" i="38"/>
  <c r="X285" i="38"/>
  <c r="AA303" i="38"/>
  <c r="N115" i="38"/>
  <c r="R25" i="38"/>
  <c r="S117" i="38"/>
  <c r="S187" i="38"/>
  <c r="R324" i="38"/>
  <c r="V299" i="38"/>
  <c r="K176" i="38"/>
  <c r="X250" i="38"/>
  <c r="M372" i="38"/>
  <c r="M442" i="38"/>
  <c r="U280" i="38"/>
  <c r="V166" i="38"/>
  <c r="V276" i="38"/>
  <c r="S226" i="38"/>
  <c r="M125" i="38"/>
  <c r="V86" i="38"/>
  <c r="K238" i="38"/>
  <c r="X457" i="38"/>
  <c r="AA208" i="38"/>
  <c r="P114" i="38"/>
  <c r="Q390" i="38"/>
  <c r="Y99" i="38"/>
  <c r="W46" i="38"/>
  <c r="O208" i="38"/>
  <c r="V78" i="38"/>
  <c r="S415" i="38"/>
  <c r="X68" i="38"/>
  <c r="N520" i="38"/>
  <c r="U283" i="38"/>
  <c r="R246" i="38"/>
  <c r="R163" i="38"/>
  <c r="M322" i="38"/>
  <c r="W442" i="38"/>
  <c r="O18" i="38"/>
  <c r="X505" i="38"/>
  <c r="O469" i="38"/>
  <c r="P376" i="38"/>
  <c r="R17" i="38"/>
  <c r="T402" i="38"/>
  <c r="W92" i="38"/>
  <c r="Q146" i="38"/>
  <c r="Y67" i="38"/>
  <c r="P49" i="38"/>
  <c r="P32" i="38"/>
  <c r="V110" i="38"/>
  <c r="S351" i="38"/>
  <c r="P293" i="38"/>
  <c r="W169" i="38"/>
  <c r="P174" i="38"/>
  <c r="W110" i="38"/>
  <c r="W241" i="38"/>
  <c r="T332" i="38"/>
  <c r="K562" i="38"/>
  <c r="W91" i="38"/>
  <c r="P54" i="38"/>
  <c r="N503" i="38"/>
  <c r="R192" i="38"/>
  <c r="X495" i="38"/>
  <c r="N421" i="38"/>
  <c r="U288" i="38"/>
  <c r="X471" i="38"/>
  <c r="X555" i="38"/>
  <c r="S549" i="38"/>
  <c r="L445" i="38"/>
  <c r="K540" i="38"/>
  <c r="U551" i="38"/>
  <c r="W511" i="38"/>
  <c r="W473" i="38"/>
  <c r="N479" i="38"/>
  <c r="U533" i="38"/>
  <c r="AA251" i="38"/>
  <c r="N74" i="38"/>
  <c r="W507" i="38"/>
  <c r="U547" i="38"/>
  <c r="U221" i="38"/>
  <c r="O530" i="38"/>
  <c r="M315" i="38"/>
  <c r="T497" i="38"/>
  <c r="AA20" i="38"/>
  <c r="Q201" i="38"/>
  <c r="Q336" i="38"/>
  <c r="X157" i="38"/>
  <c r="N381" i="38"/>
  <c r="M23" i="38"/>
  <c r="W374" i="38"/>
  <c r="W174" i="38"/>
  <c r="P101" i="38"/>
  <c r="M230" i="38"/>
  <c r="Y540" i="38"/>
  <c r="W316" i="38"/>
  <c r="S531" i="38"/>
  <c r="R414" i="38"/>
  <c r="W311" i="38"/>
  <c r="W15" i="38"/>
  <c r="P401" i="38"/>
  <c r="W558" i="38"/>
  <c r="S400" i="38"/>
  <c r="M473" i="38"/>
  <c r="W324" i="38"/>
  <c r="W193" i="38"/>
  <c r="W405" i="38"/>
  <c r="R388" i="38"/>
  <c r="N461" i="38"/>
  <c r="L388" i="38"/>
  <c r="M35" i="38"/>
  <c r="V483" i="38"/>
  <c r="AA341" i="38"/>
  <c r="T42" i="38"/>
  <c r="W50" i="38"/>
  <c r="P354" i="38"/>
  <c r="M464" i="38"/>
  <c r="M519" i="38"/>
  <c r="M537" i="38"/>
  <c r="N559" i="38"/>
  <c r="P318" i="38"/>
  <c r="W349" i="38"/>
  <c r="V412" i="38"/>
  <c r="P73" i="38"/>
  <c r="W338" i="38"/>
  <c r="W369" i="38"/>
  <c r="U497" i="38"/>
  <c r="O450" i="38"/>
  <c r="Q170" i="38"/>
  <c r="Q266" i="38"/>
  <c r="W461" i="38"/>
  <c r="N435" i="38"/>
  <c r="P220" i="38"/>
  <c r="U454" i="38"/>
  <c r="O472" i="38"/>
  <c r="W27" i="38"/>
  <c r="O555" i="38"/>
  <c r="L495" i="38"/>
  <c r="W365" i="38"/>
  <c r="L484" i="38"/>
  <c r="M460" i="38"/>
  <c r="AA488" i="38"/>
  <c r="Z209" i="38"/>
  <c r="Y225" i="38"/>
  <c r="V69" i="38"/>
  <c r="P438" i="38"/>
  <c r="X384" i="38"/>
  <c r="Z387" i="38"/>
  <c r="T390" i="38"/>
  <c r="R474" i="38"/>
  <c r="N484" i="38"/>
  <c r="L473" i="38"/>
  <c r="R543" i="38"/>
  <c r="W161" i="38"/>
  <c r="Q218" i="38"/>
  <c r="AA417" i="38"/>
  <c r="P271" i="38"/>
  <c r="N531" i="38"/>
  <c r="R481" i="38"/>
  <c r="U465" i="38"/>
  <c r="V532" i="38"/>
  <c r="Q51" i="38"/>
  <c r="S507" i="38"/>
  <c r="N409" i="38"/>
  <c r="P173" i="38"/>
  <c r="W368" i="38"/>
  <c r="R513" i="38"/>
  <c r="L537" i="38"/>
  <c r="M484" i="38"/>
  <c r="K414" i="38"/>
  <c r="M554" i="38"/>
  <c r="U514" i="38"/>
  <c r="X539" i="38"/>
  <c r="U516" i="38"/>
  <c r="K436" i="38"/>
  <c r="Q152" i="38"/>
  <c r="S524" i="38"/>
  <c r="R493" i="38"/>
  <c r="P337" i="38"/>
  <c r="K310" i="38"/>
  <c r="U520" i="38"/>
  <c r="W515" i="38"/>
  <c r="W310" i="38"/>
  <c r="Z446" i="38"/>
  <c r="R79" i="38"/>
  <c r="Z73" i="38"/>
  <c r="X60" i="38"/>
  <c r="L302" i="38"/>
  <c r="K155" i="38"/>
  <c r="W218" i="38"/>
  <c r="W348" i="38"/>
  <c r="V475" i="38"/>
  <c r="X456" i="38"/>
  <c r="Z26" i="38"/>
  <c r="P92" i="38"/>
  <c r="W196" i="38"/>
  <c r="Q407" i="38"/>
  <c r="V531" i="38"/>
  <c r="P27" i="38"/>
  <c r="R413" i="38"/>
  <c r="AA544" i="38"/>
  <c r="Z115" i="38"/>
  <c r="L556" i="38"/>
  <c r="W237" i="38"/>
  <c r="W426" i="38"/>
  <c r="K409" i="38"/>
  <c r="V422" i="38"/>
  <c r="X400" i="38"/>
  <c r="W197" i="38"/>
  <c r="M428" i="38"/>
  <c r="K476" i="38"/>
  <c r="W104" i="38"/>
  <c r="AA360" i="38"/>
  <c r="AA543" i="38"/>
  <c r="O351" i="38"/>
  <c r="U481" i="38"/>
  <c r="L494" i="38"/>
  <c r="M555" i="38"/>
  <c r="N495" i="38"/>
  <c r="P456" i="38"/>
  <c r="X512" i="38"/>
  <c r="AA492" i="38"/>
  <c r="M410" i="38"/>
  <c r="V87" i="38"/>
  <c r="N139" i="38"/>
  <c r="Z110" i="38"/>
  <c r="N114" i="38"/>
  <c r="L36" i="38"/>
  <c r="P542" i="38"/>
  <c r="R486" i="38"/>
  <c r="Z531" i="38"/>
  <c r="L558" i="38"/>
  <c r="N402" i="38"/>
  <c r="U518" i="38"/>
  <c r="W358" i="38"/>
  <c r="P168" i="38"/>
  <c r="W262" i="38"/>
  <c r="X453" i="38"/>
  <c r="Z217" i="38"/>
  <c r="O15" i="38"/>
  <c r="U463" i="38"/>
  <c r="P278" i="38"/>
  <c r="Y156" i="38"/>
  <c r="P131" i="38"/>
  <c r="N185" i="38"/>
  <c r="W361" i="38"/>
  <c r="N446" i="38"/>
  <c r="R537" i="38"/>
  <c r="L332" i="38"/>
  <c r="P185" i="38"/>
  <c r="O507" i="38"/>
  <c r="K564" i="38"/>
  <c r="K497" i="38"/>
  <c r="X354" i="38"/>
  <c r="K503" i="38"/>
  <c r="R539" i="38"/>
  <c r="M538" i="38"/>
  <c r="AA483" i="38"/>
  <c r="AA547" i="38"/>
  <c r="S153" i="38"/>
  <c r="R470" i="38"/>
  <c r="O474" i="38"/>
  <c r="L562" i="38"/>
  <c r="W126" i="38"/>
  <c r="K407" i="38"/>
  <c r="W406" i="38"/>
  <c r="U558" i="38"/>
  <c r="Y251" i="38"/>
  <c r="W208" i="38"/>
  <c r="AA458" i="38"/>
  <c r="AA129" i="38"/>
  <c r="Z522" i="38"/>
  <c r="Z66" i="38"/>
  <c r="L480" i="38"/>
  <c r="N310" i="38"/>
  <c r="Z336" i="38"/>
  <c r="X56" i="38"/>
  <c r="S247" i="38"/>
  <c r="L41" i="38"/>
  <c r="R113" i="38"/>
  <c r="AA268" i="38"/>
  <c r="Y278" i="38"/>
  <c r="L468" i="38"/>
  <c r="U172" i="38"/>
  <c r="Z74" i="38"/>
  <c r="S43" i="38"/>
  <c r="Y473" i="38"/>
  <c r="M157" i="38"/>
  <c r="Y177" i="38"/>
  <c r="T244" i="38"/>
  <c r="AA433" i="38"/>
  <c r="K32" i="38"/>
  <c r="O251" i="38"/>
  <c r="U404" i="38"/>
  <c r="U238" i="38"/>
  <c r="M178" i="38"/>
  <c r="Z375" i="38"/>
  <c r="AA145" i="38"/>
  <c r="O165" i="38"/>
  <c r="W55" i="38"/>
  <c r="U251" i="38"/>
  <c r="M486" i="38"/>
  <c r="S325" i="38"/>
  <c r="P302" i="38"/>
  <c r="AA142" i="38"/>
  <c r="Z198" i="38"/>
  <c r="L249" i="38"/>
  <c r="V244" i="38"/>
  <c r="Y206" i="38"/>
  <c r="W468" i="38"/>
  <c r="Z187" i="38"/>
  <c r="U291" i="38"/>
  <c r="X449" i="38"/>
  <c r="V53" i="38"/>
  <c r="K69" i="38"/>
  <c r="V289" i="38"/>
  <c r="S62" i="38"/>
  <c r="Y307" i="38"/>
  <c r="W48" i="38"/>
  <c r="Z514" i="38"/>
  <c r="Y142" i="38"/>
  <c r="W403" i="38"/>
  <c r="Z314" i="38"/>
  <c r="L414" i="38"/>
  <c r="X160" i="38"/>
  <c r="X176" i="38"/>
  <c r="K116" i="38"/>
  <c r="S175" i="38"/>
  <c r="L93" i="38"/>
  <c r="K473" i="38"/>
  <c r="O77" i="38"/>
  <c r="AA506" i="38"/>
  <c r="X218" i="38"/>
  <c r="K331" i="38"/>
  <c r="V302" i="38"/>
  <c r="S32" i="38"/>
  <c r="M433" i="38"/>
  <c r="K504" i="38"/>
  <c r="V99" i="38"/>
  <c r="V67" i="38"/>
  <c r="AA225" i="38"/>
  <c r="U310" i="38"/>
  <c r="S241" i="38"/>
  <c r="L100" i="38"/>
  <c r="K308" i="38"/>
  <c r="U28" i="38"/>
  <c r="K77" i="38"/>
  <c r="U140" i="38"/>
  <c r="N129" i="38"/>
  <c r="X365" i="38"/>
  <c r="X184" i="38"/>
  <c r="AA311" i="38"/>
  <c r="M174" i="38"/>
  <c r="X254" i="38"/>
  <c r="M216" i="38"/>
  <c r="L195" i="38"/>
  <c r="N101" i="38"/>
  <c r="N75" i="38"/>
  <c r="R341" i="38"/>
  <c r="O128" i="38"/>
  <c r="R422" i="38"/>
  <c r="O61" i="38"/>
  <c r="L313" i="38"/>
  <c r="K542" i="38"/>
  <c r="K384" i="38"/>
  <c r="W112" i="38"/>
  <c r="L462" i="38"/>
  <c r="N43" i="38"/>
  <c r="N536" i="38"/>
  <c r="AA30" i="38"/>
  <c r="S323" i="38"/>
  <c r="M220" i="38"/>
  <c r="O56" i="38"/>
  <c r="AA174" i="38"/>
  <c r="K227" i="38"/>
  <c r="R176" i="38"/>
  <c r="T248" i="38"/>
  <c r="AA313" i="38"/>
  <c r="N97" i="38"/>
  <c r="Z445" i="38"/>
  <c r="N198" i="38"/>
  <c r="K188" i="38"/>
  <c r="X131" i="38"/>
  <c r="Y81" i="38"/>
  <c r="R435" i="38"/>
  <c r="K529" i="38"/>
  <c r="U330" i="38"/>
  <c r="M479" i="38"/>
  <c r="Y236" i="38"/>
  <c r="Z141" i="38"/>
  <c r="P105" i="38"/>
  <c r="O288" i="38"/>
  <c r="T182" i="38"/>
  <c r="N554" i="38"/>
  <c r="M475" i="38"/>
  <c r="P26" i="38"/>
  <c r="P69" i="38"/>
  <c r="W249" i="38"/>
  <c r="W101" i="38"/>
  <c r="W49" i="38"/>
  <c r="P322" i="38"/>
  <c r="S516" i="38"/>
  <c r="O502" i="38"/>
  <c r="W427" i="38"/>
  <c r="U471" i="38"/>
  <c r="L452" i="38"/>
  <c r="W177" i="38"/>
  <c r="R70" i="38"/>
  <c r="L523" i="38"/>
  <c r="X516" i="38"/>
  <c r="U515" i="38"/>
  <c r="K513" i="38"/>
  <c r="P343" i="38"/>
  <c r="M482" i="38"/>
  <c r="N538" i="38"/>
  <c r="K478" i="38"/>
  <c r="R416" i="38"/>
  <c r="U65" i="38"/>
  <c r="S296" i="38"/>
  <c r="K388" i="38"/>
  <c r="R554" i="38"/>
  <c r="V477" i="38"/>
  <c r="V363" i="38"/>
  <c r="L295" i="38"/>
  <c r="T273" i="38"/>
  <c r="AA224" i="38"/>
  <c r="Y74" i="38"/>
  <c r="M551" i="38"/>
  <c r="L521" i="38"/>
  <c r="S391" i="38"/>
  <c r="K465" i="38"/>
  <c r="W512" i="38"/>
  <c r="R423" i="38"/>
  <c r="Z352" i="38"/>
  <c r="N438" i="38"/>
  <c r="Y157" i="38"/>
  <c r="W477" i="38"/>
  <c r="Q553" i="38"/>
  <c r="P417" i="38"/>
  <c r="P187" i="38"/>
  <c r="O416" i="38"/>
  <c r="P147" i="38"/>
  <c r="P130" i="38"/>
  <c r="U472" i="38"/>
  <c r="W524" i="38"/>
  <c r="R463" i="38"/>
  <c r="W344" i="38"/>
  <c r="Z293" i="38"/>
  <c r="W428" i="38"/>
  <c r="O563" i="38"/>
  <c r="Q69" i="38"/>
  <c r="P196" i="38"/>
  <c r="W213" i="38"/>
  <c r="Q317" i="38"/>
  <c r="W188" i="38"/>
  <c r="W53" i="38"/>
  <c r="N478" i="38"/>
  <c r="V559" i="38"/>
  <c r="X381" i="38"/>
  <c r="W371" i="38"/>
  <c r="O523" i="38"/>
  <c r="N548" i="38"/>
  <c r="L472" i="38"/>
  <c r="AA464" i="38"/>
  <c r="R504" i="38"/>
  <c r="X341" i="38"/>
  <c r="P142" i="38"/>
  <c r="V551" i="38"/>
  <c r="S356" i="38"/>
  <c r="P123" i="38"/>
  <c r="W447" i="38"/>
  <c r="P70" i="38"/>
  <c r="M456" i="38"/>
  <c r="K535" i="38"/>
  <c r="W278" i="38"/>
  <c r="S453" i="38"/>
  <c r="U462" i="38"/>
  <c r="AA480" i="38"/>
  <c r="O495" i="38"/>
  <c r="O374" i="38"/>
  <c r="V496" i="38"/>
  <c r="Y463" i="38"/>
  <c r="M86" i="38"/>
  <c r="K344" i="38"/>
  <c r="Z210" i="38"/>
  <c r="Y228" i="38"/>
  <c r="V126" i="38"/>
  <c r="Z61" i="38"/>
  <c r="L87" i="38"/>
  <c r="AA546" i="38"/>
  <c r="P450" i="38"/>
  <c r="AA443" i="38"/>
  <c r="N454" i="38"/>
  <c r="W302" i="38"/>
  <c r="P43" i="38"/>
  <c r="P252" i="38"/>
  <c r="L437" i="38"/>
  <c r="P178" i="38"/>
  <c r="W281" i="38"/>
  <c r="S517" i="38"/>
  <c r="V563" i="38"/>
  <c r="W231" i="38"/>
  <c r="W69" i="38"/>
  <c r="V481" i="38"/>
  <c r="N473" i="38"/>
  <c r="P400" i="38"/>
  <c r="R424" i="38"/>
  <c r="Q256" i="38"/>
  <c r="W113" i="38"/>
  <c r="AA538" i="38"/>
  <c r="S15" i="38"/>
  <c r="W221" i="38"/>
  <c r="AA404" i="38"/>
  <c r="AA427" i="38"/>
  <c r="S513" i="38"/>
  <c r="W41" i="38"/>
  <c r="W479" i="38"/>
  <c r="R549" i="38"/>
  <c r="L292" i="38"/>
  <c r="O481" i="38"/>
  <c r="V415" i="38"/>
  <c r="M426" i="38"/>
  <c r="AA529" i="38"/>
  <c r="Z27" i="38"/>
  <c r="R126" i="38"/>
  <c r="K367" i="38"/>
  <c r="AA257" i="38"/>
  <c r="V148" i="38"/>
  <c r="U50" i="38"/>
  <c r="O16" i="38"/>
  <c r="O534" i="38"/>
  <c r="U483" i="38"/>
  <c r="U543" i="38"/>
  <c r="S18" i="38"/>
  <c r="P237" i="38"/>
  <c r="P77" i="38"/>
  <c r="W45" i="38"/>
  <c r="W141" i="38"/>
  <c r="N358" i="38"/>
  <c r="X483" i="38"/>
  <c r="X496" i="38"/>
  <c r="K319" i="38"/>
  <c r="R473" i="38"/>
  <c r="M387" i="38"/>
  <c r="O470" i="38"/>
  <c r="Q41" i="38"/>
  <c r="W298" i="38"/>
  <c r="K396" i="38"/>
  <c r="AA422" i="38"/>
  <c r="P184" i="38"/>
  <c r="P344" i="38"/>
  <c r="L464" i="38"/>
  <c r="U503" i="38"/>
  <c r="W331" i="38"/>
  <c r="P421" i="38"/>
  <c r="O545" i="38"/>
  <c r="O407" i="38"/>
  <c r="AA493" i="38"/>
  <c r="R428" i="38"/>
  <c r="X419" i="38"/>
  <c r="R411" i="38"/>
  <c r="O482" i="38"/>
  <c r="O514" i="38"/>
  <c r="X513" i="38"/>
  <c r="W561" i="38"/>
  <c r="Z416" i="38"/>
  <c r="K70" i="38"/>
  <c r="Y301" i="38"/>
  <c r="Y42" i="38"/>
  <c r="Q528" i="38"/>
  <c r="W352" i="38"/>
  <c r="Q38" i="38"/>
  <c r="L508" i="38"/>
  <c r="R480" i="38"/>
  <c r="M406" i="38"/>
  <c r="M407" i="38"/>
  <c r="X531" i="38"/>
  <c r="W429" i="38"/>
  <c r="K443" i="38"/>
  <c r="L456" i="38"/>
  <c r="W455" i="38"/>
  <c r="K450" i="38"/>
  <c r="U402" i="38"/>
  <c r="W288" i="38"/>
  <c r="X491" i="38"/>
  <c r="Y488" i="38"/>
  <c r="W547" i="38"/>
  <c r="K550" i="38"/>
  <c r="U554" i="38"/>
  <c r="N416" i="38"/>
  <c r="X428" i="38"/>
  <c r="S436" i="38"/>
  <c r="S553" i="38"/>
  <c r="P72" i="38"/>
  <c r="K551" i="38"/>
  <c r="R449" i="38"/>
  <c r="U435" i="38"/>
  <c r="L511" i="38"/>
  <c r="W225" i="38"/>
  <c r="L502" i="38"/>
  <c r="U412" i="38"/>
  <c r="S532" i="38"/>
  <c r="V506" i="38"/>
  <c r="U521" i="38"/>
  <c r="S506" i="38"/>
  <c r="L303" i="38"/>
  <c r="T48" i="38"/>
  <c r="Y387" i="38"/>
  <c r="Z378" i="38"/>
  <c r="Y538" i="38"/>
  <c r="Y391" i="38"/>
  <c r="Z92" i="38"/>
  <c r="P215" i="38"/>
  <c r="X84" i="38"/>
  <c r="R475" i="38"/>
  <c r="S341" i="38"/>
  <c r="Y19" i="38"/>
  <c r="P284" i="38"/>
  <c r="X276" i="38"/>
  <c r="L147" i="38"/>
  <c r="W409" i="38"/>
  <c r="M165" i="38"/>
  <c r="X94" i="38"/>
  <c r="L84" i="38"/>
  <c r="W525" i="38"/>
  <c r="V112" i="38"/>
  <c r="T366" i="38"/>
  <c r="U165" i="38"/>
  <c r="W498" i="38"/>
  <c r="S154" i="38"/>
  <c r="O102" i="38"/>
  <c r="V434" i="38"/>
  <c r="Z428" i="38"/>
  <c r="AA502" i="38"/>
  <c r="V57" i="38"/>
  <c r="M357" i="38"/>
  <c r="M105" i="38"/>
  <c r="Y44" i="38"/>
  <c r="K54" i="38"/>
  <c r="L510" i="38"/>
  <c r="Y318" i="38"/>
  <c r="Y189" i="38"/>
  <c r="L488" i="38"/>
  <c r="O528" i="38"/>
  <c r="M186" i="38"/>
  <c r="Y205" i="38"/>
  <c r="Y266" i="38"/>
  <c r="R172" i="38"/>
  <c r="S368" i="38"/>
  <c r="V56" i="38"/>
  <c r="AA329" i="38"/>
  <c r="AA60" i="38"/>
  <c r="K252" i="38"/>
  <c r="V306" i="38"/>
  <c r="AA471" i="38"/>
  <c r="V295" i="38"/>
  <c r="V146" i="38"/>
  <c r="Z494" i="38"/>
  <c r="Z453" i="38"/>
  <c r="Y94" i="38"/>
  <c r="V120" i="38"/>
  <c r="S64" i="38"/>
  <c r="V462" i="38"/>
  <c r="X535" i="38"/>
  <c r="S35" i="38"/>
  <c r="S479" i="38"/>
  <c r="AA256" i="38"/>
  <c r="V342" i="38"/>
  <c r="AA101" i="38"/>
  <c r="L75" i="38"/>
  <c r="M184" i="38"/>
  <c r="S180" i="38"/>
  <c r="N55" i="38"/>
  <c r="V452" i="38"/>
  <c r="K56" i="38"/>
  <c r="AA70" i="38"/>
  <c r="M225" i="38"/>
  <c r="AA248" i="38"/>
  <c r="O303" i="38"/>
  <c r="V458" i="38"/>
  <c r="X520" i="38"/>
  <c r="O64" i="38"/>
  <c r="L424" i="38"/>
  <c r="S338" i="38"/>
  <c r="AA52" i="38"/>
  <c r="AA462" i="38"/>
  <c r="O238" i="38"/>
  <c r="AA284" i="38"/>
  <c r="L78" i="38"/>
  <c r="U142" i="38"/>
  <c r="O204" i="38"/>
  <c r="K174" i="38"/>
  <c r="R203" i="38"/>
  <c r="V206" i="38"/>
  <c r="L469" i="38"/>
  <c r="M236" i="38"/>
  <c r="M66" i="38"/>
  <c r="M282" i="38"/>
  <c r="Y110" i="38"/>
  <c r="AA81" i="38"/>
  <c r="U81" i="38"/>
  <c r="L124" i="38"/>
  <c r="V104" i="38"/>
  <c r="AA505" i="38"/>
  <c r="R160" i="38"/>
  <c r="R515" i="38"/>
  <c r="O430" i="38"/>
  <c r="AA365" i="38"/>
  <c r="N72" i="38"/>
  <c r="S305" i="38"/>
  <c r="N258" i="38"/>
  <c r="N293" i="38"/>
  <c r="U314" i="38"/>
  <c r="S196" i="38"/>
  <c r="Z535" i="38"/>
  <c r="K518" i="38"/>
  <c r="Q43" i="38"/>
  <c r="Y21" i="38"/>
  <c r="W132" i="38"/>
  <c r="V366" i="38"/>
  <c r="X185" i="38"/>
  <c r="X115" i="38"/>
  <c r="M232" i="38"/>
  <c r="AA555" i="38"/>
  <c r="S456" i="38"/>
  <c r="N424" i="38"/>
  <c r="X226" i="38"/>
  <c r="X230" i="38"/>
  <c r="X304" i="38"/>
  <c r="R332" i="38"/>
  <c r="X322" i="38"/>
  <c r="W513" i="38"/>
  <c r="W443" i="38"/>
  <c r="K162" i="38"/>
  <c r="AA314" i="38"/>
  <c r="Z311" i="38"/>
  <c r="P469" i="38"/>
  <c r="S493" i="38"/>
  <c r="X409" i="38"/>
  <c r="AA428" i="38"/>
  <c r="Q338" i="38"/>
  <c r="W523" i="38"/>
  <c r="AA564" i="38"/>
  <c r="W414" i="38"/>
  <c r="W210" i="38"/>
  <c r="K418" i="38"/>
  <c r="W433" i="38"/>
  <c r="U548" i="38"/>
  <c r="U550" i="38"/>
  <c r="S145" i="38"/>
  <c r="O512" i="38"/>
  <c r="O378" i="38"/>
  <c r="V391" i="38"/>
  <c r="P124" i="38"/>
  <c r="S185" i="38"/>
  <c r="X548" i="38"/>
  <c r="V536" i="38"/>
  <c r="V553" i="38"/>
  <c r="O237" i="38"/>
  <c r="N228" i="38"/>
  <c r="W297" i="38"/>
  <c r="K544" i="38"/>
  <c r="L497" i="38"/>
  <c r="S495" i="38"/>
  <c r="S279" i="38"/>
  <c r="R353" i="38"/>
  <c r="K36" i="38"/>
  <c r="W294" i="38"/>
  <c r="Y336" i="38"/>
  <c r="W75" i="38"/>
  <c r="O53" i="38"/>
  <c r="R104" i="38"/>
  <c r="W99" i="38"/>
  <c r="X477" i="38"/>
  <c r="W401" i="38"/>
  <c r="U220" i="38"/>
  <c r="L443" i="38"/>
  <c r="N21" i="38"/>
  <c r="P110" i="38"/>
  <c r="M19" i="38"/>
  <c r="P59" i="38"/>
  <c r="P321" i="38"/>
  <c r="P135" i="38"/>
  <c r="Z326" i="38"/>
  <c r="S535" i="38"/>
  <c r="Z309" i="38"/>
  <c r="AA393" i="38"/>
  <c r="X119" i="38"/>
  <c r="V512" i="38"/>
  <c r="Q135" i="38"/>
  <c r="W505" i="38"/>
  <c r="L554" i="38"/>
  <c r="P122" i="38"/>
  <c r="Q395" i="38"/>
  <c r="O424" i="38"/>
  <c r="R555" i="38"/>
  <c r="X553" i="38"/>
  <c r="X545" i="38"/>
  <c r="P331" i="38"/>
  <c r="L441" i="38"/>
  <c r="P52" i="38"/>
  <c r="W70" i="38"/>
  <c r="S417" i="38"/>
  <c r="X549" i="38"/>
  <c r="S492" i="38"/>
  <c r="Q159" i="38"/>
  <c r="M400" i="38"/>
  <c r="V464" i="38"/>
  <c r="N491" i="38"/>
  <c r="L505" i="38"/>
  <c r="V521" i="38"/>
  <c r="K559" i="38"/>
  <c r="O487" i="38"/>
  <c r="R540" i="38"/>
  <c r="V544" i="38"/>
  <c r="AA402" i="38"/>
  <c r="K434" i="38"/>
  <c r="U496" i="38"/>
  <c r="W43" i="38"/>
  <c r="W532" i="38"/>
  <c r="L517" i="38"/>
  <c r="P157" i="38"/>
  <c r="R518" i="38"/>
  <c r="N486" i="38"/>
  <c r="Y247" i="38"/>
  <c r="W140" i="38"/>
  <c r="Y458" i="38"/>
  <c r="V338" i="38"/>
  <c r="Z449" i="38"/>
  <c r="AA114" i="38"/>
  <c r="Y375" i="38"/>
  <c r="M413" i="38"/>
  <c r="K416" i="38"/>
  <c r="U491" i="38"/>
  <c r="M341" i="38"/>
  <c r="O449" i="38"/>
  <c r="W343" i="38"/>
  <c r="P380" i="38"/>
  <c r="P353" i="38"/>
  <c r="S410" i="38"/>
  <c r="T15" i="38"/>
  <c r="V492" i="38"/>
  <c r="X24" i="38"/>
  <c r="W59" i="38"/>
  <c r="V515" i="38"/>
  <c r="L471" i="38"/>
  <c r="R511" i="38"/>
  <c r="V546" i="38"/>
  <c r="K521" i="38"/>
  <c r="P15" i="38"/>
  <c r="W144" i="38"/>
  <c r="L407" i="38"/>
  <c r="V471" i="38"/>
  <c r="AA524" i="38"/>
  <c r="W30" i="38"/>
  <c r="W115" i="38"/>
  <c r="W81" i="38"/>
  <c r="N544" i="38"/>
  <c r="Q72" i="38"/>
  <c r="W25" i="38"/>
  <c r="U416" i="38"/>
  <c r="V502" i="38"/>
  <c r="U549" i="38"/>
  <c r="M513" i="38"/>
  <c r="W321" i="38"/>
  <c r="AA274" i="38"/>
  <c r="Z395" i="38"/>
  <c r="P558" i="38"/>
  <c r="N197" i="38"/>
  <c r="Z62" i="38"/>
  <c r="Y354" i="38"/>
  <c r="N36" i="38"/>
  <c r="N392" i="38"/>
  <c r="O464" i="38"/>
  <c r="S477" i="38"/>
  <c r="P225" i="38"/>
  <c r="W152" i="38"/>
  <c r="R401" i="38"/>
  <c r="N359" i="38"/>
  <c r="P41" i="38"/>
  <c r="Q504" i="38"/>
  <c r="AA515" i="38"/>
  <c r="N385" i="38"/>
  <c r="R529" i="38"/>
  <c r="N15" i="38"/>
  <c r="R512" i="38"/>
  <c r="P320" i="38"/>
  <c r="Q315" i="38"/>
  <c r="S426" i="38"/>
  <c r="N545" i="38"/>
  <c r="N494" i="38"/>
  <c r="W553" i="38"/>
  <c r="P55" i="38"/>
  <c r="P387" i="38"/>
  <c r="V408" i="38"/>
  <c r="W28" i="38"/>
  <c r="K520" i="38"/>
  <c r="S518" i="38"/>
  <c r="AA535" i="38"/>
  <c r="P315" i="38"/>
  <c r="L564" i="38"/>
  <c r="U476" i="38"/>
  <c r="S564" i="38"/>
  <c r="L423" i="38"/>
  <c r="O493" i="38"/>
  <c r="T465" i="38"/>
  <c r="Z20" i="38"/>
  <c r="W90" i="38"/>
  <c r="V549" i="38"/>
  <c r="Z513" i="38"/>
  <c r="M121" i="38"/>
  <c r="R256" i="38"/>
  <c r="W255" i="38"/>
  <c r="U564" i="38"/>
  <c r="AA504" i="38"/>
  <c r="X418" i="38"/>
  <c r="O442" i="38"/>
  <c r="W40" i="38"/>
  <c r="S424" i="38"/>
  <c r="R15" i="38"/>
  <c r="P298" i="38"/>
  <c r="W471" i="38"/>
  <c r="S461" i="38"/>
  <c r="O535" i="38"/>
  <c r="V478" i="38"/>
  <c r="P154" i="38"/>
  <c r="W285" i="38"/>
  <c r="W57" i="38"/>
  <c r="W127" i="38"/>
  <c r="P448" i="38"/>
  <c r="S511" i="38"/>
  <c r="M552" i="38"/>
  <c r="K558" i="38"/>
  <c r="V428" i="38"/>
  <c r="P161" i="38"/>
  <c r="R532" i="38"/>
  <c r="P156" i="38"/>
  <c r="P294" i="38"/>
  <c r="U545" i="38"/>
  <c r="X479" i="38"/>
  <c r="W135" i="38"/>
  <c r="V511" i="38"/>
  <c r="S530" i="38"/>
  <c r="AA448" i="38"/>
  <c r="S319" i="38"/>
  <c r="R444" i="38"/>
  <c r="X433" i="38"/>
  <c r="V72" i="38"/>
  <c r="Z272" i="38"/>
  <c r="O51" i="38"/>
  <c r="Z443" i="38"/>
  <c r="AA170" i="38"/>
  <c r="S114" i="38"/>
  <c r="Y75" i="38"/>
  <c r="V84" i="38"/>
  <c r="Z517" i="38"/>
  <c r="Y286" i="38"/>
  <c r="AA156" i="38"/>
  <c r="O103" i="38"/>
  <c r="Y35" i="38"/>
  <c r="P206" i="38"/>
  <c r="Y153" i="38"/>
  <c r="W521" i="38"/>
  <c r="W517" i="38"/>
  <c r="P121" i="38"/>
  <c r="Y513" i="38"/>
  <c r="V344" i="38"/>
  <c r="Y125" i="38"/>
  <c r="Y304" i="38"/>
  <c r="Y552" i="38"/>
  <c r="W422" i="38"/>
  <c r="Z225" i="38"/>
  <c r="U346" i="38"/>
  <c r="O505" i="38"/>
  <c r="AA105" i="38"/>
  <c r="Y31" i="38"/>
  <c r="AA436" i="38"/>
  <c r="Y210" i="38"/>
  <c r="K24" i="38"/>
  <c r="W373" i="38"/>
  <c r="O252" i="38"/>
  <c r="U139" i="38"/>
  <c r="Y349" i="38"/>
  <c r="Z111" i="38"/>
  <c r="Z100" i="38"/>
  <c r="S119" i="38"/>
  <c r="O319" i="38"/>
  <c r="Z549" i="38"/>
  <c r="V25" i="38"/>
  <c r="S75" i="38"/>
  <c r="U154" i="38"/>
  <c r="Y40" i="38"/>
  <c r="U366" i="38"/>
  <c r="Z478" i="38"/>
  <c r="O410" i="38"/>
  <c r="AA230" i="38"/>
  <c r="AA169" i="38"/>
  <c r="L276" i="38"/>
  <c r="V30" i="38"/>
  <c r="S132" i="38"/>
  <c r="N110" i="38"/>
  <c r="AA135" i="38"/>
  <c r="Z93" i="38"/>
  <c r="Y525" i="38"/>
  <c r="Z545" i="38"/>
  <c r="N29" i="38"/>
  <c r="AA421" i="38"/>
  <c r="U411" i="38"/>
  <c r="O37" i="38"/>
  <c r="O305" i="38"/>
  <c r="V277" i="38"/>
  <c r="S213" i="38"/>
  <c r="N178" i="38"/>
  <c r="S93" i="38"/>
  <c r="M497" i="38"/>
  <c r="K35" i="38"/>
  <c r="R27" i="38"/>
  <c r="X395" i="38"/>
  <c r="O75" i="38"/>
  <c r="R213" i="38"/>
  <c r="M376" i="38"/>
  <c r="L202" i="38"/>
  <c r="O292" i="38"/>
  <c r="L76" i="38"/>
  <c r="AA273" i="38"/>
  <c r="N49" i="38"/>
  <c r="L539" i="38"/>
  <c r="AA240" i="38"/>
  <c r="M73" i="38"/>
  <c r="U170" i="38"/>
  <c r="K55" i="38"/>
  <c r="L301" i="38"/>
  <c r="U52" i="38"/>
  <c r="S292" i="38"/>
  <c r="V491" i="38"/>
  <c r="M217" i="38"/>
  <c r="V358" i="38"/>
  <c r="V425" i="38"/>
  <c r="V98" i="38"/>
  <c r="Q265" i="38"/>
  <c r="V490" i="38"/>
  <c r="W153" i="38"/>
  <c r="R494" i="38"/>
  <c r="K366" i="38"/>
  <c r="S50" i="38"/>
  <c r="Y425" i="38"/>
  <c r="Q82" i="38"/>
  <c r="W390" i="38"/>
  <c r="X205" i="38"/>
  <c r="S550" i="38"/>
  <c r="K474" i="38"/>
  <c r="R436" i="38"/>
  <c r="U105" i="38"/>
  <c r="M458" i="38"/>
  <c r="N91" i="38"/>
  <c r="L227" i="38"/>
  <c r="X347" i="38"/>
  <c r="M62" i="38"/>
  <c r="P329" i="38"/>
  <c r="K263" i="38"/>
  <c r="P305" i="38"/>
  <c r="Z408" i="38"/>
  <c r="AA198" i="38"/>
  <c r="AA49" i="38"/>
  <c r="Q557" i="38"/>
  <c r="Q239" i="38"/>
  <c r="W520" i="38"/>
  <c r="P158" i="38"/>
  <c r="T562" i="38"/>
  <c r="R227" i="38"/>
  <c r="W440" i="38"/>
  <c r="P424" i="38"/>
  <c r="Y396" i="38"/>
  <c r="L555" i="38"/>
  <c r="M382" i="38"/>
  <c r="W77" i="38"/>
  <c r="R491" i="38"/>
  <c r="V430" i="38"/>
  <c r="S452" i="38"/>
  <c r="L496" i="38"/>
  <c r="W295" i="38"/>
  <c r="X462" i="38"/>
  <c r="L401" i="38"/>
  <c r="R465" i="38"/>
  <c r="O463" i="38"/>
  <c r="AA430" i="38"/>
  <c r="O293" i="38"/>
  <c r="AA537" i="38"/>
  <c r="M553" i="38"/>
  <c r="N206" i="38"/>
  <c r="W226" i="38"/>
  <c r="L145" i="38"/>
  <c r="R506" i="38"/>
  <c r="L163" i="38"/>
  <c r="O187" i="38"/>
  <c r="V474" i="38"/>
  <c r="S470" i="38"/>
  <c r="L368" i="38"/>
  <c r="K475" i="38"/>
  <c r="V482" i="38"/>
  <c r="W370" i="38"/>
  <c r="T111" i="38"/>
  <c r="W156" i="38"/>
  <c r="Q354" i="38"/>
  <c r="W54" i="38"/>
  <c r="AA565" i="38"/>
  <c r="W80" i="38"/>
  <c r="P290" i="38"/>
  <c r="W436" i="38"/>
  <c r="AA511" i="38"/>
  <c r="Q550" i="38"/>
  <c r="Y261" i="38"/>
  <c r="Q522" i="38"/>
  <c r="Q92" i="38"/>
  <c r="T64" i="38"/>
  <c r="W536" i="38"/>
  <c r="P76" i="38"/>
  <c r="P98" i="38"/>
  <c r="T126" i="38"/>
  <c r="Q225" i="38"/>
  <c r="P87" i="38"/>
  <c r="P272" i="38"/>
  <c r="W413" i="38"/>
  <c r="K555" i="38"/>
  <c r="M562" i="38"/>
  <c r="P310" i="38"/>
  <c r="S523" i="38"/>
  <c r="W487" i="38"/>
  <c r="W142" i="38"/>
  <c r="M563" i="38"/>
  <c r="L433" i="38"/>
  <c r="W198" i="38"/>
  <c r="P60" i="38"/>
  <c r="W393" i="38"/>
  <c r="R427" i="38"/>
  <c r="P301" i="38"/>
  <c r="W419" i="38"/>
  <c r="V514" i="38"/>
  <c r="P372" i="38"/>
  <c r="K523" i="38"/>
  <c r="L552" i="38"/>
  <c r="R410" i="38"/>
  <c r="W187" i="38"/>
  <c r="N540" i="38"/>
  <c r="R492" i="38"/>
  <c r="R551" i="38"/>
  <c r="M491" i="38"/>
  <c r="P56" i="38"/>
  <c r="N472" i="38"/>
  <c r="V537" i="38"/>
  <c r="P29" i="38"/>
  <c r="N511" i="38"/>
  <c r="R350" i="38"/>
  <c r="X557" i="38"/>
  <c r="R433" i="38"/>
  <c r="N506" i="38"/>
  <c r="W289" i="38"/>
  <c r="P162" i="38"/>
  <c r="Z298" i="38"/>
  <c r="Y102" i="38"/>
  <c r="Y231" i="38"/>
  <c r="U104" i="38"/>
  <c r="Q224" i="38"/>
  <c r="Y139" i="38"/>
  <c r="S104" i="38"/>
  <c r="AA178" i="38"/>
  <c r="P257" i="38"/>
  <c r="N400" i="38"/>
  <c r="U423" i="38"/>
  <c r="W184" i="38"/>
  <c r="Q30" i="38"/>
  <c r="O562" i="38"/>
  <c r="X492" i="38"/>
  <c r="P128" i="38"/>
  <c r="P374" i="38"/>
  <c r="X515" i="38"/>
  <c r="V547" i="38"/>
  <c r="U286" i="38"/>
  <c r="P74" i="38"/>
  <c r="S320" i="38"/>
  <c r="P242" i="38"/>
  <c r="W530" i="38"/>
  <c r="P81" i="38"/>
  <c r="W351" i="38"/>
  <c r="O465" i="38"/>
  <c r="W533" i="38"/>
  <c r="L419" i="38"/>
  <c r="Q378" i="38"/>
  <c r="U477" i="38"/>
  <c r="W61" i="38"/>
  <c r="W540" i="38"/>
  <c r="L409" i="38"/>
  <c r="X405" i="38"/>
  <c r="X534" i="38"/>
  <c r="M412" i="38"/>
  <c r="X417" i="38"/>
  <c r="R558" i="38"/>
  <c r="AA432" i="38"/>
  <c r="AA552" i="38"/>
  <c r="L405" i="38"/>
  <c r="U56" i="38"/>
  <c r="Z249" i="38"/>
  <c r="U256" i="38"/>
  <c r="X15" i="38"/>
  <c r="L95" i="38"/>
  <c r="AA45" i="38"/>
  <c r="P392" i="38"/>
  <c r="W437" i="38"/>
  <c r="L422" i="38"/>
  <c r="R508" i="38"/>
  <c r="N518" i="38"/>
  <c r="W557" i="38"/>
  <c r="V424" i="38"/>
  <c r="T537" i="38"/>
  <c r="P166" i="38"/>
  <c r="P436" i="38"/>
  <c r="AA522" i="38"/>
  <c r="X543" i="38"/>
  <c r="R531" i="38"/>
  <c r="W323" i="38"/>
  <c r="U421" i="38"/>
  <c r="T137" i="38"/>
  <c r="S546" i="38"/>
  <c r="L516" i="38"/>
  <c r="W65" i="38"/>
  <c r="Q125" i="38"/>
  <c r="AA559" i="38"/>
  <c r="M451" i="38"/>
  <c r="W129" i="38"/>
  <c r="T315" i="38"/>
  <c r="K506" i="38"/>
  <c r="W151" i="38"/>
  <c r="N507" i="38"/>
  <c r="P248" i="38"/>
  <c r="R533" i="38"/>
  <c r="U529" i="38"/>
  <c r="S449" i="38"/>
  <c r="N497" i="38"/>
  <c r="S502" i="38"/>
  <c r="Q75" i="38"/>
  <c r="Y504" i="38"/>
  <c r="X197" i="38"/>
  <c r="N152" i="38"/>
  <c r="Z442" i="38"/>
  <c r="Z142" i="38"/>
  <c r="P362" i="38"/>
  <c r="Z437" i="38"/>
  <c r="R48" i="38"/>
  <c r="P139" i="38"/>
  <c r="L534" i="38"/>
  <c r="K401" i="38"/>
  <c r="K419" i="38"/>
  <c r="AA401" i="38"/>
  <c r="O546" i="38"/>
  <c r="P408" i="38"/>
  <c r="AA519" i="38"/>
  <c r="K15" i="38"/>
  <c r="W166" i="38"/>
  <c r="U480" i="38"/>
  <c r="W457" i="38"/>
  <c r="S539" i="38"/>
  <c r="P44" i="38"/>
  <c r="R429" i="38"/>
  <c r="V540" i="38"/>
  <c r="S387" i="38"/>
  <c r="N447" i="38"/>
  <c r="X536" i="38"/>
  <c r="P169" i="38"/>
  <c r="S484" i="38"/>
  <c r="W391" i="38"/>
  <c r="M409" i="38"/>
  <c r="V543" i="38"/>
  <c r="V493" i="38"/>
  <c r="W286" i="38"/>
  <c r="K525" i="38"/>
  <c r="P143" i="38"/>
  <c r="V387" i="38"/>
  <c r="U538" i="38"/>
  <c r="P233" i="38"/>
  <c r="L417" i="38"/>
  <c r="W478" i="38"/>
  <c r="M535" i="38"/>
  <c r="Z537" i="38"/>
  <c r="L104" i="38"/>
  <c r="Z287" i="38"/>
  <c r="U245" i="38"/>
  <c r="Y240" i="38"/>
  <c r="Y410" i="38"/>
  <c r="Y264" i="38"/>
  <c r="Y38" i="38"/>
  <c r="Q240" i="38"/>
  <c r="AA306" i="38"/>
  <c r="Y374" i="38"/>
  <c r="S194" i="38"/>
  <c r="T268" i="38"/>
  <c r="Q311" i="38"/>
  <c r="S58" i="38"/>
  <c r="R38" i="38"/>
  <c r="Y323" i="38"/>
  <c r="M122" i="38"/>
  <c r="U219" i="38"/>
  <c r="U30" i="38"/>
  <c r="R177" i="38"/>
  <c r="Y474" i="38"/>
  <c r="O468" i="38"/>
  <c r="Y283" i="38"/>
  <c r="O234" i="38"/>
  <c r="U544" i="38"/>
  <c r="R484" i="38"/>
  <c r="O139" i="38"/>
  <c r="R86" i="38"/>
  <c r="L404" i="38"/>
  <c r="O366" i="38"/>
  <c r="Q172" i="38"/>
  <c r="Z247" i="38"/>
  <c r="P561" i="38"/>
  <c r="Z558" i="38"/>
  <c r="R59" i="38"/>
  <c r="L481" i="38"/>
  <c r="L503" i="38"/>
  <c r="P42" i="38"/>
  <c r="Y280" i="38"/>
  <c r="Y337" i="38"/>
  <c r="Z386" i="38"/>
  <c r="U71" i="38"/>
  <c r="M490" i="38"/>
  <c r="P85" i="38"/>
  <c r="Y242" i="38"/>
  <c r="AA456" i="38"/>
  <c r="X472" i="38"/>
  <c r="K219" i="38"/>
  <c r="N427" i="38"/>
  <c r="W147" i="38"/>
  <c r="N148" i="38"/>
  <c r="W431" i="38"/>
  <c r="U524" i="38"/>
  <c r="N138" i="38"/>
  <c r="AA384" i="38"/>
  <c r="V395" i="38"/>
  <c r="W217" i="38"/>
  <c r="Y350" i="38"/>
  <c r="O338" i="38"/>
  <c r="Q29" i="38"/>
  <c r="AA440" i="38"/>
  <c r="L369" i="38"/>
  <c r="X178" i="38"/>
  <c r="AA367" i="38"/>
  <c r="R443" i="38"/>
  <c r="S406" i="38"/>
  <c r="U507" i="38"/>
  <c r="AA441" i="38"/>
  <c r="X153" i="38"/>
  <c r="L316" i="38"/>
  <c r="M310" i="38"/>
  <c r="S98" i="38"/>
  <c r="K71" i="38"/>
  <c r="N44" i="38"/>
  <c r="S139" i="38"/>
  <c r="M549" i="38"/>
  <c r="M246" i="38"/>
  <c r="AA104" i="38"/>
  <c r="M241" i="38"/>
  <c r="S146" i="38"/>
  <c r="K316" i="38"/>
  <c r="M338" i="38"/>
  <c r="X245" i="38"/>
  <c r="L333" i="38"/>
  <c r="X270" i="38"/>
  <c r="N287" i="38"/>
  <c r="S54" i="38"/>
  <c r="X53" i="38"/>
  <c r="U487" i="38"/>
  <c r="U485" i="38" s="1"/>
  <c r="K163" i="38"/>
  <c r="AA168" i="38"/>
  <c r="R231" i="38"/>
  <c r="R167" i="38"/>
  <c r="Z252" i="38"/>
  <c r="S488" i="38"/>
  <c r="O38" i="38"/>
  <c r="Y535" i="38"/>
  <c r="R94" i="38"/>
  <c r="Z63" i="38"/>
  <c r="AA512" i="38"/>
  <c r="R251" i="38"/>
  <c r="U522" i="38"/>
  <c r="M57" i="38"/>
  <c r="M379" i="38"/>
  <c r="V39" i="38"/>
  <c r="V535" i="38"/>
  <c r="N120" i="38"/>
  <c r="AA372" i="38"/>
  <c r="U138" i="38"/>
  <c r="N306" i="38"/>
  <c r="R454" i="38"/>
  <c r="M49" i="38"/>
  <c r="U145" i="38"/>
  <c r="Y407" i="38"/>
  <c r="S70" i="38"/>
  <c r="AA150" i="38"/>
  <c r="Y181" i="38"/>
  <c r="Y168" i="38"/>
  <c r="X360" i="38"/>
  <c r="K405" i="38"/>
  <c r="M450" i="38"/>
  <c r="V252" i="38"/>
  <c r="Z182" i="38"/>
  <c r="Z48" i="38"/>
  <c r="R407" i="38"/>
  <c r="K517" i="38"/>
  <c r="R390" i="38"/>
  <c r="M289" i="38"/>
  <c r="V245" i="38"/>
  <c r="S421" i="38"/>
  <c r="V113" i="38"/>
  <c r="U350" i="38"/>
  <c r="R421" i="38"/>
  <c r="O354" i="38"/>
  <c r="O175" i="38"/>
  <c r="N300" i="38"/>
  <c r="U418" i="38"/>
  <c r="O429" i="38"/>
  <c r="X554" i="38"/>
  <c r="S540" i="38"/>
  <c r="O422" i="38"/>
  <c r="U413" i="38"/>
  <c r="S257" i="38"/>
  <c r="L426" i="38"/>
  <c r="N504" i="38"/>
  <c r="M404" i="38"/>
  <c r="R524" i="38"/>
  <c r="K365" i="38"/>
  <c r="Y495" i="38"/>
  <c r="W496" i="38"/>
  <c r="P297" i="38"/>
  <c r="AA15" i="38"/>
  <c r="W300" i="38"/>
  <c r="K377" i="38"/>
  <c r="W205" i="38"/>
  <c r="W545" i="38"/>
  <c r="L563" i="38"/>
  <c r="W64" i="38"/>
  <c r="U470" i="38"/>
  <c r="AA182" i="38"/>
  <c r="V216" i="38"/>
  <c r="L21" i="38"/>
  <c r="W269" i="38"/>
  <c r="W274" i="38"/>
  <c r="S211" i="38"/>
  <c r="N433" i="38"/>
  <c r="Q334" i="38"/>
  <c r="P334" i="38"/>
  <c r="Z155" i="38"/>
  <c r="Y435" i="38"/>
  <c r="N239" i="38"/>
  <c r="AA554" i="38"/>
  <c r="L392" i="38"/>
  <c r="S293" i="38"/>
  <c r="V507" i="38"/>
  <c r="Q562" i="38"/>
  <c r="K98" i="38"/>
  <c r="O386" i="38"/>
  <c r="K442" i="38"/>
  <c r="N323" i="38"/>
  <c r="V495" i="38"/>
  <c r="L504" i="38"/>
  <c r="V534" i="38"/>
  <c r="K516" i="38"/>
  <c r="M502" i="38"/>
  <c r="K522" i="38"/>
  <c r="S276" i="38"/>
  <c r="S471" i="38"/>
  <c r="V548" i="38"/>
  <c r="M474" i="38"/>
  <c r="Z482" i="38"/>
  <c r="K341" i="38"/>
  <c r="P352" i="38"/>
  <c r="L525" i="38"/>
  <c r="Z178" i="38"/>
  <c r="O503" i="38"/>
  <c r="P360" i="38"/>
  <c r="S497" i="38"/>
  <c r="P348" i="38"/>
  <c r="O519" i="38"/>
  <c r="Z464" i="38"/>
  <c r="T507" i="38"/>
  <c r="L384" i="38"/>
  <c r="W32" i="38"/>
  <c r="Q333" i="38"/>
  <c r="T456" i="38"/>
  <c r="Q100" i="38"/>
  <c r="V313" i="38"/>
  <c r="L287" i="38"/>
  <c r="P470" i="38"/>
  <c r="W63" i="38"/>
  <c r="L304" i="38"/>
  <c r="Z304" i="38"/>
  <c r="K554" i="38"/>
  <c r="S418" i="38"/>
  <c r="O440" i="38"/>
  <c r="V484" i="38"/>
  <c r="S455" i="38"/>
  <c r="V565" i="38"/>
  <c r="N33" i="38"/>
  <c r="M325" i="38"/>
  <c r="U153" i="38"/>
  <c r="R453" i="38"/>
  <c r="R325" i="38"/>
  <c r="L258" i="38"/>
  <c r="U495" i="38"/>
  <c r="R536" i="38"/>
  <c r="N319" i="38"/>
  <c r="R521" i="38"/>
  <c r="S430" i="38"/>
  <c r="O419" i="38"/>
  <c r="K479" i="38"/>
  <c r="L536" i="38"/>
  <c r="L544" i="38"/>
  <c r="Q162" i="38"/>
  <c r="AA484" i="38"/>
  <c r="M465" i="38"/>
  <c r="U453" i="38"/>
  <c r="M148" i="38"/>
  <c r="M42" i="38"/>
  <c r="N558" i="38"/>
  <c r="V270" i="38"/>
  <c r="V221" i="38"/>
  <c r="X36" i="38"/>
  <c r="M416" i="38"/>
  <c r="O443" i="38"/>
  <c r="O341" i="38"/>
  <c r="O249" i="38"/>
  <c r="S475" i="38"/>
  <c r="K320" i="38"/>
  <c r="M50" i="38"/>
  <c r="N147" i="38"/>
  <c r="M179" i="38"/>
  <c r="X117" i="38"/>
  <c r="U420" i="38"/>
  <c r="AA377" i="38"/>
  <c r="N546" i="38"/>
  <c r="M461" i="38"/>
  <c r="X493" i="38"/>
  <c r="K348" i="38"/>
  <c r="X415" i="38"/>
  <c r="M306" i="38"/>
  <c r="M472" i="38"/>
  <c r="P218" i="38"/>
  <c r="W125" i="38"/>
  <c r="X357" i="38"/>
  <c r="M550" i="38"/>
  <c r="R320" i="38"/>
  <c r="X530" i="38"/>
  <c r="O404" i="38"/>
  <c r="U546" i="38"/>
  <c r="AA553" i="38"/>
  <c r="AA536" i="38"/>
  <c r="W242" i="38"/>
  <c r="X563" i="38"/>
  <c r="Y85" i="38"/>
  <c r="AA551" i="38"/>
  <c r="S285" i="38"/>
  <c r="AA481" i="38"/>
  <c r="N563" i="38"/>
  <c r="M559" i="38"/>
  <c r="S126" i="38"/>
  <c r="N448" i="38"/>
  <c r="O361" i="38"/>
  <c r="X487" i="38"/>
  <c r="U184" i="38"/>
  <c r="R382" i="38"/>
  <c r="S273" i="38"/>
  <c r="O532" i="38"/>
  <c r="K547" i="38"/>
  <c r="M363" i="38"/>
  <c r="X525" i="38"/>
  <c r="AA532" i="38"/>
  <c r="O376" i="38"/>
  <c r="S405" i="38"/>
  <c r="U525" i="38"/>
  <c r="O152" i="38"/>
  <c r="M26" i="38"/>
  <c r="S412" i="38"/>
  <c r="N521" i="38"/>
  <c r="O476" i="38"/>
  <c r="O461" i="38"/>
  <c r="U474" i="38"/>
  <c r="AA474" i="38"/>
  <c r="N532" i="38"/>
  <c r="N564" i="38"/>
  <c r="P53" i="38"/>
  <c r="N449" i="38"/>
  <c r="N453" i="38"/>
  <c r="K421" i="38"/>
  <c r="X556" i="38"/>
  <c r="AA110" i="38"/>
  <c r="N439" i="38"/>
  <c r="O278" i="38"/>
  <c r="L475" i="38"/>
  <c r="O367" i="38"/>
  <c r="M332" i="38"/>
  <c r="L559" i="38"/>
  <c r="V54" i="38"/>
  <c r="O413" i="38"/>
  <c r="V265" i="38"/>
  <c r="R242" i="38"/>
  <c r="K322" i="38"/>
  <c r="X391" i="38"/>
  <c r="L274" i="38"/>
  <c r="L386" i="38"/>
  <c r="S333" i="38"/>
  <c r="L474" i="38"/>
  <c r="N523" i="38"/>
  <c r="R405" i="38"/>
  <c r="P145" i="38"/>
  <c r="M517" i="38"/>
  <c r="R519" i="38"/>
  <c r="R487" i="38"/>
  <c r="O201" i="38"/>
  <c r="K545" i="38"/>
  <c r="AA539" i="38"/>
  <c r="U461" i="38"/>
  <c r="W39" i="38"/>
  <c r="N430" i="38"/>
  <c r="O426" i="38"/>
  <c r="N537" i="38"/>
  <c r="L529" i="38"/>
  <c r="V420" i="38"/>
  <c r="S558" i="38"/>
  <c r="W332" i="38"/>
  <c r="W554" i="38"/>
  <c r="X558" i="38"/>
  <c r="W412" i="38"/>
  <c r="O547" i="38"/>
  <c r="W290" i="38"/>
  <c r="W36" i="38"/>
  <c r="S529" i="38"/>
  <c r="R564" i="38"/>
  <c r="V539" i="38"/>
  <c r="W488" i="38"/>
  <c r="U360" i="38"/>
  <c r="M505" i="38"/>
  <c r="X88" i="38"/>
  <c r="O462" i="38"/>
  <c r="X284" i="38"/>
  <c r="W128" i="38"/>
  <c r="S176" i="38"/>
  <c r="X342" i="38"/>
  <c r="V518" i="38"/>
  <c r="L385" i="38"/>
  <c r="L71" i="38"/>
  <c r="O91" i="38"/>
  <c r="X143" i="38"/>
  <c r="M31" i="38"/>
  <c r="K347" i="38"/>
  <c r="N533" i="38"/>
  <c r="X211" i="38"/>
  <c r="X246" i="38"/>
  <c r="R445" i="38"/>
  <c r="AA279" i="38"/>
  <c r="L492" i="38"/>
  <c r="U368" i="38"/>
  <c r="L416" i="38"/>
  <c r="K278" i="38"/>
  <c r="M349" i="38"/>
  <c r="M340" i="38"/>
  <c r="S416" i="38"/>
  <c r="R155" i="38"/>
  <c r="R419" i="38"/>
  <c r="AA265" i="38"/>
  <c r="M272" i="38"/>
  <c r="N325" i="38"/>
  <c r="S446" i="38"/>
  <c r="N539" i="38"/>
  <c r="N474" i="38"/>
  <c r="X386" i="38"/>
  <c r="R144" i="38"/>
  <c r="K297" i="38"/>
  <c r="W234" i="38"/>
  <c r="N530" i="38"/>
  <c r="R550" i="38"/>
  <c r="N127" i="38"/>
  <c r="S440" i="38"/>
  <c r="S474" i="38"/>
  <c r="N348" i="38"/>
  <c r="AA253" i="38"/>
  <c r="S219" i="38"/>
  <c r="M323" i="38"/>
  <c r="N31" i="38"/>
  <c r="U203" i="38"/>
  <c r="V195" i="38"/>
  <c r="M295" i="38"/>
  <c r="O212" i="38"/>
  <c r="X332" i="38"/>
  <c r="M432" i="38"/>
  <c r="N475" i="38"/>
  <c r="W94" i="38"/>
  <c r="U556" i="38"/>
  <c r="R516" i="38"/>
  <c r="R425" i="38"/>
  <c r="AA495" i="38"/>
  <c r="S476" i="38"/>
  <c r="V410" i="38"/>
  <c r="S271" i="38"/>
  <c r="AA563" i="38"/>
  <c r="L320" i="38"/>
  <c r="U493" i="38"/>
  <c r="U311" i="38"/>
  <c r="AA77" i="38"/>
  <c r="X452" i="38"/>
  <c r="U117" i="38"/>
  <c r="X529" i="38"/>
  <c r="K427" i="38"/>
  <c r="M137" i="38"/>
  <c r="L293" i="38"/>
  <c r="R462" i="38"/>
  <c r="X300" i="38"/>
  <c r="R461" i="38"/>
  <c r="M531" i="38"/>
  <c r="U85" i="38"/>
  <c r="S521" i="38"/>
  <c r="L393" i="38"/>
  <c r="R385" i="38"/>
  <c r="S445" i="38"/>
  <c r="X71" i="38"/>
  <c r="X91" i="38"/>
  <c r="X152" i="38"/>
  <c r="N116" i="38"/>
  <c r="N66" i="38"/>
  <c r="N284" i="38"/>
  <c r="L269" i="38"/>
  <c r="AA355" i="38"/>
  <c r="K198" i="38"/>
  <c r="N218" i="38"/>
  <c r="M324" i="38"/>
  <c r="AA321" i="38"/>
  <c r="S441" i="38"/>
  <c r="V314" i="38"/>
  <c r="U466" i="38"/>
  <c r="U540" i="38"/>
  <c r="U66" i="38"/>
  <c r="Z78" i="38"/>
  <c r="U41" i="38"/>
  <c r="Y353" i="38"/>
  <c r="W497" i="38"/>
  <c r="V74" i="38"/>
  <c r="O147" i="38"/>
  <c r="X76" i="38"/>
  <c r="T490" i="38"/>
  <c r="M44" i="38"/>
  <c r="Y515" i="38"/>
  <c r="M154" i="38"/>
  <c r="Z148" i="38"/>
  <c r="Z320" i="38"/>
  <c r="V43" i="38"/>
  <c r="Q49" i="38"/>
  <c r="Z556" i="38"/>
  <c r="V261" i="38"/>
  <c r="P116" i="38"/>
  <c r="Y348" i="38"/>
  <c r="Y309" i="38"/>
  <c r="O87" i="38"/>
  <c r="Z363" i="38"/>
  <c r="T261" i="38"/>
  <c r="K153" i="38"/>
  <c r="Z322" i="38"/>
  <c r="Z99" i="38"/>
  <c r="P48" i="38"/>
  <c r="Z60" i="38"/>
  <c r="X488" i="38"/>
  <c r="U266" i="38"/>
  <c r="O248" i="38"/>
  <c r="T534" i="38"/>
  <c r="M290" i="38"/>
  <c r="Q408" i="38"/>
  <c r="Y69" i="38"/>
  <c r="Z131" i="38"/>
  <c r="K145" i="38"/>
  <c r="R40" i="38"/>
  <c r="V103" i="38"/>
  <c r="Y385" i="38"/>
  <c r="P339" i="38"/>
  <c r="Y80" i="38"/>
  <c r="Q210" i="38"/>
  <c r="Y253" i="38"/>
  <c r="O104" i="38"/>
  <c r="V46" i="38"/>
  <c r="Z534" i="38"/>
  <c r="Y188" i="38"/>
  <c r="Q491" i="38"/>
  <c r="Y82" i="38"/>
  <c r="K57" i="38"/>
  <c r="M160" i="38"/>
  <c r="S122" i="38"/>
  <c r="X171" i="38"/>
  <c r="Z197" i="38"/>
  <c r="AA37" i="38"/>
  <c r="Z33" i="38"/>
  <c r="S183" i="38"/>
  <c r="X234" i="38"/>
  <c r="AA141" i="38"/>
  <c r="Z262" i="38"/>
  <c r="U171" i="38"/>
  <c r="Z321" i="38"/>
  <c r="N379" i="38"/>
  <c r="V377" i="38"/>
  <c r="N215" i="38"/>
  <c r="N369" i="38"/>
  <c r="Z295" i="38"/>
  <c r="T150" i="38"/>
  <c r="Y281" i="38"/>
  <c r="Y233" i="38"/>
  <c r="Z94" i="38"/>
  <c r="V44" i="38"/>
  <c r="Y249" i="38"/>
  <c r="M348" i="38"/>
  <c r="Q430" i="38"/>
  <c r="S411" i="38"/>
  <c r="U167" i="38"/>
  <c r="Y71" i="38"/>
  <c r="S88" i="38"/>
  <c r="Q252" i="38"/>
  <c r="Z366" i="38"/>
  <c r="V94" i="38"/>
  <c r="Y476" i="38"/>
  <c r="Y331" i="38"/>
  <c r="M162" i="38"/>
  <c r="Z271" i="38"/>
  <c r="X48" i="38"/>
  <c r="K138" i="38"/>
  <c r="AA344" i="38"/>
  <c r="W229" i="38"/>
  <c r="Y227" i="38"/>
  <c r="Y326" i="38"/>
  <c r="Z427" i="38"/>
  <c r="Y478" i="38"/>
  <c r="Z285" i="38"/>
  <c r="Y382" i="38"/>
  <c r="S234" i="38"/>
  <c r="AA262" i="38"/>
  <c r="S113" i="38"/>
  <c r="Z173" i="38"/>
  <c r="Z355" i="38"/>
  <c r="R145" i="38"/>
  <c r="Z391" i="38"/>
  <c r="M76" i="38"/>
  <c r="S45" i="38"/>
  <c r="P384" i="38"/>
  <c r="Y16" i="38"/>
  <c r="V143" i="38"/>
  <c r="Z420" i="38"/>
  <c r="Y530" i="38"/>
  <c r="S409" i="38"/>
  <c r="T154" i="38"/>
  <c r="M146" i="38"/>
  <c r="AA276" i="38"/>
  <c r="X253" i="38"/>
  <c r="M557" i="38"/>
  <c r="Y380" i="38"/>
  <c r="Z30" i="38"/>
  <c r="P136" i="38"/>
  <c r="U528" i="38"/>
  <c r="L200" i="38"/>
  <c r="Z414" i="38"/>
  <c r="AA131" i="38"/>
  <c r="Y479" i="38"/>
  <c r="S31" i="38"/>
  <c r="Z212" i="38"/>
  <c r="Q150" i="38"/>
  <c r="Y111" i="38"/>
  <c r="L28" i="38"/>
  <c r="Y428" i="38"/>
  <c r="P236" i="38"/>
  <c r="U375" i="38"/>
  <c r="L344" i="38"/>
  <c r="Y117" i="38"/>
  <c r="Q171" i="38"/>
  <c r="N205" i="38"/>
  <c r="Y548" i="38"/>
  <c r="Z359" i="38"/>
  <c r="S413" i="38"/>
  <c r="R517" i="38"/>
  <c r="Y179" i="38"/>
  <c r="Y160" i="38"/>
  <c r="Y241" i="38"/>
  <c r="L240" i="38"/>
  <c r="O400" i="38"/>
  <c r="N180" i="38"/>
  <c r="T180" i="38"/>
  <c r="M369" i="38"/>
  <c r="R115" i="38"/>
  <c r="Y23" i="38"/>
  <c r="U135" i="38"/>
  <c r="Z49" i="38"/>
  <c r="P171" i="38"/>
  <c r="T97" i="38"/>
  <c r="AA44" i="38"/>
  <c r="K225" i="38"/>
  <c r="N477" i="38"/>
  <c r="Z542" i="38"/>
  <c r="R262" i="38"/>
  <c r="Q261" i="38"/>
  <c r="Z52" i="38"/>
  <c r="AA78" i="38"/>
  <c r="W484" i="38"/>
  <c r="Z65" i="38"/>
  <c r="P119" i="38"/>
  <c r="X69" i="38"/>
  <c r="Y411" i="38"/>
  <c r="N27" i="38"/>
  <c r="Y412" i="38"/>
  <c r="Z520" i="38"/>
  <c r="W501" i="38"/>
  <c r="U137" i="38"/>
  <c r="R247" i="38"/>
  <c r="O330" i="38"/>
  <c r="Z392" i="38"/>
  <c r="R57" i="38"/>
  <c r="AA254" i="38"/>
  <c r="Y22" i="38"/>
  <c r="AA165" i="38"/>
  <c r="V147" i="38"/>
  <c r="L77" i="38"/>
  <c r="Z268" i="38"/>
  <c r="S443" i="38"/>
  <c r="M283" i="38"/>
  <c r="N555" i="38"/>
  <c r="M32" i="38"/>
  <c r="Y49" i="38"/>
  <c r="Z15" i="38"/>
  <c r="Y115" i="38"/>
  <c r="Q63" i="38"/>
  <c r="Z396" i="38"/>
  <c r="K292" i="38"/>
  <c r="Y212" i="38"/>
  <c r="Z227" i="38"/>
  <c r="Z524" i="38"/>
  <c r="X313" i="38"/>
  <c r="Z121" i="38"/>
  <c r="W495" i="38"/>
  <c r="Z504" i="38"/>
  <c r="M346" i="38"/>
  <c r="W542" i="38"/>
  <c r="Z296" i="38"/>
  <c r="Q321" i="38"/>
  <c r="X114" i="38"/>
  <c r="O217" i="38"/>
  <c r="Y430" i="38"/>
  <c r="Z85" i="38"/>
  <c r="Y26" i="38"/>
  <c r="X142" i="38"/>
  <c r="S210" i="38"/>
  <c r="Y155" i="38"/>
  <c r="S55" i="38"/>
  <c r="T531" i="38"/>
  <c r="T58" i="38"/>
  <c r="AA275" i="38"/>
  <c r="K67" i="38"/>
  <c r="W307" i="38"/>
  <c r="Z340" i="38"/>
  <c r="Z19" i="38"/>
  <c r="K456" i="38"/>
  <c r="Z242" i="38"/>
  <c r="Z72" i="38"/>
  <c r="O362" i="38"/>
  <c r="Y173" i="38"/>
  <c r="Y359" i="38"/>
  <c r="N182" i="38"/>
  <c r="Y352" i="38"/>
  <c r="Z184" i="38"/>
  <c r="L546" i="38"/>
  <c r="R76" i="38"/>
  <c r="Z124" i="38"/>
  <c r="O220" i="38"/>
  <c r="O162" i="38"/>
  <c r="O346" i="38"/>
  <c r="Z329" i="38"/>
  <c r="Z200" i="38"/>
  <c r="Y423" i="38"/>
  <c r="Y536" i="38"/>
  <c r="Y158" i="38"/>
  <c r="U79" i="38"/>
  <c r="M439" i="38"/>
  <c r="Y108" i="38"/>
  <c r="V297" i="38"/>
  <c r="X336" i="38"/>
  <c r="U178" i="38"/>
  <c r="V303" i="38"/>
  <c r="Z470" i="38"/>
  <c r="Z28" i="38"/>
  <c r="M145" i="38"/>
  <c r="S359" i="38"/>
  <c r="V24" i="38"/>
  <c r="K431" i="38"/>
  <c r="X74" i="38"/>
  <c r="X392" i="38"/>
  <c r="Z539" i="38"/>
  <c r="N160" i="38"/>
  <c r="T539" i="38"/>
  <c r="O510" i="38"/>
  <c r="Z179" i="38"/>
  <c r="Y163" i="38"/>
  <c r="M244" i="38"/>
  <c r="X399" i="38"/>
  <c r="S299" i="38"/>
  <c r="O497" i="38"/>
  <c r="AA364" i="38"/>
  <c r="Q519" i="38"/>
  <c r="Y293" i="38"/>
  <c r="T271" i="38"/>
  <c r="P150" i="38"/>
  <c r="R179" i="38"/>
  <c r="Z192" i="38"/>
  <c r="Y561" i="38"/>
  <c r="U59" i="38"/>
  <c r="P476" i="38"/>
  <c r="L387" i="38"/>
  <c r="T252" i="38"/>
  <c r="Z301" i="38"/>
  <c r="Z347" i="38"/>
  <c r="Z458" i="38"/>
  <c r="N176" i="38"/>
  <c r="K282" i="38"/>
  <c r="M14" i="38"/>
  <c r="U501" i="38"/>
  <c r="Y404" i="38"/>
  <c r="Y472" i="38"/>
  <c r="Y269" i="38"/>
  <c r="O202" i="38"/>
  <c r="W334" i="38"/>
  <c r="Y319" i="38"/>
  <c r="R91" i="38"/>
  <c r="K234" i="38"/>
  <c r="P350" i="38"/>
  <c r="P306" i="38"/>
  <c r="Y151" i="38"/>
  <c r="Y172" i="38"/>
  <c r="Q231" i="38"/>
  <c r="AA320" i="38"/>
  <c r="L90" i="38"/>
  <c r="T49" i="38"/>
  <c r="Z512" i="38"/>
  <c r="V476" i="38"/>
  <c r="Y520" i="38"/>
  <c r="V488" i="38"/>
  <c r="Y159" i="38"/>
  <c r="Y130" i="38"/>
  <c r="O306" i="38"/>
  <c r="AA561" i="38"/>
  <c r="X175" i="38"/>
  <c r="U148" i="38"/>
  <c r="S86" i="38"/>
  <c r="U234" i="38"/>
  <c r="V129" i="38"/>
  <c r="S215" i="38"/>
  <c r="T135" i="38"/>
  <c r="V268" i="38"/>
  <c r="AA148" i="38"/>
  <c r="R117" i="38"/>
  <c r="Q17" i="38"/>
  <c r="Z441" i="38"/>
  <c r="W21" i="38"/>
  <c r="AA219" i="38"/>
  <c r="Y182" i="38"/>
  <c r="Z86" i="38"/>
  <c r="Z36" i="38"/>
  <c r="K210" i="38"/>
  <c r="U254" i="38"/>
  <c r="Q440" i="38"/>
  <c r="T55" i="38"/>
  <c r="V432" i="38"/>
  <c r="Y119" i="38"/>
  <c r="O161" i="38"/>
  <c r="AA478" i="38"/>
  <c r="L143" i="38"/>
  <c r="W200" i="38"/>
  <c r="S283" i="38"/>
  <c r="T316" i="38"/>
  <c r="V321" i="38"/>
  <c r="Q251" i="38"/>
  <c r="AA357" i="38"/>
  <c r="R84" i="38"/>
  <c r="Z423" i="38"/>
  <c r="V238" i="38"/>
  <c r="R394" i="38"/>
  <c r="L395" i="38"/>
  <c r="K139" i="38"/>
  <c r="R248" i="38"/>
  <c r="T255" i="38"/>
  <c r="L256" i="38"/>
  <c r="P562" i="38"/>
  <c r="M380" i="38"/>
  <c r="S244" i="38"/>
  <c r="M109" i="38"/>
  <c r="Y270" i="38"/>
  <c r="S30" i="38"/>
  <c r="K363" i="38"/>
  <c r="S97" i="38"/>
  <c r="K342" i="38"/>
  <c r="R281" i="38"/>
  <c r="R219" i="38"/>
  <c r="L557" i="38"/>
  <c r="Y392" i="38"/>
  <c r="M84" i="38"/>
  <c r="Z126" i="38"/>
  <c r="O63" i="38"/>
  <c r="Y217" i="38"/>
  <c r="Y494" i="38"/>
  <c r="U78" i="38"/>
  <c r="U299" i="38"/>
  <c r="S148" i="38"/>
  <c r="X42" i="38"/>
  <c r="Z70" i="38"/>
  <c r="Z450" i="38"/>
  <c r="Y131" i="38"/>
  <c r="M213" i="38"/>
  <c r="L126" i="38"/>
  <c r="X316" i="38"/>
  <c r="Q244" i="38"/>
  <c r="Z505" i="38"/>
  <c r="Y46" i="38"/>
  <c r="R159" i="38"/>
  <c r="X490" i="38"/>
  <c r="U510" i="38"/>
  <c r="V163" i="38"/>
  <c r="Y320" i="38"/>
  <c r="X165" i="38"/>
  <c r="Y482" i="38"/>
  <c r="U43" i="38"/>
  <c r="Q163" i="38"/>
  <c r="Y431" i="38"/>
  <c r="Z57" i="38"/>
  <c r="Z433" i="38"/>
  <c r="T203" i="38"/>
  <c r="O290" i="38"/>
  <c r="Z193" i="38"/>
  <c r="R458" i="38"/>
  <c r="R101" i="38"/>
  <c r="Z195" i="38"/>
  <c r="S404" i="38"/>
  <c r="O90" i="38"/>
  <c r="O42" i="38"/>
  <c r="R234" i="38"/>
  <c r="S174" i="38"/>
  <c r="Z202" i="38"/>
  <c r="W357" i="38"/>
  <c r="Z407" i="38"/>
  <c r="P363" i="38"/>
  <c r="T254" i="38"/>
  <c r="Q197" i="38"/>
  <c r="Z415" i="38"/>
  <c r="K87" i="38"/>
  <c r="T151" i="38"/>
  <c r="T433" i="38"/>
  <c r="Y218" i="38"/>
  <c r="N241" i="38"/>
  <c r="Y68" i="38"/>
  <c r="R402" i="38"/>
  <c r="M258" i="38"/>
  <c r="T524" i="38"/>
  <c r="Y292" i="38"/>
  <c r="R271" i="38"/>
  <c r="P108" i="38"/>
  <c r="T264" i="38"/>
  <c r="T556" i="38"/>
  <c r="S348" i="38"/>
  <c r="Y416" i="38"/>
  <c r="Y565" i="38"/>
  <c r="N324" i="38"/>
  <c r="U276" i="38"/>
  <c r="U430" i="38"/>
  <c r="N23" i="38"/>
  <c r="S108" i="38"/>
  <c r="T439" i="38"/>
  <c r="P229" i="38"/>
  <c r="Y355" i="38"/>
  <c r="Q74" i="38"/>
  <c r="P30" i="38"/>
  <c r="X562" i="38"/>
  <c r="Z554" i="38"/>
  <c r="Z488" i="38"/>
  <c r="R548" i="38"/>
  <c r="T283" i="38"/>
  <c r="S16" i="38"/>
  <c r="N143" i="38"/>
  <c r="Z385" i="38"/>
  <c r="S347" i="38"/>
  <c r="T520" i="38"/>
  <c r="Z342" i="38"/>
  <c r="Z266" i="38"/>
  <c r="AA185" i="38"/>
  <c r="AA53" i="38"/>
  <c r="T386" i="38"/>
  <c r="S353" i="38"/>
  <c r="P24" i="38"/>
  <c r="R268" i="38"/>
  <c r="W257" i="38"/>
  <c r="Y105" i="38"/>
  <c r="V300" i="38"/>
  <c r="X224" i="38"/>
  <c r="T108" i="38"/>
  <c r="Y329" i="38"/>
  <c r="Z119" i="38"/>
  <c r="V231" i="38"/>
  <c r="N18" i="38"/>
  <c r="X162" i="38"/>
  <c r="Z530" i="38"/>
  <c r="V49" i="38"/>
  <c r="AA353" i="38"/>
  <c r="Y300" i="38"/>
  <c r="Y436" i="38"/>
  <c r="X393" i="38"/>
  <c r="T123" i="38"/>
  <c r="W346" i="38"/>
  <c r="Z334" i="38"/>
  <c r="R274" i="38"/>
  <c r="X387" i="38"/>
  <c r="L465" i="38"/>
  <c r="AA528" i="38"/>
  <c r="N304" i="38"/>
  <c r="R119" i="38"/>
  <c r="K39" i="38"/>
  <c r="S551" i="38"/>
  <c r="K63" i="38"/>
  <c r="K181" i="38"/>
  <c r="T156" i="38"/>
  <c r="L455" i="38"/>
  <c r="U393" i="38"/>
  <c r="S262" i="38"/>
  <c r="X321" i="38"/>
  <c r="W482" i="38"/>
  <c r="X344" i="38"/>
  <c r="O241" i="38"/>
  <c r="U557" i="38"/>
  <c r="K148" i="38"/>
  <c r="L74" i="38"/>
  <c r="T14" i="38"/>
  <c r="Z97" i="38"/>
  <c r="O143" i="38"/>
  <c r="S124" i="38"/>
  <c r="Z373" i="38"/>
  <c r="U378" i="38"/>
  <c r="Y14" i="38"/>
  <c r="AA477" i="38"/>
  <c r="Y517" i="38"/>
  <c r="Z401" i="38"/>
  <c r="M227" i="38"/>
  <c r="R136" i="38"/>
  <c r="V284" i="38"/>
  <c r="O409" i="38"/>
  <c r="Y127" i="38"/>
  <c r="O188" i="38"/>
  <c r="U144" i="38"/>
  <c r="L150" i="38"/>
  <c r="M504" i="38"/>
  <c r="T415" i="38"/>
  <c r="M470" i="38"/>
  <c r="T498" i="38"/>
  <c r="R67" i="38"/>
  <c r="T322" i="38"/>
  <c r="P256" i="38"/>
  <c r="P64" i="38"/>
  <c r="V15" i="38"/>
  <c r="W203" i="38"/>
  <c r="U23" i="38"/>
  <c r="M532" i="38"/>
  <c r="P253" i="38"/>
  <c r="Q406" i="38"/>
  <c r="X20" i="38"/>
  <c r="R546" i="38"/>
  <c r="Q175" i="38"/>
  <c r="M421" i="38"/>
  <c r="Y399" i="38"/>
  <c r="K99" i="38"/>
  <c r="O97" i="38"/>
  <c r="M239" i="38"/>
  <c r="Y48" i="38"/>
  <c r="O255" i="38"/>
  <c r="T454" i="38"/>
  <c r="Z215" i="38"/>
  <c r="Y296" i="38"/>
  <c r="Z166" i="38"/>
  <c r="M240" i="38"/>
  <c r="V367" i="38"/>
  <c r="R395" i="38"/>
  <c r="T410" i="38"/>
  <c r="V448" i="38"/>
  <c r="P262" i="38"/>
  <c r="K291" i="38"/>
  <c r="K357" i="38"/>
  <c r="X382" i="38"/>
  <c r="L49" i="38"/>
  <c r="T215" i="38"/>
  <c r="Z146" i="38"/>
  <c r="N380" i="38"/>
  <c r="N123" i="38"/>
  <c r="Y220" i="38"/>
  <c r="S310" i="38"/>
  <c r="Q438" i="38"/>
  <c r="Y120" i="38"/>
  <c r="L194" i="38"/>
  <c r="L242" i="38"/>
  <c r="T221" i="38"/>
  <c r="K40" i="38"/>
  <c r="L45" i="38"/>
  <c r="T127" i="38"/>
  <c r="W313" i="38"/>
  <c r="Q520" i="38"/>
  <c r="Y465" i="38"/>
  <c r="S465" i="38"/>
  <c r="U438" i="38"/>
  <c r="T183" i="38"/>
  <c r="S444" i="38"/>
  <c r="M356" i="38"/>
  <c r="Z379" i="38"/>
  <c r="U427" i="38"/>
  <c r="M261" i="38"/>
  <c r="O211" i="38"/>
  <c r="V326" i="38"/>
  <c r="T442" i="38"/>
  <c r="T522" i="38"/>
  <c r="W502" i="38"/>
  <c r="O258" i="38"/>
  <c r="AA362" i="38"/>
  <c r="Z377" i="38"/>
  <c r="K128" i="38"/>
  <c r="L151" i="38"/>
  <c r="O272" i="38"/>
  <c r="M334" i="38"/>
  <c r="W227" i="38"/>
  <c r="Q15" i="38"/>
  <c r="Q28" i="38"/>
  <c r="Q419" i="38"/>
  <c r="M425" i="38"/>
  <c r="Z454" i="38"/>
  <c r="T138" i="38"/>
  <c r="U268" i="38"/>
  <c r="U259" i="38"/>
  <c r="V360" i="38"/>
  <c r="Q16" i="38"/>
  <c r="Z400" i="38"/>
  <c r="N135" i="38"/>
  <c r="Y390" i="38"/>
  <c r="T530" i="38"/>
  <c r="R277" i="38"/>
  <c r="W396" i="38"/>
  <c r="U126" i="38"/>
  <c r="AA112" i="38"/>
  <c r="O353" i="38"/>
  <c r="W212" i="38"/>
  <c r="S202" i="38"/>
  <c r="O348" i="38"/>
  <c r="L490" i="38"/>
  <c r="Z29" i="38"/>
  <c r="AA252" i="38"/>
  <c r="T555" i="38"/>
  <c r="L97" i="38"/>
  <c r="O363" i="38"/>
  <c r="P523" i="38"/>
  <c r="X289" i="38"/>
  <c r="V454" i="38"/>
  <c r="Y60" i="38"/>
  <c r="N78" i="38"/>
  <c r="AA442" i="38"/>
  <c r="T233" i="38"/>
  <c r="K462" i="38"/>
  <c r="O296" i="38"/>
  <c r="K317" i="38"/>
  <c r="Q284" i="38"/>
  <c r="P25" i="38"/>
  <c r="T241" i="38"/>
  <c r="Z88" i="38"/>
  <c r="Q117" i="38"/>
  <c r="Z473" i="38"/>
  <c r="Z71" i="38"/>
  <c r="X356" i="38"/>
  <c r="Z365" i="38"/>
  <c r="L192" i="38"/>
  <c r="T227" i="38"/>
  <c r="W504" i="38"/>
  <c r="V545" i="38"/>
  <c r="N237" i="38"/>
  <c r="V407" i="38"/>
  <c r="Z221" i="38"/>
  <c r="Y126" i="38"/>
  <c r="U415" i="38"/>
  <c r="P263" i="38"/>
  <c r="N549" i="38"/>
  <c r="U562" i="38"/>
  <c r="N410" i="38"/>
  <c r="Z434" i="38"/>
  <c r="M60" i="38"/>
  <c r="T35" i="38"/>
  <c r="P21" i="38"/>
  <c r="P534" i="38"/>
  <c r="Y366" i="38"/>
  <c r="S298" i="38"/>
  <c r="R464" i="38"/>
  <c r="N407" i="38"/>
  <c r="T88" i="38"/>
  <c r="Z474" i="38"/>
  <c r="AA351" i="38"/>
  <c r="AA43" i="38"/>
  <c r="X97" i="38"/>
  <c r="Z139" i="38"/>
  <c r="N108" i="38"/>
  <c r="M313" i="38"/>
  <c r="T493" i="38"/>
  <c r="K173" i="38"/>
  <c r="R360" i="38"/>
  <c r="U217" i="38"/>
  <c r="T436" i="38"/>
  <c r="L418" i="38"/>
  <c r="T132" i="38"/>
  <c r="Y305" i="38"/>
  <c r="W462" i="38"/>
  <c r="Y316" i="38"/>
  <c r="M542" i="38"/>
  <c r="U175" i="38"/>
  <c r="AA236" i="38"/>
  <c r="M446" i="38"/>
  <c r="T206" i="38"/>
  <c r="AA250" i="38"/>
  <c r="T450" i="38"/>
  <c r="K430" i="38"/>
  <c r="AA518" i="38"/>
  <c r="O50" i="38"/>
  <c r="Y492" i="38"/>
  <c r="Z490" i="38"/>
  <c r="U394" i="38"/>
  <c r="Z506" i="38"/>
  <c r="Z56" i="38"/>
  <c r="U431" i="38"/>
  <c r="M200" i="38"/>
  <c r="V185" i="38"/>
  <c r="T463" i="38"/>
  <c r="N259" i="38"/>
  <c r="Z90" i="38"/>
  <c r="N150" i="38"/>
  <c r="R114" i="38"/>
  <c r="AA408" i="38"/>
  <c r="Q446" i="38"/>
  <c r="O224" i="38"/>
  <c r="U478" i="38"/>
  <c r="S376" i="38"/>
  <c r="T505" i="38"/>
  <c r="U255" i="38"/>
  <c r="X108" i="38"/>
  <c r="N186" i="38"/>
  <c r="M256" i="38"/>
  <c r="T333" i="38"/>
  <c r="Q301" i="38"/>
  <c r="S224" i="38"/>
  <c r="W239" i="38"/>
  <c r="X90" i="38"/>
  <c r="T466" i="38"/>
  <c r="AA108" i="38"/>
  <c r="U244" i="38"/>
  <c r="T377" i="38"/>
  <c r="Q428" i="38"/>
  <c r="T298" i="38"/>
  <c r="T294" i="38"/>
  <c r="K202" i="38"/>
  <c r="X259" i="38"/>
  <c r="P557" i="38"/>
  <c r="T559" i="38"/>
  <c r="T65" i="38"/>
  <c r="Z236" i="38"/>
  <c r="AA387" i="38"/>
  <c r="Z486" i="38"/>
  <c r="T57" i="38"/>
  <c r="Q424" i="38"/>
  <c r="Q363" i="38"/>
  <c r="Q14" i="38"/>
  <c r="V259" i="38"/>
  <c r="Z244" i="38"/>
  <c r="T17" i="38"/>
  <c r="M288" i="38"/>
  <c r="Q319" i="38"/>
  <c r="T457" i="38"/>
  <c r="K412" i="38"/>
  <c r="U357" i="38"/>
  <c r="AA28" i="38"/>
  <c r="T30" i="38"/>
  <c r="P404" i="38"/>
  <c r="R266" i="38"/>
  <c r="P492" i="38"/>
  <c r="O170" i="38"/>
  <c r="P516" i="38"/>
  <c r="P364" i="38"/>
  <c r="P194" i="38"/>
  <c r="N512" i="38"/>
  <c r="W364" i="38"/>
  <c r="M448" i="38"/>
  <c r="O556" i="38"/>
  <c r="K229" i="38"/>
  <c r="V175" i="38"/>
  <c r="X432" i="38"/>
  <c r="U307" i="38"/>
  <c r="K379" i="38"/>
  <c r="V278" i="38"/>
  <c r="S71" i="38"/>
  <c r="T487" i="38"/>
  <c r="Z399" i="38"/>
  <c r="U319" i="38"/>
  <c r="X458" i="38"/>
  <c r="R239" i="38"/>
  <c r="Z457" i="38"/>
  <c r="P16" i="38"/>
  <c r="M203" i="38"/>
  <c r="U265" i="38"/>
  <c r="L535" i="38"/>
  <c r="N255" i="38"/>
  <c r="R61" i="38"/>
  <c r="N111" i="38"/>
  <c r="M528" i="38"/>
  <c r="T440" i="38"/>
  <c r="V322" i="38"/>
  <c r="Y346" i="38"/>
  <c r="U407" i="38"/>
  <c r="R403" i="38"/>
  <c r="L135" i="38"/>
  <c r="L61" i="38"/>
  <c r="L270" i="38"/>
  <c r="L250" i="38"/>
  <c r="K279" i="38"/>
  <c r="Z219" i="38"/>
  <c r="T515" i="38"/>
  <c r="P304" i="38"/>
  <c r="N156" i="38"/>
  <c r="O182" i="38"/>
  <c r="Y24" i="38"/>
  <c r="O215" i="38"/>
  <c r="X308" i="38"/>
  <c r="Z108" i="38"/>
  <c r="N490" i="38"/>
  <c r="P494" i="38"/>
  <c r="T66" i="38"/>
  <c r="N370" i="38"/>
  <c r="Y232" i="38"/>
  <c r="Q219" i="38"/>
  <c r="T90" i="38"/>
  <c r="L245" i="38"/>
  <c r="Z521" i="38"/>
  <c r="Z275" i="38"/>
  <c r="AA266" i="38"/>
  <c r="Q353" i="38"/>
  <c r="N311" i="38"/>
  <c r="U35" i="38"/>
  <c r="U318" i="38"/>
  <c r="T513" i="38"/>
  <c r="T77" i="38"/>
  <c r="AA14" i="38"/>
  <c r="N244" i="38"/>
  <c r="T301" i="38"/>
  <c r="T475" i="38"/>
  <c r="X331" i="38"/>
  <c r="N384" i="38"/>
  <c r="T237" i="38"/>
  <c r="T175" i="38"/>
  <c r="X19" i="38"/>
  <c r="Q144" i="38"/>
  <c r="Z346" i="38"/>
  <c r="T287" i="38"/>
  <c r="P503" i="38"/>
  <c r="T259" i="38"/>
  <c r="P548" i="38"/>
  <c r="Z224" i="38"/>
  <c r="T226" i="38"/>
  <c r="Y224" i="38"/>
  <c r="X519" i="38"/>
  <c r="Q359" i="38"/>
  <c r="P39" i="38"/>
  <c r="T417" i="38"/>
  <c r="T272" i="38"/>
  <c r="U253" i="38"/>
  <c r="T289" i="38"/>
  <c r="T16" i="38"/>
  <c r="Q498" i="38"/>
  <c r="N340" i="38"/>
  <c r="T22" i="38"/>
  <c r="U16" i="38"/>
  <c r="T292" i="38"/>
  <c r="AA161" i="38"/>
  <c r="W14" i="38"/>
  <c r="T334" i="38"/>
  <c r="P210" i="38"/>
  <c r="Q511" i="38"/>
  <c r="Q262" i="38"/>
  <c r="N157" i="38"/>
  <c r="Q403" i="38"/>
  <c r="T469" i="38"/>
  <c r="K182" i="38"/>
  <c r="T249" i="38"/>
  <c r="T81" i="38"/>
  <c r="R229" i="38"/>
  <c r="V192" i="38"/>
  <c r="K482" i="38"/>
  <c r="T444" i="38"/>
  <c r="V16" i="38"/>
  <c r="N337" i="38"/>
  <c r="T129" i="38"/>
  <c r="T351" i="38"/>
  <c r="M90" i="38"/>
  <c r="X424" i="38"/>
  <c r="Q221" i="38"/>
  <c r="T219" i="38"/>
  <c r="Q332" i="38"/>
  <c r="U250" i="38"/>
  <c r="W263" i="38"/>
  <c r="Q506" i="38"/>
  <c r="T19" i="38"/>
  <c r="T441" i="38"/>
  <c r="M437" i="38"/>
  <c r="T300" i="38"/>
  <c r="T358" i="38"/>
  <c r="AA175" i="38"/>
  <c r="X486" i="38"/>
  <c r="X485" i="38" s="1"/>
  <c r="S548" i="38"/>
  <c r="AA200" i="38"/>
  <c r="T257" i="38"/>
  <c r="L17" i="38"/>
  <c r="N282" i="38"/>
  <c r="Q245" i="38"/>
  <c r="Q124" i="38"/>
  <c r="T157" i="38"/>
  <c r="Z261" i="38"/>
  <c r="T140" i="38"/>
  <c r="T158" i="38"/>
  <c r="P472" i="38"/>
  <c r="T72" i="38"/>
  <c r="N24" i="38"/>
  <c r="Q448" i="38"/>
  <c r="AA17" i="38"/>
  <c r="T477" i="38"/>
  <c r="P433" i="38"/>
  <c r="Q188" i="38"/>
  <c r="T424" i="38"/>
  <c r="W546" i="38"/>
  <c r="Q181" i="38"/>
  <c r="Q496" i="38"/>
  <c r="P50" i="38"/>
  <c r="W430" i="38"/>
  <c r="W111" i="38"/>
  <c r="Q112" i="38"/>
  <c r="L206" i="38"/>
  <c r="R43" i="38"/>
  <c r="K375" i="38"/>
  <c r="T338" i="38"/>
  <c r="Q549" i="38"/>
  <c r="K172" i="38"/>
  <c r="L209" i="38"/>
  <c r="X447" i="38"/>
  <c r="N73" i="38"/>
  <c r="T307" i="38"/>
  <c r="K211" i="38"/>
  <c r="T523" i="38"/>
  <c r="AA431" i="38"/>
  <c r="Q547" i="38"/>
  <c r="T430" i="38"/>
  <c r="Q508" i="38"/>
  <c r="W424" i="38"/>
  <c r="Q90" i="38"/>
  <c r="AA159" i="38"/>
  <c r="Y97" i="38"/>
  <c r="U82" i="38"/>
  <c r="M147" i="38"/>
  <c r="U284" i="38"/>
  <c r="R254" i="38"/>
  <c r="AA76" i="38"/>
  <c r="U332" i="38"/>
  <c r="X297" i="38"/>
  <c r="T432" i="38"/>
  <c r="M20" i="38"/>
  <c r="Q537" i="38"/>
  <c r="T211" i="38"/>
  <c r="P269" i="38"/>
  <c r="P531" i="38"/>
  <c r="Q445" i="38"/>
  <c r="N192" i="38"/>
  <c r="Q386" i="38"/>
  <c r="M224" i="38"/>
  <c r="T210" i="38"/>
  <c r="Q310" i="38"/>
  <c r="R399" i="38"/>
  <c r="Q410" i="38"/>
  <c r="N501" i="38"/>
  <c r="W16" i="38"/>
  <c r="T86" i="38"/>
  <c r="T452" i="38"/>
  <c r="T114" i="38"/>
  <c r="P14" i="38"/>
  <c r="X14" i="38"/>
  <c r="T113" i="38"/>
  <c r="R501" i="38"/>
  <c r="T204" i="38"/>
  <c r="N329" i="38"/>
  <c r="T41" i="38"/>
  <c r="V417" i="38"/>
  <c r="Z528" i="38"/>
  <c r="T336" i="38"/>
  <c r="S407" i="38"/>
  <c r="T532" i="38"/>
  <c r="U331" i="38"/>
  <c r="N261" i="38"/>
  <c r="T438" i="38"/>
  <c r="N203" i="38"/>
  <c r="U367" i="38"/>
  <c r="T324" i="38"/>
  <c r="W451" i="38"/>
  <c r="T461" i="38"/>
  <c r="P536" i="38"/>
  <c r="Y510" i="38"/>
  <c r="T176" i="38"/>
  <c r="T98" i="38"/>
  <c r="N393" i="38"/>
  <c r="T462" i="38"/>
  <c r="Q91" i="38"/>
  <c r="M386" i="38"/>
  <c r="T24" i="38"/>
  <c r="M150" i="38"/>
  <c r="T406" i="38"/>
  <c r="T102" i="38"/>
  <c r="W17" i="38"/>
  <c r="T529" i="38"/>
  <c r="M231" i="38"/>
  <c r="P429" i="38"/>
  <c r="M329" i="38"/>
  <c r="Q325" i="38"/>
  <c r="L512" i="38"/>
  <c r="T92" i="38"/>
  <c r="O436" i="38"/>
  <c r="R285" i="38"/>
  <c r="T431" i="38"/>
  <c r="V108" i="38"/>
  <c r="N365" i="38"/>
  <c r="O414" i="38"/>
  <c r="V257" i="38"/>
  <c r="V331" i="38"/>
  <c r="T293" i="38"/>
  <c r="P515" i="38"/>
  <c r="K189" i="38"/>
  <c r="V247" i="38"/>
  <c r="K208" i="38"/>
  <c r="T179" i="38"/>
  <c r="U329" i="38"/>
  <c r="Q42" i="38"/>
  <c r="X192" i="38"/>
  <c r="Q93" i="38"/>
  <c r="K192" i="38"/>
  <c r="T198" i="38"/>
  <c r="P505" i="38"/>
  <c r="T284" i="38"/>
  <c r="R200" i="38"/>
  <c r="T295" i="38"/>
  <c r="O23" i="38"/>
  <c r="W139" i="38"/>
  <c r="Q413" i="38"/>
  <c r="W20" i="38"/>
  <c r="W434" i="38"/>
  <c r="Q441" i="38"/>
  <c r="T482" i="38"/>
  <c r="R18" i="38"/>
  <c r="P189" i="38"/>
  <c r="P487" i="38"/>
  <c r="P71" i="38"/>
  <c r="T552" i="38"/>
  <c r="T78" i="38"/>
  <c r="Q452" i="38"/>
  <c r="Q271" i="38"/>
  <c r="P377" i="38"/>
  <c r="Q524" i="38"/>
  <c r="T258" i="38"/>
  <c r="N460" i="38"/>
  <c r="T311" i="38"/>
  <c r="T488" i="38"/>
  <c r="P18" i="38"/>
  <c r="Q477" i="38"/>
  <c r="P550" i="38"/>
  <c r="Q142" i="38"/>
  <c r="P183" i="38"/>
  <c r="Y215" i="38"/>
  <c r="T71" i="38"/>
  <c r="Q259" i="38"/>
  <c r="L14" i="38"/>
  <c r="Q80" i="38"/>
  <c r="T189" i="38"/>
  <c r="P545" i="38"/>
  <c r="Q364" i="38"/>
  <c r="T80" i="38"/>
  <c r="T125" i="38"/>
  <c r="T373" i="38"/>
  <c r="Q60" i="38"/>
  <c r="P153" i="38"/>
  <c r="Q182" i="38"/>
  <c r="Z510" i="38"/>
  <c r="U14" i="38"/>
  <c r="AA322" i="38"/>
  <c r="Q474" i="38"/>
  <c r="Q414" i="38"/>
  <c r="X261" i="38"/>
  <c r="X334" i="38"/>
  <c r="T429" i="38"/>
  <c r="K19" i="38"/>
  <c r="Q412" i="38"/>
  <c r="Y200" i="38"/>
  <c r="O119" i="38"/>
  <c r="T356" i="38"/>
  <c r="T418" i="38"/>
  <c r="O21" i="38"/>
  <c r="Q487" i="38"/>
  <c r="P368" i="38"/>
  <c r="Y244" i="38"/>
  <c r="K224" i="38"/>
  <c r="T53" i="38"/>
  <c r="Q288" i="38"/>
  <c r="AA399" i="38"/>
  <c r="Z468" i="38"/>
  <c r="W273" i="38"/>
  <c r="T341" i="38"/>
  <c r="Q355" i="38"/>
  <c r="T262" i="38"/>
  <c r="W240" i="38"/>
  <c r="R23" i="38"/>
  <c r="Q101" i="38"/>
  <c r="T27" i="38"/>
  <c r="P80" i="38"/>
  <c r="P439" i="38"/>
  <c r="T280" i="38"/>
  <c r="X154" i="38"/>
  <c r="Y86" i="38"/>
  <c r="T218" i="38"/>
  <c r="Z313" i="38"/>
  <c r="W68" i="38"/>
  <c r="R282" i="38"/>
  <c r="Y121" i="38"/>
  <c r="N277" i="38"/>
  <c r="N529" i="38"/>
  <c r="R183" i="38"/>
  <c r="M41" i="38"/>
  <c r="K338" i="38"/>
  <c r="L175" i="38"/>
  <c r="O308" i="38"/>
  <c r="O284" i="38"/>
  <c r="L120" i="38"/>
  <c r="X547" i="38"/>
  <c r="Y123" i="38"/>
  <c r="R97" i="38"/>
  <c r="Y208" i="38"/>
  <c r="X27" i="38"/>
  <c r="Z270" i="38"/>
  <c r="Y542" i="38"/>
  <c r="L379" i="38"/>
  <c r="K493" i="38"/>
  <c r="AA21" i="38"/>
  <c r="Z208" i="38"/>
  <c r="U21" i="38"/>
  <c r="T251" i="38"/>
  <c r="T496" i="38"/>
  <c r="T319" i="38"/>
  <c r="AA285" i="38"/>
  <c r="K399" i="38"/>
  <c r="V22" i="38"/>
  <c r="T362" i="38"/>
  <c r="Z165" i="38"/>
  <c r="T480" i="38"/>
  <c r="T554" i="38"/>
  <c r="T177" i="38"/>
  <c r="O192" i="38"/>
  <c r="R510" i="38"/>
  <c r="L24" i="38"/>
  <c r="N151" i="38"/>
  <c r="W23" i="38"/>
  <c r="N374" i="38"/>
  <c r="Y150" i="38"/>
  <c r="U296" i="38"/>
  <c r="X460" i="38"/>
  <c r="T282" i="38"/>
  <c r="M431" i="38"/>
  <c r="T547" i="38"/>
  <c r="P342" i="38"/>
  <c r="Q103" i="38"/>
  <c r="M195" i="38"/>
  <c r="W22" i="38"/>
  <c r="Q480" i="38"/>
  <c r="N263" i="38"/>
  <c r="P532" i="38"/>
  <c r="S473" i="38"/>
  <c r="T340" i="38"/>
  <c r="U90" i="38"/>
  <c r="U89" i="38" s="1"/>
  <c r="AA494" i="38"/>
  <c r="P524" i="38"/>
  <c r="Q303" i="38"/>
  <c r="T291" i="38"/>
  <c r="AA192" i="38"/>
  <c r="X442" i="38"/>
  <c r="V14" i="38"/>
  <c r="P330" i="38"/>
  <c r="Q554" i="38"/>
  <c r="M347" i="38"/>
  <c r="Q316" i="38"/>
  <c r="Q290" i="38"/>
  <c r="O236" i="38"/>
  <c r="T276" i="38"/>
  <c r="T38" i="38"/>
  <c r="P435" i="38"/>
  <c r="S90" i="38"/>
  <c r="S89" i="38" s="1"/>
  <c r="W170" i="38"/>
  <c r="T46" i="38"/>
  <c r="Y490" i="38"/>
  <c r="T503" i="38"/>
  <c r="Q113" i="38"/>
  <c r="T521" i="38"/>
  <c r="L460" i="38"/>
  <c r="V399" i="38"/>
  <c r="T120" i="38"/>
  <c r="T56" i="38"/>
  <c r="T116" i="38"/>
  <c r="T26" i="38"/>
  <c r="Q58" i="38"/>
  <c r="S425" i="38"/>
  <c r="T228" i="38"/>
  <c r="U181" i="38"/>
  <c r="P496" i="38"/>
  <c r="L498" i="38"/>
  <c r="Q437" i="38"/>
  <c r="K86" i="38"/>
  <c r="Q365" i="38"/>
  <c r="Z211" i="38"/>
  <c r="R273" i="38"/>
  <c r="N54" i="38"/>
  <c r="Z230" i="38"/>
  <c r="K457" i="38"/>
  <c r="Q215" i="38"/>
  <c r="W528" i="38"/>
  <c r="O52" i="38"/>
  <c r="Y313" i="38"/>
  <c r="AA305" i="38"/>
  <c r="L331" i="38"/>
  <c r="T495" i="38"/>
  <c r="K557" i="38"/>
  <c r="Z307" i="38"/>
  <c r="S332" i="38"/>
  <c r="R326" i="38"/>
  <c r="W264" i="38"/>
  <c r="O317" i="38"/>
  <c r="N208" i="38"/>
  <c r="T75" i="38"/>
  <c r="N314" i="38"/>
  <c r="Q155" i="38"/>
  <c r="W108" i="38"/>
  <c r="L19" i="38"/>
  <c r="Q148" i="38"/>
  <c r="P556" i="38"/>
  <c r="T396" i="38"/>
  <c r="P565" i="38"/>
  <c r="K21" i="38"/>
  <c r="T551" i="38"/>
  <c r="Q127" i="38"/>
  <c r="K510" i="38"/>
  <c r="Q206" i="38"/>
  <c r="T234" i="38"/>
  <c r="Z384" i="38"/>
  <c r="T323" i="38"/>
  <c r="V97" i="38"/>
  <c r="T159" i="38"/>
  <c r="T231" i="38"/>
  <c r="Q380" i="38"/>
  <c r="K23" i="38"/>
  <c r="Q447" i="38"/>
  <c r="N441" i="38"/>
  <c r="M192" i="38"/>
  <c r="T448" i="38"/>
  <c r="T270" i="38"/>
  <c r="T178" i="38"/>
  <c r="Q131" i="38"/>
  <c r="P473" i="38"/>
  <c r="P493" i="38"/>
  <c r="T564" i="38"/>
  <c r="W404" i="38"/>
  <c r="P255" i="38"/>
  <c r="T112" i="38"/>
  <c r="W247" i="38"/>
  <c r="T553" i="38"/>
  <c r="T79" i="38"/>
  <c r="Q320" i="38"/>
  <c r="Q402" i="38"/>
  <c r="P475" i="38"/>
  <c r="T427" i="38"/>
  <c r="Q343" i="38"/>
  <c r="T246" i="38"/>
  <c r="W109" i="38"/>
  <c r="T250" i="38"/>
  <c r="T181" i="38"/>
  <c r="T188" i="38"/>
  <c r="Q523" i="38"/>
  <c r="P137" i="38"/>
  <c r="T401" i="38"/>
  <c r="K14" i="38"/>
  <c r="S399" i="38"/>
  <c r="Q326" i="38"/>
  <c r="Q373" i="38"/>
  <c r="P95" i="38"/>
  <c r="T37" i="38"/>
  <c r="X431" i="38"/>
  <c r="W178" i="38"/>
  <c r="T314" i="38"/>
  <c r="Z134" i="38"/>
  <c r="R22" i="38"/>
  <c r="T44" i="38"/>
  <c r="T23" i="38"/>
  <c r="X236" i="38"/>
  <c r="O501" i="38"/>
  <c r="AA390" i="38"/>
  <c r="T435" i="38"/>
  <c r="O244" i="38"/>
  <c r="Q255" i="38"/>
  <c r="V561" i="38"/>
  <c r="T506" i="38"/>
  <c r="P507" i="38"/>
  <c r="W531" i="38"/>
  <c r="L486" i="38"/>
  <c r="L485" i="38" s="1"/>
  <c r="Q475" i="38"/>
  <c r="P232" i="38"/>
  <c r="Q139" i="38"/>
  <c r="T100" i="38"/>
  <c r="T304" i="38"/>
  <c r="P303" i="38"/>
  <c r="Q283" i="38"/>
  <c r="K108" i="38"/>
  <c r="T414" i="38"/>
  <c r="Q186" i="38"/>
  <c r="M48" i="38"/>
  <c r="Q318" i="38"/>
  <c r="T195" i="38"/>
  <c r="Q382" i="38"/>
  <c r="K17" i="38"/>
  <c r="T491" i="38"/>
  <c r="R21" i="38"/>
  <c r="W445" i="38"/>
  <c r="Q396" i="38"/>
  <c r="T412" i="38"/>
  <c r="S17" i="38"/>
  <c r="P539" i="38"/>
  <c r="Q279" i="38"/>
  <c r="Q61" i="38"/>
  <c r="T318" i="38"/>
  <c r="Q476" i="38"/>
  <c r="Q540" i="38"/>
  <c r="T99" i="38"/>
  <c r="P287" i="38"/>
  <c r="T85" i="38"/>
  <c r="Q44" i="38"/>
  <c r="W287" i="38"/>
  <c r="M399" i="38"/>
  <c r="Z390" i="38"/>
  <c r="O22" i="38"/>
  <c r="T277" i="38"/>
  <c r="T31" i="38"/>
  <c r="T290" i="38"/>
  <c r="P481" i="38"/>
  <c r="Y501" i="38"/>
  <c r="Y268" i="38"/>
  <c r="N321" i="38"/>
  <c r="T353" i="38"/>
  <c r="AA71" i="38"/>
  <c r="L408" i="38"/>
  <c r="T197" i="38"/>
  <c r="N375" i="38"/>
  <c r="T36" i="38"/>
  <c r="T281" i="38"/>
  <c r="T213" i="38"/>
  <c r="T104" i="38"/>
  <c r="Q281" i="38"/>
  <c r="N38" i="38"/>
  <c r="T187" i="38"/>
  <c r="T265" i="38"/>
  <c r="T445" i="38"/>
  <c r="P451" i="38"/>
  <c r="K261" i="38"/>
  <c r="T399" i="38"/>
  <c r="K119" i="38"/>
  <c r="T205" i="38"/>
  <c r="T166" i="38"/>
  <c r="N16" i="38"/>
  <c r="P551" i="38"/>
  <c r="U108" i="38"/>
  <c r="P203" i="38"/>
  <c r="T263" i="38"/>
  <c r="U24" i="38"/>
  <c r="N119" i="38"/>
  <c r="T34" i="38"/>
  <c r="T434" i="38"/>
  <c r="Q258" i="38"/>
  <c r="Q465" i="38"/>
  <c r="T209" i="38"/>
  <c r="P466" i="38"/>
  <c r="Q543" i="38"/>
  <c r="Q167" i="38"/>
  <c r="Y134" i="38"/>
  <c r="P461" i="38"/>
  <c r="P547" i="38"/>
  <c r="P307" i="38"/>
  <c r="T69" i="38"/>
  <c r="K134" i="38"/>
  <c r="T152" i="38"/>
  <c r="Y460" i="38"/>
  <c r="T558" i="38"/>
  <c r="T302" i="38"/>
  <c r="M299" i="38"/>
  <c r="Y90" i="38"/>
  <c r="N155" i="38"/>
  <c r="R236" i="38"/>
  <c r="V404" i="38"/>
  <c r="Q226" i="38"/>
  <c r="L166" i="38"/>
  <c r="Q534" i="38"/>
  <c r="Q514" i="38"/>
  <c r="Q176" i="38"/>
  <c r="Q565" i="38"/>
  <c r="AA97" i="38"/>
  <c r="T194" i="38"/>
  <c r="T326" i="38"/>
  <c r="O17" i="38"/>
  <c r="X290" i="38"/>
  <c r="P405" i="38"/>
  <c r="T395" i="38"/>
  <c r="W293" i="38"/>
  <c r="Q493" i="38"/>
  <c r="P478" i="38"/>
  <c r="Q296" i="38"/>
  <c r="T476" i="38"/>
  <c r="U384" i="38"/>
  <c r="Q250" i="38"/>
  <c r="P197" i="38"/>
  <c r="W325" i="38"/>
  <c r="AA134" i="38"/>
  <c r="Q472" i="38"/>
  <c r="Q443" i="38"/>
  <c r="K333" i="38"/>
  <c r="O173" i="38"/>
  <c r="P504" i="38"/>
  <c r="V224" i="38"/>
  <c r="V250" i="38"/>
  <c r="T331" i="38"/>
  <c r="T240" i="38"/>
  <c r="Z14" i="38"/>
  <c r="L329" i="38"/>
  <c r="L399" i="38"/>
  <c r="Q546" i="38"/>
  <c r="Q297" i="38"/>
  <c r="Z84" i="38"/>
  <c r="U359" i="38"/>
  <c r="R224" i="38"/>
  <c r="O437" i="38"/>
  <c r="T449" i="38"/>
  <c r="K390" i="38"/>
  <c r="T409" i="38"/>
  <c r="W250" i="38"/>
  <c r="Q466" i="38"/>
  <c r="W204" i="38"/>
  <c r="W24" i="38"/>
  <c r="T103" i="38"/>
  <c r="W563" i="38"/>
  <c r="Q544" i="38"/>
  <c r="T502" i="38"/>
  <c r="T142" i="38"/>
  <c r="M16" i="38"/>
  <c r="O108" i="38"/>
  <c r="O107" i="38" s="1"/>
  <c r="T403" i="38"/>
  <c r="Q473" i="38"/>
  <c r="Y486" i="38"/>
  <c r="Y485" i="38" s="1"/>
  <c r="Q123" i="38"/>
  <c r="T347" i="38"/>
  <c r="T73" i="38"/>
  <c r="Q463" i="38"/>
  <c r="Q464" i="38"/>
  <c r="Q289" i="38"/>
  <c r="P266" i="38"/>
  <c r="T68" i="38"/>
  <c r="T342" i="38"/>
  <c r="P555" i="38"/>
  <c r="W355" i="38"/>
  <c r="Q111" i="38"/>
  <c r="K501" i="38"/>
  <c r="P495" i="38"/>
  <c r="T167" i="38"/>
  <c r="T193" i="38"/>
  <c r="T508" i="38"/>
  <c r="Q23" i="38"/>
  <c r="K334" i="38"/>
  <c r="Q302" i="38"/>
  <c r="R300" i="38"/>
  <c r="P17" i="38"/>
  <c r="R286" i="38"/>
  <c r="T545" i="38"/>
  <c r="K264" i="38"/>
  <c r="T161" i="38"/>
  <c r="Y528" i="38"/>
  <c r="T354" i="38"/>
  <c r="N22" i="38"/>
  <c r="T411" i="38"/>
  <c r="T525" i="38"/>
  <c r="V90" i="38"/>
  <c r="V89" i="38" s="1"/>
  <c r="Q418" i="38"/>
  <c r="M24" i="38"/>
  <c r="P347" i="38"/>
  <c r="P63" i="38"/>
  <c r="Q350" i="38"/>
  <c r="T61" i="38"/>
  <c r="Q455" i="38"/>
  <c r="P552" i="38"/>
  <c r="Q539" i="38"/>
  <c r="Q99" i="38"/>
  <c r="T557" i="38"/>
  <c r="Q369" i="38"/>
  <c r="W483" i="38"/>
  <c r="O390" i="38"/>
  <c r="Q161" i="38"/>
  <c r="M298" i="38"/>
  <c r="R468" i="38"/>
  <c r="Q388" i="38"/>
  <c r="U399" i="38"/>
  <c r="T105" i="38"/>
  <c r="T514" i="38"/>
  <c r="AA501" i="38"/>
  <c r="Q189" i="38"/>
  <c r="T144" i="38"/>
  <c r="AA562" i="38"/>
  <c r="P152" i="38"/>
  <c r="U18" i="38"/>
  <c r="S48" i="38"/>
  <c r="Q324" i="38"/>
  <c r="T128" i="38"/>
  <c r="P441" i="38"/>
  <c r="Q471" i="38"/>
  <c r="P281" i="38"/>
  <c r="T136" i="38"/>
  <c r="Q512" i="38"/>
  <c r="Q392" i="38"/>
  <c r="W539" i="38"/>
  <c r="M208" i="38"/>
  <c r="Q287" i="38"/>
  <c r="Q273" i="38"/>
  <c r="T174" i="38"/>
  <c r="Q300" i="38"/>
  <c r="Q195" i="38"/>
  <c r="W535" i="38"/>
  <c r="T286" i="38"/>
  <c r="T232" i="38"/>
  <c r="T379" i="38"/>
  <c r="Q104" i="38"/>
  <c r="P317" i="38"/>
  <c r="T337" i="38"/>
  <c r="T540" i="38"/>
  <c r="Q351" i="38"/>
  <c r="Q129" i="38"/>
  <c r="Q242" i="38"/>
  <c r="T87" i="38"/>
  <c r="S24" i="38"/>
  <c r="M22" i="38"/>
  <c r="P285" i="38"/>
  <c r="W102" i="38"/>
  <c r="T447" i="38"/>
  <c r="Q306" i="38"/>
  <c r="Q81" i="38"/>
  <c r="Q488" i="38"/>
  <c r="M548" i="38"/>
  <c r="T471" i="38"/>
  <c r="W356" i="38"/>
  <c r="P449" i="38"/>
  <c r="W452" i="38"/>
  <c r="Q177" i="38"/>
  <c r="P554" i="38"/>
  <c r="P388" i="38"/>
  <c r="W266" i="38"/>
  <c r="T25" i="38"/>
  <c r="P530" i="38"/>
  <c r="Q531" i="38"/>
  <c r="M468" i="38"/>
  <c r="Q138" i="38"/>
  <c r="T391" i="38"/>
  <c r="T43" i="38"/>
  <c r="P201" i="38"/>
  <c r="P455" i="38"/>
  <c r="Q513" i="38"/>
  <c r="T110" i="38"/>
  <c r="Y165" i="38"/>
  <c r="Q109" i="38"/>
  <c r="Q132" i="38"/>
  <c r="K16" i="38"/>
  <c r="P151" i="38"/>
  <c r="Q344" i="38"/>
  <c r="Q114" i="38"/>
  <c r="X21" i="38"/>
  <c r="P385" i="38"/>
  <c r="T52" i="38"/>
  <c r="P453" i="38"/>
  <c r="Q470" i="38"/>
  <c r="P430" i="38"/>
  <c r="Q516" i="38"/>
  <c r="N20" i="38"/>
  <c r="Q137" i="38"/>
  <c r="Q370" i="38"/>
  <c r="Q153" i="38"/>
  <c r="Q65" i="38"/>
  <c r="Q71" i="38"/>
  <c r="Q232" i="38"/>
  <c r="T381" i="38"/>
  <c r="Q367" i="38"/>
  <c r="T365" i="38"/>
  <c r="U202" i="38"/>
  <c r="S14" i="38"/>
  <c r="T464" i="38"/>
  <c r="T306" i="38"/>
  <c r="R348" i="38"/>
  <c r="T394" i="38"/>
  <c r="N179" i="38"/>
  <c r="V406" i="38"/>
  <c r="T217" i="38"/>
  <c r="Q298" i="38"/>
  <c r="Q291" i="38"/>
  <c r="P357" i="38"/>
  <c r="M219" i="38"/>
  <c r="Q399" i="38"/>
  <c r="Q165" i="38"/>
  <c r="T76" i="38"/>
  <c r="S236" i="38"/>
  <c r="Q285" i="38"/>
  <c r="M134" i="38"/>
  <c r="Q349" i="38"/>
  <c r="L244" i="38"/>
  <c r="P155" i="38"/>
  <c r="T375" i="38"/>
  <c r="Q360" i="38"/>
  <c r="T404" i="38"/>
  <c r="T147" i="38"/>
  <c r="P373" i="38"/>
  <c r="Q444" i="38"/>
  <c r="T478" i="38"/>
  <c r="P371" i="38"/>
  <c r="T162" i="38"/>
  <c r="Q263" i="38"/>
  <c r="P521" i="38"/>
  <c r="T483" i="38"/>
  <c r="P396" i="38"/>
  <c r="T242" i="38"/>
  <c r="T225" i="38"/>
  <c r="P295" i="38"/>
  <c r="P484" i="38"/>
  <c r="R19" i="38"/>
  <c r="T550" i="38"/>
  <c r="W552" i="38"/>
  <c r="P543" i="38"/>
  <c r="Q478" i="38"/>
  <c r="T275" i="38"/>
  <c r="T370" i="38"/>
  <c r="P23" i="38"/>
  <c r="Q423" i="38"/>
  <c r="T91" i="38"/>
  <c r="O14" i="38"/>
  <c r="V510" i="38"/>
  <c r="T420" i="38"/>
  <c r="U372" i="38"/>
  <c r="T472" i="38"/>
  <c r="T40" i="38"/>
  <c r="T141" i="38"/>
  <c r="Q442" i="38"/>
  <c r="T458" i="38"/>
  <c r="T101" i="38"/>
  <c r="Q432" i="38"/>
  <c r="Q454" i="38"/>
  <c r="T67" i="38"/>
  <c r="Q501" i="38"/>
  <c r="N14" i="38"/>
  <c r="L119" i="38"/>
  <c r="T470" i="38"/>
  <c r="Q158" i="38"/>
  <c r="T359" i="38"/>
  <c r="T39" i="38"/>
  <c r="T360" i="38"/>
  <c r="Y384" i="38"/>
  <c r="Y383" i="38" s="1"/>
  <c r="Q108" i="38"/>
  <c r="Z150" i="38"/>
  <c r="Q462" i="38"/>
  <c r="P324" i="38"/>
  <c r="P471" i="38"/>
  <c r="T413" i="38"/>
  <c r="Q160" i="38"/>
  <c r="T160" i="38"/>
  <c r="Q36" i="38"/>
  <c r="P251" i="38"/>
  <c r="T504" i="38"/>
  <c r="W353" i="38"/>
  <c r="T124" i="38"/>
  <c r="K165" i="38"/>
  <c r="Q193" i="38"/>
  <c r="W416" i="38"/>
  <c r="W120" i="38"/>
  <c r="W251" i="38"/>
  <c r="O19" i="38"/>
  <c r="Q449" i="38"/>
  <c r="Q145" i="38"/>
  <c r="Q307" i="38"/>
  <c r="P212" i="38"/>
  <c r="T511" i="38"/>
  <c r="W116" i="38"/>
  <c r="Q535" i="38"/>
  <c r="S150" i="38"/>
  <c r="V501" i="38"/>
  <c r="P311" i="38"/>
  <c r="Q417" i="38"/>
  <c r="W52" i="38"/>
  <c r="V23" i="38"/>
  <c r="W417" i="38"/>
  <c r="Q180" i="38"/>
  <c r="P375" i="38"/>
  <c r="P341" i="38"/>
  <c r="T296" i="38"/>
  <c r="Q157" i="38"/>
  <c r="T288" i="38"/>
  <c r="S19" i="38"/>
  <c r="T216" i="38"/>
  <c r="T357" i="38"/>
  <c r="P325" i="38"/>
  <c r="L22" i="38"/>
  <c r="T426" i="38"/>
  <c r="Q503" i="38"/>
  <c r="Q348" i="38"/>
  <c r="T382" i="38"/>
  <c r="Q128" i="38"/>
  <c r="Q525" i="38"/>
  <c r="Q295" i="38"/>
  <c r="T186" i="38"/>
  <c r="T285" i="38"/>
  <c r="T517" i="38"/>
  <c r="P216" i="38"/>
  <c r="S20" i="38"/>
  <c r="Q429" i="38"/>
  <c r="Q361" i="38"/>
  <c r="K20" i="38"/>
  <c r="T145" i="38"/>
  <c r="P319" i="38"/>
  <c r="P37" i="38"/>
  <c r="T305" i="38"/>
  <c r="T63" i="38"/>
  <c r="T408" i="38"/>
  <c r="W341" i="38"/>
  <c r="T538" i="38"/>
  <c r="W444" i="38"/>
  <c r="AA119" i="38"/>
  <c r="P535" i="38"/>
  <c r="Q18" i="38"/>
  <c r="S268" i="38"/>
  <c r="W392" i="38"/>
  <c r="T385" i="38"/>
  <c r="W372" i="38"/>
  <c r="Q140" i="38"/>
  <c r="Q515" i="38"/>
  <c r="Q331" i="38"/>
  <c r="P406" i="38"/>
  <c r="Q433" i="38"/>
  <c r="P141" i="38"/>
  <c r="Q233" i="38"/>
  <c r="Q88" i="38"/>
  <c r="Q229" i="38"/>
  <c r="P165" i="38"/>
  <c r="P512" i="38"/>
  <c r="T170" i="38"/>
  <c r="T74" i="38"/>
  <c r="T230" i="38"/>
  <c r="T59" i="38"/>
  <c r="X16" i="38"/>
  <c r="T325" i="38"/>
  <c r="Q280" i="38"/>
  <c r="T428" i="38"/>
  <c r="Q79" i="38"/>
  <c r="W550" i="38"/>
  <c r="W518" i="38"/>
  <c r="T220" i="38"/>
  <c r="T387" i="38"/>
  <c r="T168" i="38"/>
  <c r="AA486" i="38"/>
  <c r="W299" i="38"/>
  <c r="Q26" i="38"/>
  <c r="T50" i="38"/>
  <c r="T533" i="38"/>
  <c r="Y192" i="38"/>
  <c r="Y191" i="38" s="1"/>
  <c r="S22" i="38"/>
  <c r="V20" i="38"/>
  <c r="Q147" i="38"/>
  <c r="P409" i="38"/>
  <c r="W308" i="38"/>
  <c r="T549" i="38"/>
  <c r="S23" i="38"/>
  <c r="T453" i="38"/>
  <c r="T546" i="38"/>
  <c r="W276" i="38"/>
  <c r="T519" i="38"/>
  <c r="P170" i="38"/>
  <c r="Y533" i="38"/>
  <c r="P280" i="38"/>
  <c r="P520" i="38"/>
  <c r="P230" i="38"/>
  <c r="W183" i="38"/>
  <c r="Q551" i="38"/>
  <c r="Z501" i="38"/>
  <c r="Q456" i="38"/>
  <c r="T536" i="38"/>
  <c r="T172" i="38"/>
  <c r="T245" i="38"/>
  <c r="Q358" i="38"/>
  <c r="T446" i="38"/>
  <c r="T155" i="38"/>
  <c r="T173" i="38"/>
  <c r="W335" i="38"/>
  <c r="T117" i="38"/>
  <c r="U119" i="38"/>
  <c r="O453" i="38"/>
  <c r="U19" i="38"/>
  <c r="T297" i="38"/>
  <c r="AA24" i="38"/>
  <c r="T367" i="38"/>
  <c r="T299" i="38"/>
  <c r="Q292" i="38"/>
  <c r="T185" i="38"/>
  <c r="Q257" i="38"/>
  <c r="P427" i="38"/>
  <c r="L108" i="38"/>
  <c r="P316" i="38"/>
  <c r="T455" i="38"/>
  <c r="P482" i="38"/>
  <c r="Q24" i="38"/>
  <c r="P163" i="38"/>
  <c r="U20" i="38"/>
  <c r="T146" i="38"/>
  <c r="Q431" i="38"/>
  <c r="T130" i="38"/>
  <c r="T343" i="38"/>
  <c r="P211" i="38"/>
  <c r="Q264" i="38"/>
  <c r="Q274" i="38"/>
  <c r="P403" i="38"/>
  <c r="Q374" i="38"/>
  <c r="Q230" i="38"/>
  <c r="P22" i="38"/>
  <c r="Q517" i="38"/>
  <c r="P198" i="38"/>
  <c r="T339" i="38"/>
  <c r="P34" i="38"/>
  <c r="P241" i="38"/>
  <c r="Q277" i="38"/>
  <c r="Q105" i="38"/>
  <c r="P193" i="38"/>
  <c r="T201" i="38"/>
  <c r="P511" i="38"/>
  <c r="T451" i="38"/>
  <c r="P51" i="38"/>
  <c r="V18" i="38"/>
  <c r="Q421" i="38"/>
  <c r="L224" i="38"/>
  <c r="T279" i="38"/>
  <c r="W333" i="38"/>
  <c r="T344" i="38"/>
  <c r="T548" i="38"/>
  <c r="T317" i="38"/>
  <c r="T269" i="38"/>
  <c r="M108" i="38"/>
  <c r="T361" i="38"/>
  <c r="AA244" i="38"/>
  <c r="Q305" i="38"/>
  <c r="Q497" i="38"/>
  <c r="R244" i="38"/>
  <c r="Q179" i="38"/>
  <c r="Q548" i="38"/>
  <c r="Q404" i="38"/>
  <c r="W418" i="38"/>
  <c r="X134" i="38"/>
  <c r="T308" i="38"/>
  <c r="Q494" i="38"/>
  <c r="P431" i="38"/>
  <c r="T256" i="38"/>
  <c r="P125" i="38"/>
  <c r="P474" i="38"/>
  <c r="T443" i="38"/>
  <c r="Q213" i="38"/>
  <c r="T565" i="38"/>
  <c r="X514" i="38"/>
  <c r="Q154" i="38"/>
  <c r="Q86" i="38"/>
  <c r="Z305" i="38"/>
  <c r="K244" i="38"/>
  <c r="T321" i="38"/>
  <c r="Q371" i="38"/>
  <c r="T62" i="38"/>
  <c r="T474" i="38"/>
  <c r="P418" i="38"/>
  <c r="T355" i="38"/>
  <c r="N399" i="38"/>
  <c r="M501" i="38"/>
  <c r="Z561" i="38"/>
  <c r="Z560" i="38" s="1"/>
  <c r="W163" i="38"/>
  <c r="P247" i="38"/>
  <c r="R134" i="38"/>
  <c r="T473" i="38"/>
  <c r="O48" i="38"/>
  <c r="T122" i="38"/>
  <c r="P336" i="38"/>
  <c r="Q552" i="38"/>
  <c r="AA23" i="38"/>
  <c r="Q27" i="38"/>
  <c r="P259" i="38"/>
  <c r="W259" i="38"/>
  <c r="W114" i="38"/>
  <c r="Q427" i="38"/>
  <c r="T352" i="38"/>
  <c r="W494" i="38"/>
  <c r="W160" i="38"/>
  <c r="Q391" i="38"/>
  <c r="Q234" i="38"/>
  <c r="K460" i="38"/>
  <c r="T369" i="38"/>
  <c r="T169" i="38"/>
  <c r="Q247" i="38"/>
  <c r="T266" i="38"/>
  <c r="R24" i="38"/>
  <c r="P549" i="38"/>
  <c r="P246" i="38"/>
  <c r="Q202" i="38"/>
  <c r="P370" i="38"/>
  <c r="T330" i="38"/>
  <c r="P359" i="38"/>
  <c r="T51" i="38"/>
  <c r="Q59" i="38"/>
  <c r="Q385" i="38"/>
  <c r="N19" i="38"/>
  <c r="P519" i="38"/>
  <c r="L68" i="38"/>
  <c r="Q249" i="38"/>
  <c r="Q304" i="38"/>
  <c r="P428" i="38"/>
  <c r="T437" i="38"/>
  <c r="P477" i="38"/>
  <c r="T310" i="38"/>
  <c r="P445" i="38"/>
  <c r="Q70" i="38"/>
  <c r="S246" i="38"/>
  <c r="T115" i="38"/>
  <c r="T93" i="38"/>
  <c r="P522" i="38"/>
  <c r="R108" i="38"/>
  <c r="X17" i="38"/>
  <c r="P464" i="38"/>
  <c r="P447" i="38"/>
  <c r="W173" i="38"/>
  <c r="U365" i="38"/>
  <c r="L18" i="38"/>
  <c r="P553" i="38"/>
  <c r="P254" i="38"/>
  <c r="P288" i="38"/>
  <c r="T33" i="38"/>
  <c r="T348" i="38"/>
  <c r="W211" i="38"/>
  <c r="T309" i="38"/>
  <c r="U261" i="38"/>
  <c r="P361" i="38"/>
  <c r="K22" i="38"/>
  <c r="P483" i="38"/>
  <c r="P395" i="38"/>
  <c r="Z368" i="38"/>
  <c r="W480" i="38"/>
  <c r="W277" i="38"/>
  <c r="T368" i="38"/>
  <c r="Q141" i="38"/>
  <c r="W453" i="38"/>
  <c r="T121" i="38"/>
  <c r="T54" i="38"/>
  <c r="O504" i="38"/>
  <c r="Q68" i="38"/>
  <c r="Q246" i="38"/>
  <c r="T238" i="38"/>
  <c r="V21" i="38"/>
  <c r="W98" i="38"/>
  <c r="P513" i="38"/>
  <c r="T239" i="38"/>
  <c r="T512" i="38"/>
  <c r="Q76" i="38"/>
  <c r="T349" i="38"/>
  <c r="T224" i="38"/>
  <c r="P192" i="38"/>
  <c r="T20" i="38"/>
  <c r="M21" i="38"/>
  <c r="Q482" i="38"/>
  <c r="Q194" i="38"/>
  <c r="K215" i="38"/>
  <c r="T212" i="38"/>
  <c r="W350" i="38"/>
  <c r="AA19" i="38"/>
  <c r="T544" i="38"/>
  <c r="Q293" i="38"/>
  <c r="T350" i="38"/>
  <c r="Q436" i="38"/>
  <c r="T148" i="38"/>
  <c r="W538" i="38"/>
  <c r="P111" i="38"/>
  <c r="Q73" i="38"/>
  <c r="Q228" i="38"/>
  <c r="P94" i="38"/>
  <c r="N517" i="38"/>
  <c r="V390" i="38"/>
  <c r="T278" i="38"/>
  <c r="P308" i="38"/>
  <c r="Q352" i="38"/>
  <c r="Q216" i="38"/>
  <c r="Q31" i="38"/>
  <c r="P314" i="38"/>
  <c r="T376" i="38"/>
  <c r="T153" i="38"/>
  <c r="Q502" i="38"/>
  <c r="Q116" i="38"/>
  <c r="Q439" i="38"/>
  <c r="W559" i="38"/>
  <c r="Q52" i="38"/>
  <c r="R441" i="38"/>
  <c r="W280" i="38"/>
  <c r="Q156" i="38"/>
  <c r="Q62" i="38"/>
  <c r="T21" i="38"/>
  <c r="Q270" i="38"/>
  <c r="Q394" i="38"/>
  <c r="L514" i="38"/>
  <c r="P379" i="38"/>
  <c r="P528" i="38"/>
  <c r="P19" i="38"/>
  <c r="O471" i="38"/>
  <c r="Q457" i="38"/>
  <c r="P91" i="38"/>
  <c r="Q238" i="38"/>
  <c r="P68" i="38"/>
  <c r="P275" i="38"/>
  <c r="P258" i="38"/>
  <c r="W245" i="38"/>
  <c r="P62" i="38"/>
  <c r="K78" i="38"/>
  <c r="T131" i="38"/>
  <c r="W463" i="38"/>
  <c r="Q169" i="38"/>
  <c r="P113" i="38"/>
  <c r="W296" i="38"/>
  <c r="W44" i="38"/>
  <c r="Q19" i="38"/>
  <c r="Q401" i="38"/>
  <c r="Q174" i="38"/>
  <c r="P103" i="38"/>
  <c r="P491" i="38"/>
  <c r="Z269" i="38"/>
  <c r="AA18" i="38"/>
  <c r="T405" i="38"/>
  <c r="P282" i="38"/>
  <c r="W446" i="38"/>
  <c r="P410" i="38"/>
  <c r="P381" i="38"/>
  <c r="Q46" i="38"/>
  <c r="Q53" i="38"/>
  <c r="W157" i="38"/>
  <c r="P323" i="38"/>
  <c r="P82" i="38"/>
  <c r="AA22" i="38"/>
  <c r="R120" i="38"/>
  <c r="U460" i="38"/>
  <c r="T479" i="38"/>
  <c r="Q22" i="38"/>
  <c r="W423" i="38"/>
  <c r="Q536" i="38"/>
  <c r="L261" i="38"/>
  <c r="W279" i="38"/>
  <c r="O538" i="38"/>
  <c r="W291" i="38"/>
  <c r="Q409" i="38"/>
  <c r="W474" i="38"/>
  <c r="W179" i="38"/>
  <c r="Q102" i="38"/>
  <c r="W121" i="38"/>
  <c r="Q25" i="38"/>
  <c r="R520" i="38"/>
  <c r="Q272" i="38"/>
  <c r="W79" i="38"/>
  <c r="Z402" i="38"/>
  <c r="AA103" i="38"/>
  <c r="W337" i="38"/>
  <c r="Q415" i="38"/>
  <c r="P407" i="38"/>
  <c r="Q35" i="38"/>
  <c r="T320" i="38"/>
  <c r="Q458" i="38"/>
  <c r="P93" i="38"/>
  <c r="Q85" i="38"/>
  <c r="P437" i="38"/>
  <c r="P300" i="38"/>
  <c r="Y452" i="38"/>
  <c r="P369" i="38"/>
  <c r="T380" i="38"/>
  <c r="T70" i="38"/>
  <c r="Q387" i="38"/>
  <c r="W456" i="38"/>
  <c r="W206" i="38"/>
  <c r="P273" i="38"/>
  <c r="T481" i="38"/>
  <c r="T253" i="38"/>
  <c r="T94" i="38"/>
  <c r="T60" i="38"/>
  <c r="T535" i="38"/>
  <c r="P444" i="38"/>
  <c r="P355" i="38"/>
  <c r="X523" i="38"/>
  <c r="W458" i="38"/>
  <c r="P213" i="38"/>
  <c r="P221" i="38"/>
  <c r="Q33" i="38"/>
  <c r="S490" i="38"/>
  <c r="P349" i="38"/>
  <c r="N224" i="38"/>
  <c r="P564" i="38"/>
  <c r="T393" i="38"/>
  <c r="W209" i="38"/>
  <c r="K362" i="38"/>
  <c r="Q227" i="38"/>
  <c r="Q420" i="38"/>
  <c r="T388" i="38"/>
  <c r="Q450" i="38"/>
  <c r="Q254" i="38"/>
  <c r="Q532" i="38"/>
  <c r="Q314" i="38"/>
  <c r="W303" i="38"/>
  <c r="Q479" i="38"/>
  <c r="T303" i="38"/>
  <c r="P138" i="38"/>
  <c r="Q276" i="38"/>
  <c r="Q533" i="38"/>
  <c r="R125" i="38"/>
  <c r="Q308" i="38"/>
  <c r="W465" i="38"/>
  <c r="Q335" i="38"/>
  <c r="Q253" i="38"/>
  <c r="V542" i="38"/>
  <c r="Y272" i="38"/>
  <c r="Y550" i="38"/>
  <c r="Q416" i="38"/>
  <c r="O420" i="38"/>
  <c r="L545" i="38"/>
  <c r="W380" i="38"/>
  <c r="AA16" i="38"/>
  <c r="P186" i="38"/>
  <c r="W230" i="38"/>
  <c r="U417" i="38"/>
  <c r="W410" i="38"/>
  <c r="Q66" i="38"/>
  <c r="W565" i="38"/>
  <c r="Q212" i="38"/>
  <c r="Q178" i="38"/>
  <c r="Q451" i="38"/>
  <c r="W76" i="38"/>
  <c r="W254" i="38"/>
  <c r="Z292" i="38"/>
  <c r="P514" i="38"/>
  <c r="Q185" i="38"/>
  <c r="Y174" i="38"/>
  <c r="S501" i="38"/>
  <c r="Y413" i="38"/>
  <c r="W378" i="38"/>
  <c r="P338" i="38"/>
  <c r="P299" i="38"/>
  <c r="Q400" i="38"/>
  <c r="T400" i="38"/>
  <c r="P452" i="38"/>
  <c r="W123" i="38"/>
  <c r="P393" i="38"/>
  <c r="P265" i="38"/>
  <c r="O446" i="38"/>
  <c r="X200" i="38"/>
  <c r="AA109" i="38"/>
  <c r="Z59" i="38"/>
  <c r="R62" i="38"/>
  <c r="P66" i="38"/>
  <c r="Q564" i="38"/>
  <c r="T202" i="38"/>
  <c r="Q309" i="38"/>
  <c r="W304" i="38"/>
  <c r="R16" i="38"/>
  <c r="Q211" i="38"/>
  <c r="T82" i="38"/>
  <c r="W516" i="38"/>
  <c r="Q425" i="38"/>
  <c r="Q372" i="38"/>
  <c r="Q362" i="38"/>
  <c r="W18" i="38"/>
  <c r="P238" i="38"/>
  <c r="P411" i="38"/>
  <c r="Q453" i="38"/>
  <c r="W220" i="38"/>
  <c r="AA444" i="38"/>
  <c r="Q78" i="38"/>
  <c r="P533" i="38"/>
  <c r="T95" i="38"/>
  <c r="Q45" i="38"/>
  <c r="P463" i="38"/>
  <c r="Q56" i="38"/>
  <c r="Q492" i="38"/>
  <c r="T543" i="38"/>
  <c r="T425" i="38"/>
  <c r="P176" i="38"/>
  <c r="Q37" i="38"/>
  <c r="P413" i="38"/>
  <c r="Q130" i="38"/>
  <c r="Q168" i="38"/>
  <c r="P126" i="38"/>
  <c r="M536" i="38"/>
  <c r="P540" i="38"/>
  <c r="U22" i="38"/>
  <c r="Q563" i="38"/>
  <c r="W435" i="38"/>
  <c r="Y434" i="38"/>
  <c r="P480" i="38"/>
  <c r="Y202" i="38"/>
  <c r="Q538" i="38"/>
  <c r="Z455" i="38"/>
  <c r="Z483" i="38"/>
  <c r="U192" i="38"/>
  <c r="Q376" i="38"/>
  <c r="T371" i="38"/>
  <c r="P270" i="38"/>
  <c r="U506" i="38"/>
  <c r="Q339" i="38"/>
  <c r="Z557" i="38"/>
  <c r="Q340" i="38"/>
  <c r="Q121" i="38"/>
  <c r="R90" i="38"/>
  <c r="P78" i="38"/>
  <c r="P245" i="38"/>
  <c r="P249" i="38"/>
  <c r="W438" i="38"/>
  <c r="W386" i="38"/>
  <c r="P419" i="38"/>
  <c r="P525" i="38"/>
  <c r="Q77" i="38"/>
  <c r="W306" i="38"/>
  <c r="U490" i="38"/>
  <c r="N200" i="38"/>
  <c r="Y394" i="38"/>
  <c r="P544" i="38"/>
  <c r="P546" i="38"/>
  <c r="W19" i="38"/>
  <c r="S192" i="38"/>
  <c r="T196" i="38"/>
  <c r="Q411" i="38"/>
  <c r="P391" i="38"/>
  <c r="W314" i="38"/>
  <c r="W33" i="38"/>
  <c r="P209" i="38"/>
  <c r="X208" i="38"/>
  <c r="R131" i="38"/>
  <c r="Y39" i="38"/>
  <c r="R116" i="38"/>
  <c r="T247" i="38"/>
  <c r="T139" i="38"/>
  <c r="P180" i="38"/>
  <c r="P309" i="38"/>
  <c r="V334" i="38"/>
  <c r="P202" i="38"/>
  <c r="X23" i="38"/>
  <c r="Q342" i="38"/>
  <c r="Q556" i="38"/>
  <c r="P559" i="38"/>
  <c r="T392" i="38"/>
  <c r="P205" i="38"/>
  <c r="S545" i="38"/>
  <c r="Q381" i="38"/>
  <c r="T407" i="38"/>
  <c r="R20" i="38"/>
  <c r="Q529" i="38"/>
  <c r="Q40" i="38"/>
  <c r="P502" i="38"/>
  <c r="P518" i="38"/>
  <c r="T378" i="38"/>
  <c r="P488" i="38"/>
  <c r="Q241" i="38"/>
  <c r="O418" i="38"/>
  <c r="Q337" i="38"/>
  <c r="Q368" i="38"/>
  <c r="M17" i="38"/>
  <c r="W381" i="38"/>
  <c r="P99" i="38"/>
  <c r="W202" i="38"/>
  <c r="P226" i="38"/>
  <c r="P332" i="38"/>
  <c r="W143" i="38"/>
  <c r="T484" i="38"/>
  <c r="P20" i="38"/>
  <c r="W432" i="38"/>
  <c r="W181" i="38"/>
  <c r="W384" i="38"/>
  <c r="L16" i="38"/>
  <c r="W195" i="38"/>
  <c r="Q34" i="38"/>
  <c r="T184" i="38"/>
  <c r="W543" i="38"/>
  <c r="X346" i="38"/>
  <c r="K41" i="38"/>
  <c r="W469" i="38"/>
  <c r="T423" i="38"/>
  <c r="P462" i="38"/>
  <c r="W394" i="38"/>
  <c r="P479" i="38"/>
  <c r="Q203" i="38"/>
  <c r="W138" i="38"/>
  <c r="W330" i="38"/>
  <c r="W377" i="38"/>
  <c r="X401" i="38"/>
  <c r="P227" i="38"/>
  <c r="Q20" i="38"/>
  <c r="T32" i="38"/>
  <c r="T143" i="38"/>
  <c r="P167" i="38"/>
  <c r="K552" i="38"/>
  <c r="Q422" i="38"/>
  <c r="W88" i="38"/>
  <c r="P208" i="38"/>
  <c r="S21" i="38"/>
  <c r="V17" i="38"/>
  <c r="Q143" i="38"/>
  <c r="W158" i="38"/>
  <c r="Q151" i="38"/>
  <c r="Q32" i="38"/>
  <c r="Q286" i="38"/>
  <c r="R553" i="38"/>
  <c r="R88" i="38"/>
  <c r="W117" i="38"/>
  <c r="V165" i="38"/>
  <c r="N468" i="38"/>
  <c r="U309" i="38"/>
  <c r="U333" i="38"/>
  <c r="V194" i="38"/>
  <c r="L30" i="38"/>
  <c r="M67" i="38"/>
  <c r="N386" i="38"/>
  <c r="V364" i="38"/>
  <c r="S63" i="38"/>
  <c r="V325" i="38"/>
  <c r="R184" i="38"/>
  <c r="R35" i="38"/>
  <c r="S168" i="38"/>
  <c r="K26" i="38"/>
  <c r="O94" i="38"/>
  <c r="R42" i="38"/>
  <c r="U189" i="38"/>
  <c r="X38" i="38"/>
  <c r="V248" i="38"/>
  <c r="N514" i="38"/>
  <c r="V386" i="38"/>
  <c r="U440" i="38"/>
  <c r="X198" i="38"/>
  <c r="U274" i="38"/>
  <c r="M229" i="38"/>
  <c r="AA375" i="38"/>
  <c r="O100" i="38"/>
  <c r="O49" i="38"/>
  <c r="AA216" i="38"/>
  <c r="V465" i="38"/>
  <c r="V151" i="38"/>
  <c r="L176" i="38"/>
  <c r="L27" i="38"/>
  <c r="S315" i="38"/>
  <c r="O536" i="38"/>
  <c r="AA374" i="38"/>
  <c r="R338" i="38"/>
  <c r="K197" i="38"/>
  <c r="V109" i="38"/>
  <c r="O271" i="38"/>
  <c r="K422" i="38"/>
  <c r="S367" i="38"/>
  <c r="U414" i="38"/>
  <c r="S379" i="38"/>
  <c r="K285" i="38"/>
  <c r="O216" i="38"/>
  <c r="N231" i="38"/>
  <c r="K332" i="38"/>
  <c r="M98" i="38"/>
  <c r="V357" i="38"/>
  <c r="X439" i="38"/>
  <c r="V508" i="38"/>
  <c r="K364" i="38"/>
  <c r="U278" i="38"/>
  <c r="L294" i="38"/>
  <c r="O349" i="38"/>
  <c r="R380" i="38"/>
  <c r="Y471" i="38"/>
  <c r="AA446" i="38"/>
  <c r="N285" i="38"/>
  <c r="X57" i="38"/>
  <c r="M275" i="38"/>
  <c r="V272" i="38"/>
  <c r="AA347" i="38"/>
  <c r="X174" i="38"/>
  <c r="N476" i="38"/>
  <c r="M75" i="38"/>
  <c r="M291" i="38"/>
  <c r="X370" i="38"/>
  <c r="K484" i="38"/>
  <c r="U337" i="38"/>
  <c r="L179" i="38"/>
  <c r="X105" i="38"/>
  <c r="L297" i="38"/>
  <c r="R34" i="38"/>
  <c r="O425" i="38"/>
  <c r="AA319" i="38"/>
  <c r="N249" i="38"/>
  <c r="S358" i="38"/>
  <c r="S349" i="38"/>
  <c r="M377" i="38"/>
  <c r="U162" i="38"/>
  <c r="K213" i="38"/>
  <c r="K205" i="38"/>
  <c r="M251" i="38"/>
  <c r="K391" i="38"/>
  <c r="M265" i="38"/>
  <c r="AA209" i="38"/>
  <c r="AA323" i="38"/>
  <c r="N174" i="38"/>
  <c r="AA210" i="38"/>
  <c r="V241" i="38"/>
  <c r="M237" i="38"/>
  <c r="U64" i="38"/>
  <c r="S195" i="38"/>
  <c r="AA54" i="38"/>
  <c r="M151" i="38"/>
  <c r="L221" i="38"/>
  <c r="U361" i="38"/>
  <c r="S160" i="38"/>
  <c r="S301" i="38"/>
  <c r="K380" i="38"/>
  <c r="S302" i="38"/>
  <c r="O34" i="38"/>
  <c r="L338" i="38"/>
  <c r="U356" i="38"/>
  <c r="N352" i="38"/>
  <c r="S498" i="38"/>
  <c r="AA195" i="38"/>
  <c r="L70" i="38"/>
  <c r="L352" i="38"/>
  <c r="K136" i="38"/>
  <c r="O157" i="38"/>
  <c r="X371" i="38"/>
  <c r="M81" i="38"/>
  <c r="AA337" i="38"/>
  <c r="K534" i="38"/>
  <c r="N30" i="38"/>
  <c r="O336" i="38"/>
  <c r="M69" i="38"/>
  <c r="S137" i="38"/>
  <c r="K269" i="38"/>
  <c r="K445" i="38"/>
  <c r="M364" i="38"/>
  <c r="S382" i="38"/>
  <c r="X464" i="38"/>
  <c r="X339" i="38"/>
  <c r="O256" i="38"/>
  <c r="L85" i="38"/>
  <c r="O265" i="38"/>
  <c r="X494" i="38"/>
  <c r="Z498" i="38"/>
  <c r="V144" i="38"/>
  <c r="X225" i="38"/>
  <c r="V33" i="38"/>
  <c r="S380" i="38"/>
  <c r="S217" i="38"/>
  <c r="M565" i="38"/>
  <c r="M443" i="38"/>
  <c r="AA302" i="38"/>
  <c r="U364" i="38"/>
  <c r="R109" i="38"/>
  <c r="N220" i="38"/>
  <c r="R322" i="38"/>
  <c r="R147" i="38"/>
  <c r="AA152" i="38"/>
  <c r="AA271" i="38"/>
  <c r="V156" i="38"/>
  <c r="U98" i="38"/>
  <c r="R317" i="38"/>
  <c r="R412" i="38"/>
  <c r="K447" i="38"/>
  <c r="M110" i="38"/>
  <c r="L152" i="38"/>
  <c r="U432" i="38"/>
  <c r="K437" i="38"/>
  <c r="AA136" i="38"/>
  <c r="N234" i="38"/>
  <c r="X242" i="38"/>
  <c r="N525" i="38"/>
  <c r="M161" i="38"/>
  <c r="R562" i="38"/>
  <c r="X39" i="38"/>
  <c r="S286" i="38"/>
  <c r="L259" i="38"/>
  <c r="V258" i="38"/>
  <c r="R386" i="38"/>
  <c r="AA122" i="38"/>
  <c r="N344" i="38"/>
  <c r="X283" i="38"/>
  <c r="K184" i="38"/>
  <c r="X43" i="38"/>
  <c r="L156" i="38"/>
  <c r="U197" i="38"/>
  <c r="M320" i="38"/>
  <c r="AA514" i="38"/>
  <c r="V177" i="38"/>
  <c r="N281" i="38"/>
  <c r="K425" i="38"/>
  <c r="X112" i="38"/>
  <c r="X318" i="38"/>
  <c r="M308" i="38"/>
  <c r="M74" i="38"/>
  <c r="S53" i="38"/>
  <c r="M128" i="38"/>
  <c r="V79" i="38"/>
  <c r="K232" i="38"/>
  <c r="X31" i="38"/>
  <c r="V376" i="38"/>
  <c r="O36" i="38"/>
  <c r="AA226" i="38"/>
  <c r="K194" i="38"/>
  <c r="K85" i="38"/>
  <c r="K137" i="38"/>
  <c r="K209" i="38"/>
  <c r="K324" i="38"/>
  <c r="K82" i="38"/>
  <c r="S265" i="38"/>
  <c r="V170" i="38"/>
  <c r="U444" i="38"/>
  <c r="R232" i="38"/>
  <c r="V409" i="38"/>
  <c r="AA373" i="38"/>
  <c r="K350" i="38"/>
  <c r="S295" i="38"/>
  <c r="U448" i="38"/>
  <c r="X239" i="38"/>
  <c r="X265" i="38"/>
  <c r="S372" i="38"/>
  <c r="S129" i="38"/>
  <c r="N122" i="38"/>
  <c r="R196" i="38"/>
  <c r="X155" i="38"/>
  <c r="O160" i="38"/>
  <c r="V350" i="38"/>
  <c r="O275" i="38"/>
  <c r="X122" i="38"/>
  <c r="R240" i="38"/>
  <c r="AA221" i="38"/>
  <c r="O393" i="38"/>
  <c r="M172" i="38"/>
  <c r="AA296" i="38"/>
  <c r="X335" i="38"/>
  <c r="S237" i="38"/>
  <c r="S386" i="38"/>
  <c r="K524" i="38"/>
  <c r="O169" i="38"/>
  <c r="U281" i="38"/>
  <c r="X45" i="38"/>
  <c r="U308" i="38"/>
  <c r="V311" i="38"/>
  <c r="R110" i="38"/>
  <c r="AA124" i="38"/>
  <c r="K392" i="38"/>
  <c r="R376" i="38"/>
  <c r="L273" i="38"/>
  <c r="U125" i="38"/>
  <c r="U132" i="38"/>
  <c r="V227" i="38"/>
  <c r="V362" i="38"/>
  <c r="V340" i="38"/>
  <c r="S41" i="38"/>
  <c r="K432" i="38"/>
  <c r="O377" i="38"/>
  <c r="K461" i="38"/>
  <c r="AA197" i="38"/>
  <c r="X65" i="38"/>
  <c r="N496" i="38"/>
  <c r="M362" i="38"/>
  <c r="U237" i="38"/>
  <c r="K300" i="38"/>
  <c r="M123" i="38"/>
  <c r="S162" i="38"/>
  <c r="R417" i="38"/>
  <c r="K121" i="38"/>
  <c r="N535" i="38"/>
  <c r="V292" i="38"/>
  <c r="M257" i="38"/>
  <c r="M378" i="38"/>
  <c r="U279" i="38"/>
  <c r="K104" i="38"/>
  <c r="X440" i="38"/>
  <c r="Z553" i="38"/>
  <c r="N175" i="38"/>
  <c r="M102" i="38"/>
  <c r="R355" i="38"/>
  <c r="X269" i="38"/>
  <c r="X59" i="38"/>
  <c r="Y100" i="38"/>
  <c r="N248" i="38"/>
  <c r="N187" i="38"/>
  <c r="U232" i="38"/>
  <c r="X128" i="38"/>
  <c r="L188" i="38"/>
  <c r="N28" i="38"/>
  <c r="V324" i="38"/>
  <c r="N550" i="38"/>
  <c r="AA520" i="38"/>
  <c r="R185" i="38"/>
  <c r="S316" i="38"/>
  <c r="M127" i="38"/>
  <c r="L142" i="38"/>
  <c r="K38" i="38"/>
  <c r="K469" i="38"/>
  <c r="R193" i="38"/>
  <c r="M365" i="38"/>
  <c r="O352" i="38"/>
  <c r="U147" i="38"/>
  <c r="AA335" i="38"/>
  <c r="Z114" i="38"/>
  <c r="AA74" i="38"/>
  <c r="O279" i="38"/>
  <c r="R316" i="38"/>
  <c r="S206" i="38"/>
  <c r="AA62" i="38"/>
  <c r="R180" i="38"/>
  <c r="S363" i="38"/>
  <c r="M52" i="38"/>
  <c r="L231" i="38"/>
  <c r="M333" i="38"/>
  <c r="O359" i="38"/>
  <c r="N272" i="38"/>
  <c r="O121" i="38"/>
  <c r="S431" i="38"/>
  <c r="AA184" i="38"/>
  <c r="X385" i="38"/>
  <c r="X101" i="38"/>
  <c r="R503" i="38"/>
  <c r="R381" i="38"/>
  <c r="X311" i="38"/>
  <c r="L210" i="38"/>
  <c r="X275" i="38"/>
  <c r="K93" i="38"/>
  <c r="V173" i="38"/>
  <c r="U249" i="38"/>
  <c r="O80" i="38"/>
  <c r="S116" i="38"/>
  <c r="S269" i="38"/>
  <c r="O331" i="38"/>
  <c r="X352" i="38"/>
  <c r="N451" i="38"/>
  <c r="N363" i="38"/>
  <c r="Z117" i="38"/>
  <c r="M101" i="38"/>
  <c r="M277" i="38"/>
  <c r="AA179" i="38"/>
  <c r="O253" i="38"/>
  <c r="V138" i="38"/>
  <c r="L314" i="38"/>
  <c r="K88" i="38"/>
  <c r="O302" i="38"/>
  <c r="L272" i="38"/>
  <c r="V533" i="38"/>
  <c r="S361" i="38"/>
  <c r="Y539" i="38"/>
  <c r="M441" i="38"/>
  <c r="N280" i="38"/>
  <c r="M350" i="38"/>
  <c r="O65" i="38"/>
  <c r="X361" i="38"/>
  <c r="R93" i="38"/>
  <c r="N315" i="38"/>
  <c r="U352" i="38"/>
  <c r="L359" i="38"/>
  <c r="V40" i="38"/>
  <c r="V161" i="38"/>
  <c r="L436" i="38"/>
  <c r="R263" i="38"/>
  <c r="R78" i="38"/>
  <c r="L237" i="38"/>
  <c r="O127" i="38"/>
  <c r="N42" i="38"/>
  <c r="M34" i="38"/>
  <c r="O434" i="38"/>
  <c r="M206" i="38"/>
  <c r="X286" i="38"/>
  <c r="N443" i="38"/>
  <c r="AA160" i="38"/>
  <c r="N565" i="38"/>
  <c r="AA189" i="38"/>
  <c r="X202" i="38"/>
  <c r="K195" i="38"/>
  <c r="V204" i="38"/>
  <c r="R311" i="38"/>
  <c r="K315" i="38"/>
  <c r="V219" i="38"/>
  <c r="AA113" i="38"/>
  <c r="X116" i="38"/>
  <c r="L159" i="38"/>
  <c r="L211" i="38"/>
  <c r="N396" i="38"/>
  <c r="N452" i="38"/>
  <c r="V400" i="38"/>
  <c r="M262" i="38"/>
  <c r="AA395" i="38"/>
  <c r="V517" i="38"/>
  <c r="U26" i="38"/>
  <c r="R432" i="38"/>
  <c r="R82" i="38"/>
  <c r="V382" i="38"/>
  <c r="M309" i="38"/>
  <c r="N273" i="38"/>
  <c r="M487" i="38"/>
  <c r="L178" i="38"/>
  <c r="O137" i="38"/>
  <c r="V88" i="38"/>
  <c r="AA79" i="38"/>
  <c r="AA361" i="38"/>
  <c r="S282" i="38"/>
  <c r="AA295" i="38"/>
  <c r="AA51" i="38"/>
  <c r="S354" i="38"/>
  <c r="K253" i="38"/>
  <c r="X126" i="38"/>
  <c r="V273" i="38"/>
  <c r="S76" i="38"/>
  <c r="V201" i="38"/>
  <c r="AA193" i="38"/>
  <c r="M359" i="38"/>
  <c r="R270" i="38"/>
  <c r="X75" i="38"/>
  <c r="M78" i="38"/>
  <c r="V296" i="38"/>
  <c r="AA111" i="38"/>
  <c r="AA247" i="38"/>
  <c r="V473" i="38"/>
  <c r="M115" i="38"/>
  <c r="S281" i="38"/>
  <c r="L33" i="38"/>
  <c r="N233" i="38"/>
  <c r="K491" i="38"/>
  <c r="R375" i="38"/>
  <c r="K258" i="38"/>
  <c r="X355" i="38"/>
  <c r="M293" i="38"/>
  <c r="S342" i="38"/>
  <c r="O141" i="38"/>
  <c r="R206" i="38"/>
  <c r="X412" i="38"/>
  <c r="N292" i="38"/>
  <c r="U155" i="38"/>
  <c r="O392" i="38"/>
  <c r="U371" i="38"/>
  <c r="L257" i="38"/>
  <c r="K212" i="38"/>
  <c r="L241" i="38"/>
  <c r="O381" i="38"/>
  <c r="R31" i="38"/>
  <c r="V68" i="38"/>
  <c r="U37" i="38"/>
  <c r="M373" i="38"/>
  <c r="K435" i="38"/>
  <c r="S254" i="38"/>
  <c r="U211" i="38"/>
  <c r="K135" i="38"/>
  <c r="L180" i="38"/>
  <c r="U406" i="38"/>
  <c r="M254" i="38"/>
  <c r="R55" i="38"/>
  <c r="U42" i="38"/>
  <c r="S360" i="38"/>
  <c r="M248" i="38"/>
  <c r="R194" i="38"/>
  <c r="M274" i="38"/>
  <c r="S336" i="38"/>
  <c r="K343" i="38"/>
  <c r="O370" i="38"/>
  <c r="S85" i="38"/>
  <c r="X127" i="38"/>
  <c r="S136" i="38"/>
  <c r="L138" i="38"/>
  <c r="L349" i="38"/>
  <c r="Z180" i="38"/>
  <c r="M264" i="38"/>
  <c r="AA352" i="38"/>
  <c r="U339" i="38"/>
  <c r="V449" i="38"/>
  <c r="AA88" i="38"/>
  <c r="V421" i="38"/>
  <c r="M285" i="38"/>
  <c r="AA239" i="38"/>
  <c r="O311" i="38"/>
  <c r="O196" i="38"/>
  <c r="V519" i="38"/>
  <c r="V115" i="38"/>
  <c r="K321" i="38"/>
  <c r="V317" i="38"/>
  <c r="AA255" i="38"/>
  <c r="M144" i="38"/>
  <c r="O318" i="38"/>
  <c r="M269" i="38"/>
  <c r="R469" i="38"/>
  <c r="L375" i="38"/>
  <c r="V441" i="38"/>
  <c r="L299" i="38"/>
  <c r="N211" i="38"/>
  <c r="S36" i="38"/>
  <c r="N376" i="38"/>
  <c r="V269" i="38"/>
  <c r="K29" i="38"/>
  <c r="X408" i="38"/>
  <c r="AA452" i="38"/>
  <c r="X49" i="38"/>
  <c r="X193" i="38"/>
  <c r="V393" i="38"/>
  <c r="V443" i="38"/>
  <c r="U257" i="38"/>
  <c r="K185" i="38"/>
  <c r="M221" i="38"/>
  <c r="K426" i="38"/>
  <c r="O325" i="38"/>
  <c r="L364" i="38"/>
  <c r="X183" i="38"/>
  <c r="O337" i="38"/>
  <c r="L466" i="38"/>
  <c r="N76" i="38"/>
  <c r="N377" i="38"/>
  <c r="X63" i="38"/>
  <c r="M355" i="38"/>
  <c r="U449" i="38"/>
  <c r="X132" i="38"/>
  <c r="U227" i="38"/>
  <c r="U100" i="38"/>
  <c r="K266" i="38"/>
  <c r="N168" i="38"/>
  <c r="N37" i="38"/>
  <c r="R156" i="38"/>
  <c r="X363" i="38"/>
  <c r="M449" i="38"/>
  <c r="V183" i="38"/>
  <c r="U269" i="38"/>
  <c r="N442" i="38"/>
  <c r="K483" i="38"/>
  <c r="AA173" i="38"/>
  <c r="S318" i="38"/>
  <c r="M429" i="38"/>
  <c r="N418" i="38"/>
  <c r="S365" i="38"/>
  <c r="K290" i="38"/>
  <c r="O136" i="38"/>
  <c r="R298" i="38"/>
  <c r="L116" i="38"/>
  <c r="N65" i="38"/>
  <c r="N226" i="38"/>
  <c r="M292" i="38"/>
  <c r="V309" i="38"/>
  <c r="AA151" i="38"/>
  <c r="K72" i="38"/>
  <c r="U301" i="38"/>
  <c r="X565" i="38"/>
  <c r="N112" i="38"/>
  <c r="O565" i="38"/>
  <c r="M88" i="38"/>
  <c r="R455" i="38"/>
  <c r="L396" i="38"/>
  <c r="S350" i="38"/>
  <c r="M388" i="38"/>
  <c r="M300" i="38"/>
  <c r="O85" i="38"/>
  <c r="X158" i="38"/>
  <c r="S130" i="38"/>
  <c r="X251" i="38"/>
  <c r="X511" i="38"/>
  <c r="X340" i="38"/>
  <c r="U428" i="38"/>
  <c r="AA203" i="38"/>
  <c r="O245" i="38"/>
  <c r="N169" i="38"/>
  <c r="R71" i="38"/>
  <c r="U401" i="38"/>
  <c r="S340" i="38"/>
  <c r="O335" i="38"/>
  <c r="AA370" i="38"/>
  <c r="R161" i="38"/>
  <c r="K177" i="38"/>
  <c r="AA204" i="38"/>
  <c r="V28" i="38"/>
  <c r="X109" i="38"/>
  <c r="L80" i="38"/>
  <c r="V130" i="38"/>
  <c r="O181" i="38"/>
  <c r="O295" i="38"/>
  <c r="X148" i="38"/>
  <c r="K248" i="38"/>
  <c r="AA38" i="38"/>
  <c r="N153" i="38"/>
  <c r="X564" i="38"/>
  <c r="O478" i="38"/>
  <c r="O145" i="38"/>
  <c r="L323" i="38"/>
  <c r="R290" i="38"/>
  <c r="X287" i="38"/>
  <c r="L183" i="38"/>
  <c r="S80" i="38"/>
  <c r="S25" i="38"/>
  <c r="K498" i="38"/>
  <c r="X349" i="38"/>
  <c r="U55" i="38"/>
  <c r="R54" i="38"/>
  <c r="V228" i="38"/>
  <c r="L31" i="38"/>
  <c r="R356" i="38"/>
  <c r="K406" i="38"/>
  <c r="O365" i="38"/>
  <c r="R318" i="38"/>
  <c r="Z525" i="38"/>
  <c r="L198" i="38"/>
  <c r="L201" i="38"/>
  <c r="V308" i="38"/>
  <c r="K183" i="38"/>
  <c r="M143" i="38"/>
  <c r="M209" i="38"/>
  <c r="S464" i="38"/>
  <c r="S304" i="38"/>
  <c r="X156" i="38"/>
  <c r="S184" i="38"/>
  <c r="M242" i="38"/>
  <c r="AA449" i="38"/>
  <c r="M374" i="38"/>
  <c r="R292" i="38"/>
  <c r="AA540" i="38"/>
  <c r="S344" i="38"/>
  <c r="X377" i="38"/>
  <c r="K92" i="38"/>
  <c r="N252" i="38"/>
  <c r="N339" i="38"/>
  <c r="R460" i="38"/>
  <c r="V182" i="38"/>
  <c r="L170" i="38"/>
  <c r="K330" i="38"/>
  <c r="K428" i="38"/>
  <c r="AA154" i="38"/>
  <c r="X372" i="38"/>
  <c r="M45" i="38"/>
  <c r="U73" i="38"/>
  <c r="M249" i="38"/>
  <c r="S240" i="38"/>
  <c r="R505" i="38"/>
  <c r="M92" i="38"/>
  <c r="S258" i="38"/>
  <c r="S343" i="38"/>
  <c r="K231" i="38"/>
  <c r="V37" i="38"/>
  <c r="R351" i="38"/>
  <c r="L101" i="38"/>
  <c r="O206" i="38"/>
  <c r="V189" i="38"/>
  <c r="M139" i="38"/>
  <c r="N502" i="38"/>
  <c r="S375" i="38"/>
  <c r="K295" i="38"/>
  <c r="V159" i="38"/>
  <c r="K66" i="38"/>
  <c r="M136" i="38"/>
  <c r="U484" i="38"/>
  <c r="S140" i="38"/>
  <c r="K151" i="38"/>
  <c r="V520" i="38"/>
  <c r="Y135" i="38"/>
  <c r="N269" i="38"/>
  <c r="V380" i="38"/>
  <c r="V51" i="38"/>
  <c r="K141" i="38"/>
  <c r="V26" i="38"/>
  <c r="N456" i="38"/>
  <c r="U233" i="38"/>
  <c r="X220" i="38"/>
  <c r="U25" i="38"/>
  <c r="K439" i="38"/>
  <c r="U429" i="38"/>
  <c r="L446" i="38"/>
  <c r="N51" i="38"/>
  <c r="U531" i="38"/>
  <c r="N271" i="38"/>
  <c r="O340" i="38"/>
  <c r="R363" i="38"/>
  <c r="AA227" i="38"/>
  <c r="N113" i="38"/>
  <c r="V472" i="38"/>
  <c r="M103" i="38"/>
  <c r="M132" i="38"/>
  <c r="M270" i="38"/>
  <c r="S362" i="38"/>
  <c r="R269" i="38"/>
  <c r="L117" i="38"/>
  <c r="O92" i="38"/>
  <c r="S143" i="38"/>
  <c r="L263" i="38"/>
  <c r="AA75" i="38"/>
  <c r="R456" i="38"/>
  <c r="X219" i="38"/>
  <c r="O445" i="38"/>
  <c r="N130" i="38"/>
  <c r="S102" i="38"/>
  <c r="AA324" i="38"/>
  <c r="L253" i="38"/>
  <c r="K454" i="38"/>
  <c r="X52" i="38"/>
  <c r="K115" i="38"/>
  <c r="O289" i="38"/>
  <c r="M287" i="38"/>
  <c r="N428" i="38"/>
  <c r="AA41" i="38"/>
  <c r="N482" i="38"/>
  <c r="O477" i="38"/>
  <c r="M64" i="38"/>
  <c r="U436" i="38"/>
  <c r="U410" i="38"/>
  <c r="K477" i="38"/>
  <c r="X380" i="38"/>
  <c r="R523" i="38"/>
  <c r="S482" i="38"/>
  <c r="S408" i="38"/>
  <c r="L449" i="38"/>
  <c r="R379" i="38"/>
  <c r="L444" i="38"/>
  <c r="K487" i="38"/>
  <c r="V262" i="38"/>
  <c r="V497" i="38"/>
  <c r="Z104" i="38"/>
  <c r="P79" i="38"/>
  <c r="P356" i="38"/>
  <c r="N463" i="38"/>
  <c r="P440" i="38"/>
  <c r="W42" i="38"/>
  <c r="M305" i="38"/>
  <c r="W168" i="38"/>
  <c r="M15" i="38"/>
  <c r="P28" i="38"/>
  <c r="Q518" i="38"/>
  <c r="U224" i="38"/>
  <c r="K368" i="38"/>
  <c r="T518" i="38"/>
  <c r="P67" i="38"/>
  <c r="W275" i="38"/>
  <c r="X484" i="38"/>
  <c r="T492" i="38"/>
  <c r="R297" i="38"/>
  <c r="W292" i="38"/>
  <c r="Q507" i="38"/>
  <c r="S442" i="38"/>
  <c r="O322" i="38"/>
  <c r="R252" i="38"/>
  <c r="AA413" i="38"/>
  <c r="AA386" i="38"/>
  <c r="O369" i="38"/>
  <c r="L543" i="38"/>
  <c r="S159" i="38"/>
  <c r="X206" i="38"/>
  <c r="M529" i="38"/>
  <c r="N415" i="38"/>
  <c r="S503" i="38"/>
  <c r="U530" i="38"/>
  <c r="S563" i="38"/>
  <c r="N471" i="38"/>
  <c r="M478" i="38"/>
  <c r="O548" i="38"/>
  <c r="S494" i="38"/>
  <c r="V423" i="38"/>
  <c r="R559" i="38"/>
  <c r="K546" i="38"/>
  <c r="X503" i="38"/>
  <c r="Y468" i="38"/>
  <c r="W31" i="38"/>
  <c r="P45" i="38"/>
  <c r="Q204" i="38"/>
  <c r="P277" i="38"/>
  <c r="W549" i="38"/>
  <c r="V554" i="38"/>
  <c r="P112" i="38"/>
  <c r="P159" i="38"/>
  <c r="W95" i="38"/>
  <c r="W400" i="38"/>
  <c r="O406" i="38"/>
  <c r="R359" i="38"/>
  <c r="W272" i="38"/>
  <c r="X394" i="38"/>
  <c r="P291" i="38"/>
  <c r="Q98" i="38"/>
  <c r="Z538" i="38"/>
  <c r="P144" i="38"/>
  <c r="P296" i="38"/>
  <c r="W60" i="38"/>
  <c r="K250" i="38"/>
  <c r="K127" i="38"/>
  <c r="M212" i="38"/>
  <c r="X411" i="38"/>
  <c r="V332" i="38"/>
  <c r="P61" i="38"/>
  <c r="N401" i="38"/>
  <c r="X303" i="38"/>
  <c r="S239" i="38"/>
  <c r="X482" i="38"/>
  <c r="AA405" i="38"/>
  <c r="O408" i="38"/>
  <c r="K512" i="38"/>
  <c r="S544" i="38"/>
  <c r="K480" i="38"/>
  <c r="X98" i="38"/>
  <c r="R347" i="38"/>
  <c r="O391" i="38"/>
  <c r="S324" i="38"/>
  <c r="M523" i="38"/>
  <c r="W492" i="38"/>
  <c r="W454" i="38"/>
  <c r="M417" i="38"/>
  <c r="W34" i="38"/>
  <c r="S218" i="38"/>
  <c r="R522" i="38"/>
  <c r="O448" i="38"/>
  <c r="X73" i="38"/>
  <c r="N562" i="38"/>
  <c r="S491" i="38"/>
  <c r="N508" i="38"/>
  <c r="AA289" i="38"/>
  <c r="V351" i="38"/>
  <c r="M183" i="38"/>
  <c r="W448" i="38"/>
  <c r="N470" i="38"/>
  <c r="V246" i="38"/>
  <c r="M477" i="38"/>
  <c r="L524" i="38"/>
  <c r="O73" i="38"/>
  <c r="AA155" i="38"/>
  <c r="V264" i="38"/>
  <c r="S483" i="38"/>
  <c r="L370" i="38"/>
  <c r="N404" i="38"/>
  <c r="U241" i="38"/>
  <c r="O332" i="38"/>
  <c r="L290" i="38"/>
  <c r="W105" i="38"/>
  <c r="W186" i="38"/>
  <c r="S481" i="38"/>
  <c r="X413" i="38"/>
  <c r="L421" i="38"/>
  <c r="AA138" i="38"/>
  <c r="U355" i="38"/>
  <c r="M455" i="38"/>
  <c r="P172" i="38"/>
  <c r="W71" i="38"/>
  <c r="O544" i="38"/>
  <c r="M534" i="38"/>
  <c r="AA556" i="38"/>
  <c r="U75" i="38"/>
  <c r="L538" i="38"/>
  <c r="L420" i="38"/>
  <c r="L315" i="38"/>
  <c r="L205" i="38"/>
  <c r="U230" i="38"/>
  <c r="O508" i="38"/>
  <c r="X537" i="38"/>
  <c r="R364" i="38"/>
  <c r="M55" i="38"/>
  <c r="N291" i="38"/>
  <c r="S414" i="38"/>
  <c r="K429" i="38"/>
  <c r="U263" i="38"/>
  <c r="AA277" i="38"/>
  <c r="K240" i="38"/>
  <c r="N302" i="38"/>
  <c r="O315" i="38"/>
  <c r="O537" i="38"/>
  <c r="O479" i="38"/>
  <c r="N483" i="38"/>
  <c r="V522" i="38"/>
  <c r="R497" i="38"/>
  <c r="O473" i="38"/>
  <c r="AA548" i="38"/>
  <c r="L463" i="38"/>
  <c r="P115" i="38"/>
  <c r="S505" i="38"/>
  <c r="K408" i="38"/>
  <c r="O521" i="38"/>
  <c r="Q545" i="38"/>
  <c r="K543" i="38"/>
  <c r="L402" i="38"/>
  <c r="V396" i="38"/>
  <c r="U479" i="38"/>
  <c r="U563" i="38"/>
  <c r="O427" i="38"/>
  <c r="K452" i="38"/>
  <c r="N405" i="38"/>
  <c r="V205" i="38"/>
  <c r="X550" i="38"/>
  <c r="O32" i="38"/>
  <c r="S370" i="38"/>
  <c r="L216" i="38"/>
  <c r="U374" i="38"/>
  <c r="X262" i="38"/>
  <c r="X364" i="38"/>
  <c r="K216" i="38"/>
  <c r="AA507" i="38"/>
  <c r="O368" i="38"/>
  <c r="N557" i="38"/>
  <c r="AA453" i="38"/>
  <c r="V405" i="38"/>
  <c r="N481" i="38"/>
  <c r="V555" i="38"/>
  <c r="S463" i="38"/>
  <c r="K514" i="38"/>
  <c r="Q166" i="38"/>
  <c r="M530" i="38"/>
  <c r="U513" i="38"/>
  <c r="K472" i="38"/>
  <c r="X538" i="38"/>
  <c r="U536" i="38"/>
  <c r="N455" i="38"/>
  <c r="S428" i="38"/>
  <c r="W248" i="38"/>
  <c r="V438" i="38"/>
  <c r="N278" i="38"/>
  <c r="M503" i="38"/>
  <c r="O525" i="38"/>
  <c r="V427" i="38"/>
  <c r="AA550" i="38"/>
  <c r="S401" i="38"/>
  <c r="W411" i="38"/>
  <c r="P40" i="38"/>
  <c r="V538" i="38"/>
  <c r="AA470" i="38"/>
  <c r="W73" i="38"/>
  <c r="R563" i="38"/>
  <c r="M401" i="38"/>
  <c r="O496" i="38"/>
  <c r="L264" i="38"/>
  <c r="N420" i="38"/>
  <c r="W37" i="38"/>
  <c r="L355" i="38"/>
  <c r="K169" i="38"/>
  <c r="K530" i="38"/>
  <c r="R415" i="38"/>
  <c r="N547" i="38"/>
  <c r="V388" i="38"/>
  <c r="N458" i="38"/>
  <c r="V530" i="38"/>
  <c r="AA420" i="38"/>
  <c r="W315" i="38"/>
  <c r="O259" i="38"/>
  <c r="R377" i="38"/>
  <c r="K129" i="38"/>
  <c r="U262" i="38"/>
  <c r="W359" i="38"/>
  <c r="S562" i="38"/>
  <c r="O310" i="38"/>
  <c r="AA465" i="38"/>
  <c r="P36" i="38"/>
  <c r="K402" i="38"/>
  <c r="AA406" i="38"/>
  <c r="K441" i="38"/>
  <c r="X248" i="38"/>
  <c r="S454" i="38"/>
  <c r="AA454" i="38"/>
  <c r="M197" i="38"/>
  <c r="N92" i="38"/>
  <c r="L522" i="38"/>
  <c r="R502" i="38"/>
  <c r="O326" i="38"/>
  <c r="Y171" i="38"/>
  <c r="L167" i="38"/>
  <c r="X518" i="38"/>
  <c r="R74" i="38"/>
  <c r="L122" i="38"/>
  <c r="N286" i="38"/>
  <c r="V429" i="38"/>
  <c r="R361" i="38"/>
  <c r="R420" i="38"/>
  <c r="R496" i="38"/>
  <c r="N524" i="38"/>
  <c r="R278" i="38"/>
  <c r="Z430" i="38"/>
  <c r="V186" i="38"/>
  <c r="R447" i="38"/>
  <c r="X315" i="38"/>
  <c r="X37" i="38"/>
  <c r="K294" i="38"/>
  <c r="M40" i="38"/>
  <c r="M100" i="38"/>
  <c r="Z54" i="38"/>
  <c r="V413" i="38"/>
  <c r="R308" i="38"/>
  <c r="S402" i="38"/>
  <c r="W336" i="38"/>
  <c r="N262" i="38"/>
  <c r="U15" i="38"/>
  <c r="W182" i="38"/>
  <c r="K463" i="38"/>
  <c r="U502" i="38"/>
  <c r="Q136" i="38"/>
  <c r="M476" i="38"/>
  <c r="L371" i="38"/>
  <c r="K386" i="38"/>
  <c r="W284" i="38"/>
  <c r="M396" i="38"/>
  <c r="X375" i="38"/>
  <c r="S238" i="38"/>
  <c r="O43" i="38"/>
  <c r="M533" i="38"/>
  <c r="O180" i="38"/>
  <c r="V414" i="38"/>
  <c r="W466" i="38"/>
  <c r="X293" i="38"/>
  <c r="O491" i="38"/>
  <c r="V494" i="38"/>
  <c r="K464" i="38"/>
  <c r="O415" i="38"/>
  <c r="V378" i="38"/>
  <c r="R477" i="38"/>
  <c r="V354" i="38"/>
  <c r="L322" i="38"/>
  <c r="W67" i="38"/>
  <c r="L289" i="38"/>
  <c r="X434" i="38"/>
  <c r="AA290" i="38"/>
  <c r="S423" i="38"/>
  <c r="V455" i="38"/>
  <c r="V288" i="38"/>
  <c r="U306" i="38"/>
  <c r="X323" i="38"/>
  <c r="N347" i="38"/>
  <c r="AA280" i="38"/>
  <c r="X438" i="38"/>
  <c r="R121" i="38"/>
  <c r="R130" i="38"/>
  <c r="O158" i="38"/>
  <c r="O323" i="38"/>
  <c r="S434" i="38"/>
  <c r="M141" i="38"/>
  <c r="K146" i="38"/>
  <c r="L57" i="38"/>
  <c r="Y143" i="38"/>
  <c r="O20" i="38"/>
  <c r="W522" i="38"/>
  <c r="U390" i="38"/>
  <c r="W385" i="38"/>
  <c r="W472" i="38"/>
  <c r="Y507" i="38"/>
  <c r="O455" i="38"/>
  <c r="U130" i="38"/>
  <c r="AA416" i="38"/>
  <c r="AA418" i="38"/>
  <c r="N264" i="38"/>
  <c r="L318" i="38"/>
  <c r="U392" i="38"/>
  <c r="R372" i="38"/>
  <c r="O283" i="38"/>
  <c r="O492" i="38"/>
  <c r="S255" i="38"/>
  <c r="AA523" i="38"/>
  <c r="S46" i="38"/>
  <c r="N493" i="38"/>
  <c r="N465" i="38"/>
  <c r="AA94" i="38"/>
  <c r="N534" i="38"/>
  <c r="X367" i="38"/>
  <c r="V504" i="38"/>
  <c r="L550" i="38"/>
  <c r="W252" i="38"/>
  <c r="P292" i="38"/>
  <c r="W476" i="38"/>
  <c r="M545" i="38"/>
  <c r="W375" i="38"/>
  <c r="P340" i="38"/>
  <c r="P240" i="38"/>
  <c r="S555" i="38"/>
  <c r="P422" i="38"/>
  <c r="M539" i="38"/>
  <c r="W136" i="38"/>
  <c r="P446" i="38"/>
  <c r="R291" i="38"/>
  <c r="W258" i="38"/>
  <c r="P104" i="38"/>
  <c r="S533" i="38"/>
  <c r="W35" i="38"/>
  <c r="W175" i="38"/>
  <c r="T422" i="38"/>
  <c r="N488" i="38"/>
  <c r="AA338" i="38"/>
  <c r="O550" i="38"/>
  <c r="U193" i="38"/>
  <c r="X463" i="38"/>
  <c r="L482" i="38"/>
  <c r="S556" i="38"/>
  <c r="AA378" i="38"/>
  <c r="U492" i="38"/>
  <c r="X422" i="38"/>
  <c r="R75" i="38"/>
  <c r="L157" i="38"/>
  <c r="X436" i="38"/>
  <c r="M228" i="38"/>
  <c r="X410" i="38"/>
  <c r="X302" i="38"/>
  <c r="K553" i="38"/>
  <c r="V552" i="38"/>
  <c r="R400" i="38"/>
  <c r="X407" i="38"/>
  <c r="AA407" i="38"/>
  <c r="S478" i="38"/>
  <c r="O247" i="38"/>
  <c r="X546" i="38"/>
  <c r="N17" i="38"/>
  <c r="P423" i="38"/>
  <c r="W29" i="38"/>
  <c r="P415" i="38"/>
  <c r="V19" i="38"/>
  <c r="P498" i="38"/>
  <c r="V249" i="38"/>
  <c r="O543" i="38"/>
  <c r="Q54" i="38"/>
  <c r="P188" i="38"/>
  <c r="W317" i="38"/>
  <c r="Q126" i="38"/>
  <c r="U400" i="38"/>
  <c r="U208" i="38"/>
  <c r="U207" i="38" s="1"/>
  <c r="W362" i="38"/>
  <c r="W395" i="38"/>
  <c r="W122" i="38"/>
  <c r="X292" i="38"/>
  <c r="T419" i="38"/>
  <c r="Y344" i="38"/>
  <c r="Q377" i="38"/>
  <c r="O358" i="38"/>
  <c r="V125" i="38"/>
  <c r="R437" i="38"/>
  <c r="M515" i="38"/>
  <c r="V558" i="38"/>
  <c r="R370" i="38"/>
  <c r="R365" i="38"/>
  <c r="AA482" i="38"/>
  <c r="N132" i="38"/>
  <c r="AA368" i="38"/>
  <c r="R295" i="38"/>
  <c r="X348" i="38"/>
  <c r="K471" i="38"/>
  <c r="N425" i="38"/>
  <c r="N553" i="38"/>
  <c r="R378" i="38"/>
  <c r="K394" i="38"/>
  <c r="P132" i="38"/>
  <c r="X481" i="38"/>
  <c r="U464" i="38"/>
  <c r="N431" i="38"/>
  <c r="W367" i="38"/>
  <c r="O516" i="38"/>
  <c r="V550" i="38"/>
  <c r="X521" i="38"/>
  <c r="U271" i="38"/>
  <c r="V461" i="38"/>
  <c r="AA463" i="38"/>
  <c r="U456" i="38"/>
  <c r="O483" i="38"/>
  <c r="O76" i="38"/>
  <c r="V359" i="38"/>
  <c r="U127" i="38"/>
  <c r="M511" i="38"/>
  <c r="AA194" i="38"/>
  <c r="N69" i="38"/>
  <c r="N434" i="38"/>
  <c r="M558" i="38"/>
  <c r="O529" i="38"/>
  <c r="M152" i="38"/>
  <c r="N450" i="38"/>
  <c r="K283" i="38"/>
  <c r="O27" i="38"/>
  <c r="V516" i="38"/>
  <c r="M514" i="38"/>
  <c r="AA425" i="38"/>
  <c r="V411" i="38"/>
  <c r="O552" i="38"/>
  <c r="N437" i="38"/>
  <c r="M381" i="38"/>
  <c r="AA530" i="38"/>
  <c r="L530" i="38"/>
  <c r="L491" i="38"/>
  <c r="L470" i="38"/>
  <c r="X544" i="38"/>
  <c r="U387" i="38"/>
  <c r="P204" i="38"/>
  <c r="V349" i="38"/>
  <c r="W340" i="38"/>
  <c r="R556" i="38"/>
  <c r="R418" i="38"/>
  <c r="N552" i="38"/>
  <c r="AA423" i="38"/>
  <c r="N301" i="38"/>
  <c r="V36" i="38"/>
  <c r="L321" i="38"/>
  <c r="L252" i="38"/>
  <c r="V418" i="38"/>
  <c r="R265" i="38"/>
  <c r="R409" i="38"/>
  <c r="L429" i="38"/>
  <c r="R127" i="38"/>
  <c r="P416" i="38"/>
  <c r="U320" i="38"/>
  <c r="M422" i="38"/>
  <c r="O342" i="38"/>
  <c r="L283" i="38"/>
  <c r="K495" i="38"/>
  <c r="O321" i="38"/>
  <c r="R530" i="38"/>
  <c r="U409" i="38"/>
  <c r="N516" i="38"/>
  <c r="L513" i="38"/>
  <c r="R357" i="38"/>
  <c r="U553" i="38"/>
  <c r="S419" i="38"/>
  <c r="V319" i="38"/>
  <c r="S496" i="38"/>
  <c r="P231" i="38"/>
  <c r="W137" i="38"/>
  <c r="X506" i="38"/>
  <c r="R352" i="38"/>
  <c r="W481" i="38"/>
  <c r="X507" i="38"/>
  <c r="K537" i="38"/>
  <c r="AA475" i="38"/>
  <c r="AA549" i="38"/>
  <c r="K314" i="38"/>
  <c r="R535" i="38"/>
  <c r="N513" i="38"/>
  <c r="S439" i="38"/>
  <c r="U44" i="38"/>
  <c r="N487" i="38"/>
  <c r="X257" i="38"/>
  <c r="K424" i="38"/>
  <c r="AA379" i="38"/>
  <c r="R288" i="38"/>
  <c r="R471" i="38"/>
  <c r="M494" i="38"/>
  <c r="N464" i="38"/>
  <c r="R202" i="38"/>
  <c r="N414" i="38"/>
  <c r="AA487" i="38"/>
  <c r="AA533" i="38"/>
  <c r="X450" i="38"/>
  <c r="R483" i="38"/>
  <c r="M158" i="38"/>
  <c r="R408" i="38"/>
  <c r="L532" i="38"/>
  <c r="K532" i="38"/>
  <c r="N543" i="38"/>
  <c r="K404" i="38"/>
  <c r="V416" i="38"/>
  <c r="O423" i="38"/>
  <c r="V426" i="38"/>
  <c r="V480" i="38"/>
  <c r="S357" i="38"/>
  <c r="X532" i="38"/>
  <c r="K505" i="38"/>
  <c r="S534" i="38"/>
  <c r="U451" i="38"/>
  <c r="O511" i="38"/>
  <c r="O549" i="38"/>
  <c r="U385" i="38"/>
  <c r="U405" i="38"/>
  <c r="M556" i="38"/>
  <c r="L547" i="38"/>
  <c r="M493" i="38"/>
  <c r="V463" i="38"/>
  <c r="O518" i="38"/>
  <c r="AA491" i="38"/>
  <c r="R479" i="38"/>
  <c r="L515" i="38"/>
  <c r="AA363" i="38"/>
  <c r="O402" i="38"/>
  <c r="R174" i="38"/>
  <c r="P335" i="38"/>
  <c r="X228" i="38"/>
  <c r="L319" i="38"/>
  <c r="V437" i="38"/>
  <c r="R217" i="38"/>
  <c r="N290" i="38"/>
  <c r="K538" i="38"/>
  <c r="K556" i="38"/>
  <c r="M173" i="38"/>
  <c r="N436" i="38"/>
  <c r="N86" i="38"/>
  <c r="S193" i="38"/>
  <c r="K245" i="38"/>
  <c r="S156" i="38"/>
  <c r="O333" i="38"/>
  <c r="Q248" i="38"/>
  <c r="M304" i="38"/>
  <c r="M516" i="38"/>
  <c r="S393" i="38"/>
  <c r="W534" i="38"/>
  <c r="M263" i="38"/>
  <c r="U469" i="38"/>
  <c r="Y285" i="38"/>
  <c r="S103" i="38"/>
  <c r="V59" i="38"/>
  <c r="N246" i="38"/>
  <c r="AA272" i="38"/>
  <c r="S392" i="38"/>
  <c r="V487" i="38"/>
  <c r="X319" i="38"/>
  <c r="O183" i="38"/>
  <c r="K488" i="38"/>
  <c r="L185" i="38"/>
  <c r="N333" i="38"/>
  <c r="X480" i="38"/>
  <c r="AA299" i="38"/>
  <c r="S277" i="38"/>
  <c r="R204" i="38"/>
  <c r="R205" i="38"/>
  <c r="R391" i="38"/>
  <c r="U388" i="38"/>
  <c r="S288" i="38"/>
  <c r="Y274" i="38"/>
  <c r="AA369" i="38"/>
  <c r="K449" i="38"/>
  <c r="X368" i="38"/>
  <c r="R181" i="38"/>
  <c r="N131" i="38"/>
  <c r="U128" i="38"/>
  <c r="U381" i="38"/>
  <c r="L213" i="38"/>
  <c r="R321" i="38"/>
  <c r="O304" i="38"/>
  <c r="M420" i="38"/>
  <c r="X421" i="38"/>
  <c r="AA545" i="38"/>
  <c r="P120" i="38"/>
  <c r="V556" i="38"/>
  <c r="R495" i="38"/>
  <c r="N341" i="38"/>
  <c r="N556" i="38"/>
  <c r="X188" i="38"/>
  <c r="M483" i="38"/>
  <c r="M452" i="38"/>
  <c r="V193" i="38"/>
  <c r="R323" i="38"/>
  <c r="U425" i="38"/>
  <c r="R81" i="38"/>
  <c r="K378" i="38"/>
  <c r="K531" i="38"/>
  <c r="R211" i="38"/>
  <c r="X406" i="38"/>
  <c r="X517" i="38"/>
  <c r="V198" i="38"/>
  <c r="L507" i="38"/>
  <c r="K381" i="38"/>
  <c r="X465" i="38"/>
  <c r="S427" i="38"/>
  <c r="K91" i="38"/>
  <c r="K470" i="38"/>
  <c r="N408" i="38"/>
  <c r="U532" i="38"/>
  <c r="X552" i="38"/>
  <c r="N498" i="38"/>
  <c r="M480" i="38"/>
  <c r="S451" i="38"/>
  <c r="K217" i="38"/>
  <c r="K159" i="38"/>
  <c r="AA396" i="38"/>
  <c r="L286" i="38"/>
  <c r="AA196" i="38"/>
  <c r="N297" i="38"/>
  <c r="M189" i="38"/>
  <c r="L279" i="38"/>
  <c r="O126" i="38"/>
  <c r="M253" i="38"/>
  <c r="N105" i="38"/>
  <c r="U120" i="38"/>
  <c r="K241" i="38"/>
  <c r="AA308" i="38"/>
  <c r="S225" i="38"/>
  <c r="S352" i="38"/>
  <c r="O384" i="38"/>
  <c r="K371" i="38"/>
  <c r="S462" i="38"/>
  <c r="O456" i="38"/>
  <c r="S538" i="38"/>
  <c r="O254" i="38"/>
  <c r="L15" i="38"/>
  <c r="AA63" i="38"/>
  <c r="O270" i="38"/>
  <c r="S543" i="38"/>
  <c r="M546" i="38"/>
  <c r="O531" i="38"/>
  <c r="L520" i="38"/>
  <c r="AA382" i="38"/>
  <c r="U539" i="38"/>
  <c r="N232" i="38"/>
  <c r="V431" i="38"/>
  <c r="V385" i="38"/>
  <c r="U555" i="38"/>
  <c r="R472" i="38"/>
  <c r="U535" i="38"/>
  <c r="Z471" i="38"/>
  <c r="Z43" i="38"/>
  <c r="P537" i="38"/>
  <c r="P46" i="38"/>
  <c r="W354" i="38"/>
  <c r="Y54" i="38"/>
  <c r="K515" i="38"/>
  <c r="P458" i="38"/>
  <c r="W162" i="38"/>
  <c r="W508" i="38"/>
  <c r="W470" i="38"/>
  <c r="N194" i="38"/>
  <c r="Y84" i="38"/>
  <c r="Y83" i="38" s="1"/>
  <c r="U473" i="38"/>
  <c r="Q559" i="38"/>
  <c r="W87" i="38"/>
  <c r="V341" i="38"/>
  <c r="Y481" i="38"/>
  <c r="Q483" i="38"/>
  <c r="P326" i="38"/>
  <c r="W562" i="38"/>
  <c r="U434" i="38"/>
  <c r="U326" i="38"/>
  <c r="M205" i="38"/>
  <c r="M405" i="38"/>
  <c r="V282" i="38"/>
  <c r="V294" i="38"/>
  <c r="S432" i="38"/>
  <c r="L63" i="38"/>
  <c r="S249" i="38"/>
  <c r="X402" i="38"/>
  <c r="R547" i="38"/>
  <c r="L461" i="38"/>
  <c r="S204" i="38"/>
  <c r="V524" i="38"/>
  <c r="N274" i="38"/>
  <c r="V254" i="38"/>
  <c r="L350" i="38"/>
  <c r="W155" i="38"/>
  <c r="N419" i="38"/>
  <c r="X502" i="38"/>
  <c r="L506" i="38"/>
  <c r="Q196" i="38"/>
  <c r="K481" i="38"/>
  <c r="P264" i="38"/>
  <c r="X414" i="38"/>
  <c r="W185" i="38"/>
  <c r="W176" i="38"/>
  <c r="Y543" i="38"/>
  <c r="W219" i="38"/>
  <c r="K420" i="38"/>
  <c r="K494" i="38"/>
  <c r="W103" i="38"/>
  <c r="Q434" i="38"/>
  <c r="L432" i="38"/>
  <c r="S520" i="38"/>
  <c r="W38" i="38"/>
  <c r="W320" i="38"/>
  <c r="P75" i="38"/>
  <c r="Z460" i="38"/>
  <c r="Z459" i="38" s="1"/>
  <c r="V371" i="38"/>
  <c r="W402" i="38"/>
  <c r="U424" i="38"/>
  <c r="K251" i="38"/>
  <c r="X240" i="38"/>
  <c r="O380" i="38"/>
  <c r="M391" i="38"/>
  <c r="M33" i="38"/>
  <c r="M522" i="38"/>
  <c r="W305" i="38"/>
  <c r="U395" i="38"/>
  <c r="S167" i="38"/>
  <c r="N480" i="38"/>
  <c r="U511" i="38"/>
  <c r="X425" i="38"/>
  <c r="O524" i="38"/>
  <c r="S508" i="38"/>
  <c r="K539" i="38"/>
  <c r="M540" i="38"/>
  <c r="O444" i="38"/>
  <c r="L549" i="38"/>
  <c r="S559" i="38"/>
  <c r="M525" i="38"/>
  <c r="X508" i="38"/>
  <c r="S519" i="38"/>
  <c r="W421" i="38"/>
  <c r="K533" i="38"/>
  <c r="L540" i="38"/>
  <c r="U373" i="38"/>
  <c r="S554" i="38"/>
  <c r="S514" i="38"/>
  <c r="S557" i="38"/>
  <c r="M415" i="38"/>
  <c r="L226" i="38"/>
  <c r="U443" i="38"/>
  <c r="R310" i="38"/>
  <c r="O385" i="38"/>
  <c r="U169" i="38"/>
  <c r="X533" i="38"/>
  <c r="O193" i="38"/>
  <c r="S536" i="38"/>
  <c r="K354" i="38"/>
  <c r="U559" i="38"/>
  <c r="U177" i="38"/>
  <c r="V242" i="38"/>
  <c r="O54" i="38"/>
  <c r="L479" i="38"/>
  <c r="S537" i="38"/>
  <c r="P127" i="38"/>
  <c r="V505" i="38"/>
  <c r="K423" i="38"/>
  <c r="L533" i="38"/>
  <c r="O484" i="38"/>
  <c r="W319" i="38"/>
  <c r="N522" i="38"/>
  <c r="S547" i="38"/>
  <c r="W450" i="38"/>
  <c r="M414" i="38"/>
  <c r="M506" i="38"/>
  <c r="AA496" i="38"/>
  <c r="R538" i="38"/>
  <c r="L531" i="38"/>
  <c r="AA412" i="38"/>
  <c r="AA513" i="38"/>
  <c r="W283" i="38"/>
  <c r="M358" i="38"/>
  <c r="L425" i="38"/>
  <c r="L218" i="38"/>
  <c r="K46" i="38"/>
  <c r="R440" i="38"/>
  <c r="U382" i="38"/>
  <c r="M296" i="38"/>
  <c r="S515" i="38"/>
  <c r="K168" i="38"/>
  <c r="X280" i="38"/>
  <c r="AA147" i="38"/>
  <c r="U482" i="38"/>
  <c r="AA229" i="38"/>
  <c r="V369" i="38"/>
  <c r="L300" i="38"/>
  <c r="AA517" i="38"/>
  <c r="V456" i="38"/>
  <c r="L476" i="38"/>
  <c r="R482" i="38"/>
  <c r="U447" i="38"/>
  <c r="K415" i="38"/>
  <c r="S294" i="38"/>
  <c r="Q495" i="38"/>
  <c r="M520" i="38"/>
  <c r="P181" i="38"/>
  <c r="AA558" i="38"/>
  <c r="L450" i="38"/>
  <c r="L342" i="38"/>
  <c r="N413" i="38"/>
  <c r="N515" i="38"/>
  <c r="O475" i="38"/>
  <c r="W253" i="38"/>
  <c r="L406" i="38"/>
  <c r="M564" i="38"/>
  <c r="M498" i="38"/>
  <c r="AA455" i="38"/>
  <c r="K519" i="38"/>
  <c r="O447" i="38"/>
  <c r="R100" i="38"/>
  <c r="X182" i="38"/>
  <c r="AA409" i="38"/>
  <c r="U439" i="38"/>
  <c r="M351" i="38"/>
  <c r="AA451" i="38"/>
  <c r="U475" i="38"/>
  <c r="AA258" i="38"/>
  <c r="S487" i="38"/>
  <c r="K303" i="38"/>
  <c r="V307" i="38"/>
  <c r="S178" i="38"/>
  <c r="AA439" i="38"/>
  <c r="M435" i="38"/>
  <c r="M319" i="38"/>
  <c r="L255" i="38"/>
  <c r="K352" i="38"/>
  <c r="M453" i="38"/>
  <c r="AA415" i="38"/>
  <c r="S374" i="38"/>
  <c r="AA92" i="38"/>
  <c r="M424" i="38"/>
  <c r="S326" i="38"/>
  <c r="K410" i="38"/>
  <c r="R478" i="38"/>
  <c r="L411" i="38"/>
  <c r="V365" i="38"/>
  <c r="O551" i="38"/>
  <c r="W388" i="38"/>
  <c r="V419" i="38"/>
  <c r="M521" i="38"/>
  <c r="V513" i="38"/>
  <c r="L519" i="38"/>
  <c r="K438" i="38"/>
  <c r="K508" i="38"/>
  <c r="W145" i="38"/>
  <c r="W408" i="38"/>
  <c r="S480" i="38"/>
  <c r="L518" i="38"/>
  <c r="K563" i="38"/>
  <c r="K453" i="38"/>
  <c r="V442" i="38"/>
  <c r="X559" i="38"/>
  <c r="V562" i="38"/>
  <c r="R557" i="38"/>
  <c r="O41" i="38"/>
  <c r="N265" i="38"/>
  <c r="AA241" i="38"/>
  <c r="K413" i="38"/>
  <c r="X420" i="38"/>
  <c r="AA534" i="38"/>
  <c r="U292" i="38"/>
  <c r="K446" i="38"/>
  <c r="O435" i="38"/>
  <c r="AA479" i="38"/>
  <c r="N60" i="38"/>
  <c r="X50" i="38"/>
  <c r="O203" i="38"/>
  <c r="X255" i="38"/>
  <c r="L58" i="38"/>
  <c r="AA472" i="38"/>
  <c r="Q205" i="38"/>
  <c r="K170" i="38"/>
  <c r="M276" i="38"/>
  <c r="V61" i="38"/>
  <c r="S525" i="38"/>
  <c r="L336" i="38"/>
  <c r="K306" i="38"/>
  <c r="AA330" i="38"/>
  <c r="K33" i="38"/>
  <c r="V196" i="38"/>
  <c r="U38" i="38"/>
  <c r="V353" i="38"/>
  <c r="O45" i="38"/>
  <c r="R225" i="38"/>
  <c r="L271" i="38"/>
  <c r="U111" i="38"/>
  <c r="R448" i="38"/>
  <c r="S131" i="38"/>
  <c r="W26" i="38"/>
  <c r="O412" i="38"/>
  <c r="S212" i="38"/>
  <c r="L451" i="38"/>
  <c r="L548" i="38"/>
  <c r="X475" i="38"/>
  <c r="O558" i="38"/>
  <c r="AA55" i="38"/>
  <c r="N64" i="38"/>
  <c r="U101" i="38"/>
  <c r="L86" i="38"/>
  <c r="N390" i="38"/>
  <c r="U324" i="38"/>
  <c r="S314" i="38"/>
  <c r="N196" i="38"/>
  <c r="M492" i="38"/>
  <c r="R534" i="38"/>
  <c r="AA293" i="38"/>
  <c r="L189" i="38"/>
  <c r="S307" i="38"/>
  <c r="U523" i="38"/>
  <c r="W194" i="38"/>
  <c r="U537" i="38"/>
  <c r="X524" i="38"/>
  <c r="W62" i="38"/>
  <c r="X388" i="38"/>
  <c r="AA426" i="38"/>
  <c r="W503" i="38"/>
  <c r="R189" i="38"/>
  <c r="S264" i="38"/>
  <c r="R514" i="38"/>
  <c r="N307" i="38"/>
  <c r="O554" i="38"/>
  <c r="M508" i="38"/>
  <c r="L246" i="38"/>
  <c r="X551" i="38"/>
  <c r="O564" i="38"/>
  <c r="O517" i="38"/>
  <c r="X540" i="38"/>
  <c r="X99" i="38"/>
  <c r="S189" i="38"/>
  <c r="O438" i="38"/>
  <c r="R105" i="38"/>
  <c r="N26" i="38"/>
  <c r="S504" i="38"/>
  <c r="K49" i="38"/>
  <c r="N505" i="38"/>
  <c r="L477" i="38"/>
  <c r="X504" i="38"/>
  <c r="L358" i="38"/>
  <c r="N93" i="38"/>
  <c r="L262" i="38"/>
  <c r="N183" i="38"/>
  <c r="R314" i="38"/>
  <c r="U377" i="38"/>
  <c r="S152" i="38"/>
  <c r="N240" i="38"/>
  <c r="V283" i="38"/>
  <c r="U183" i="38"/>
  <c r="K81" i="38"/>
  <c r="L354" i="38"/>
  <c r="AA246" i="38"/>
  <c r="R209" i="38"/>
  <c r="S197" i="38"/>
  <c r="M111" i="38"/>
  <c r="L266" i="38"/>
  <c r="M321" i="38"/>
  <c r="O83" i="38" l="1"/>
  <c r="Y243" i="38"/>
  <c r="Y89" i="38"/>
  <c r="X207" i="38"/>
  <c r="N199" i="38"/>
  <c r="Z149" i="38"/>
  <c r="P500" i="38"/>
  <c r="Y489" i="38"/>
  <c r="R459" i="38"/>
  <c r="V96" i="38"/>
  <c r="Y312" i="38"/>
  <c r="Y207" i="38"/>
  <c r="Z312" i="38"/>
  <c r="Y509" i="38"/>
  <c r="N389" i="38"/>
  <c r="N560" i="38"/>
  <c r="P191" i="38"/>
  <c r="Y214" i="38"/>
  <c r="Z485" i="38"/>
  <c r="Z89" i="38"/>
  <c r="Z500" i="38"/>
  <c r="O223" i="38"/>
  <c r="N133" i="38"/>
  <c r="Y459" i="38"/>
  <c r="Y223" i="38"/>
  <c r="L89" i="38"/>
  <c r="Z383" i="38"/>
  <c r="O235" i="38"/>
  <c r="Y149" i="38"/>
  <c r="Z260" i="38"/>
  <c r="Y345" i="38"/>
  <c r="X89" i="38"/>
  <c r="Z118" i="38"/>
  <c r="W83" i="38"/>
  <c r="Z83" i="38"/>
  <c r="Z389" i="38"/>
  <c r="Z133" i="38"/>
  <c r="Z243" i="38"/>
  <c r="Z235" i="38"/>
  <c r="P207" i="38"/>
  <c r="Y107" i="38"/>
  <c r="AA260" i="38"/>
  <c r="Q89" i="38"/>
  <c r="Y560" i="38"/>
  <c r="Z199" i="38"/>
  <c r="R312" i="38"/>
  <c r="AA89" i="38"/>
  <c r="O383" i="38"/>
  <c r="T383" i="38"/>
  <c r="Z207" i="38"/>
  <c r="Z214" i="38"/>
  <c r="Y118" i="38"/>
  <c r="U389" i="38"/>
  <c r="L235" i="38"/>
  <c r="U235" i="38"/>
  <c r="U191" i="38"/>
  <c r="X199" i="38"/>
  <c r="S500" i="38"/>
  <c r="S489" i="38"/>
  <c r="R133" i="38"/>
  <c r="M500" i="38"/>
  <c r="K243" i="38"/>
  <c r="M107" i="38"/>
  <c r="K164" i="38"/>
  <c r="L118" i="38"/>
  <c r="L243" i="38"/>
  <c r="S235" i="38"/>
  <c r="Y164" i="38"/>
  <c r="M467" i="38"/>
  <c r="S47" i="38"/>
  <c r="T191" i="38"/>
  <c r="L328" i="38"/>
  <c r="L164" i="38"/>
  <c r="Y133" i="38"/>
  <c r="T164" i="38"/>
  <c r="K260" i="38"/>
  <c r="O243" i="38"/>
  <c r="X235" i="38"/>
  <c r="S398" i="38"/>
  <c r="M191" i="38"/>
  <c r="K509" i="38"/>
  <c r="Y541" i="38"/>
  <c r="R96" i="38"/>
  <c r="Z509" i="38"/>
  <c r="X191" i="38"/>
  <c r="X190" i="38" s="1"/>
  <c r="K207" i="38"/>
  <c r="M328" i="38"/>
  <c r="Z527" i="38"/>
  <c r="P13" i="38"/>
  <c r="N191" i="38"/>
  <c r="L207" i="38"/>
  <c r="AA199" i="38"/>
  <c r="M89" i="38"/>
  <c r="Q509" i="38"/>
  <c r="Z223" i="38"/>
  <c r="N489" i="38"/>
  <c r="M527" i="38"/>
  <c r="Z398" i="38"/>
  <c r="X107" i="38"/>
  <c r="AA235" i="38"/>
  <c r="X96" i="38"/>
  <c r="P260" i="38"/>
  <c r="X223" i="38"/>
  <c r="R267" i="38"/>
  <c r="U509" i="38"/>
  <c r="M83" i="38"/>
  <c r="W199" i="38"/>
  <c r="M13" i="38"/>
  <c r="X398" i="38"/>
  <c r="O509" i="38"/>
  <c r="O345" i="38"/>
  <c r="Z267" i="38"/>
  <c r="O328" i="38"/>
  <c r="Z541" i="38"/>
  <c r="T96" i="38"/>
  <c r="X527" i="38"/>
  <c r="W223" i="38"/>
  <c r="M214" i="38"/>
  <c r="M383" i="38"/>
  <c r="R164" i="38"/>
  <c r="AA83" i="38"/>
  <c r="O267" i="38"/>
  <c r="U47" i="38"/>
  <c r="W398" i="38"/>
  <c r="K485" i="38"/>
  <c r="U96" i="38"/>
  <c r="N467" i="38"/>
  <c r="X345" i="38"/>
  <c r="U489" i="38"/>
  <c r="L260" i="38"/>
  <c r="K214" i="38"/>
  <c r="R107" i="38"/>
  <c r="Q383" i="38"/>
  <c r="T328" i="38"/>
  <c r="N398" i="38"/>
  <c r="T199" i="38"/>
  <c r="AA485" i="38"/>
  <c r="P164" i="38"/>
  <c r="AA118" i="38"/>
  <c r="Q107" i="38"/>
  <c r="N13" i="38"/>
  <c r="U398" i="38"/>
  <c r="P345" i="38"/>
  <c r="Y527" i="38"/>
  <c r="Z13" i="38"/>
  <c r="V223" i="38"/>
  <c r="N118" i="38"/>
  <c r="U107" i="38"/>
  <c r="Y267" i="38"/>
  <c r="M398" i="38"/>
  <c r="T312" i="38"/>
  <c r="K13" i="38"/>
  <c r="W107" i="38"/>
  <c r="N207" i="38"/>
  <c r="W527" i="38"/>
  <c r="V398" i="38"/>
  <c r="AA191" i="38"/>
  <c r="O118" i="38"/>
  <c r="V107" i="38"/>
  <c r="R500" i="38"/>
  <c r="N500" i="38"/>
  <c r="Z345" i="38"/>
  <c r="Z107" i="38"/>
  <c r="N149" i="38"/>
  <c r="M312" i="38"/>
  <c r="Y389" i="38"/>
  <c r="W312" i="38"/>
  <c r="O96" i="38"/>
  <c r="Y13" i="38"/>
  <c r="AA527" i="38"/>
  <c r="P107" i="38"/>
  <c r="X164" i="38"/>
  <c r="X489" i="38"/>
  <c r="Q243" i="38"/>
  <c r="S214" i="38"/>
  <c r="P149" i="38"/>
  <c r="K345" i="38"/>
  <c r="L527" i="38"/>
  <c r="P96" i="38"/>
  <c r="S389" i="38"/>
  <c r="R214" i="38"/>
  <c r="U149" i="38"/>
  <c r="V459" i="38"/>
  <c r="O541" i="38"/>
  <c r="L214" i="38"/>
  <c r="R345" i="38"/>
  <c r="V164" i="38"/>
  <c r="N223" i="38"/>
  <c r="U459" i="38"/>
  <c r="V389" i="38"/>
  <c r="O47" i="38"/>
  <c r="X133" i="38"/>
  <c r="AA243" i="38"/>
  <c r="U118" i="38"/>
  <c r="S267" i="38"/>
  <c r="V500" i="38"/>
  <c r="Q500" i="38"/>
  <c r="V509" i="38"/>
  <c r="M133" i="38"/>
  <c r="Q164" i="38"/>
  <c r="M207" i="38"/>
  <c r="AA500" i="38"/>
  <c r="O389" i="38"/>
  <c r="R223" i="38"/>
  <c r="K118" i="38"/>
  <c r="Y500" i="38"/>
  <c r="Y499" i="38" s="1"/>
  <c r="K107" i="38"/>
  <c r="V560" i="38"/>
  <c r="AA389" i="38"/>
  <c r="Q214" i="38"/>
  <c r="L459" i="38"/>
  <c r="R509" i="38"/>
  <c r="K398" i="38"/>
  <c r="Z467" i="38"/>
  <c r="K223" i="38"/>
  <c r="Y199" i="38"/>
  <c r="Y190" i="38" s="1"/>
  <c r="N459" i="38"/>
  <c r="R199" i="38"/>
  <c r="K191" i="38"/>
  <c r="U328" i="38"/>
  <c r="M223" i="38"/>
  <c r="N383" i="38"/>
  <c r="N243" i="38"/>
  <c r="T89" i="38"/>
  <c r="Q13" i="38"/>
  <c r="U243" i="38"/>
  <c r="M199" i="38"/>
  <c r="M541" i="38"/>
  <c r="N107" i="38"/>
  <c r="N235" i="38"/>
  <c r="L191" i="38"/>
  <c r="L149" i="38"/>
  <c r="Z96" i="38"/>
  <c r="W345" i="38"/>
  <c r="Y328" i="38"/>
  <c r="S96" i="38"/>
  <c r="R83" i="38"/>
  <c r="M345" i="38"/>
  <c r="X312" i="38"/>
  <c r="Q260" i="38"/>
  <c r="U527" i="38"/>
  <c r="T149" i="38"/>
  <c r="Q489" i="38"/>
  <c r="T560" i="38"/>
  <c r="W133" i="38"/>
  <c r="W260" i="38"/>
  <c r="R541" i="38"/>
  <c r="V467" i="38"/>
  <c r="N164" i="38"/>
  <c r="S541" i="38"/>
  <c r="K312" i="38"/>
  <c r="M509" i="38"/>
  <c r="Y467" i="38"/>
  <c r="U223" i="38"/>
  <c r="K489" i="38"/>
  <c r="X267" i="38"/>
  <c r="W383" i="38"/>
  <c r="S191" i="38"/>
  <c r="R89" i="38"/>
  <c r="V541" i="38"/>
  <c r="P527" i="38"/>
  <c r="T223" i="38"/>
  <c r="U260" i="38"/>
  <c r="K459" i="38"/>
  <c r="R243" i="38"/>
  <c r="L223" i="38"/>
  <c r="L107" i="38"/>
  <c r="S149" i="38"/>
  <c r="O13" i="38"/>
  <c r="Q398" i="38"/>
  <c r="S13" i="38"/>
  <c r="R467" i="38"/>
  <c r="K500" i="38"/>
  <c r="K389" i="38"/>
  <c r="L398" i="38"/>
  <c r="AA133" i="38"/>
  <c r="U383" i="38"/>
  <c r="AA96" i="38"/>
  <c r="R235" i="38"/>
  <c r="K133" i="38"/>
  <c r="T398" i="38"/>
  <c r="M47" i="38"/>
  <c r="O500" i="38"/>
  <c r="V13" i="38"/>
  <c r="X459" i="38"/>
  <c r="O191" i="38"/>
  <c r="Z164" i="38"/>
  <c r="AA398" i="38"/>
  <c r="X260" i="38"/>
  <c r="U13" i="38"/>
  <c r="L13" i="38"/>
  <c r="P485" i="38"/>
  <c r="T527" i="38"/>
  <c r="M149" i="38"/>
  <c r="N260" i="38"/>
  <c r="N328" i="38"/>
  <c r="X13" i="38"/>
  <c r="R398" i="38"/>
  <c r="P267" i="38"/>
  <c r="Y96" i="38"/>
  <c r="V191" i="38"/>
  <c r="W13" i="38"/>
  <c r="AA13" i="38"/>
  <c r="O214" i="38"/>
  <c r="AA107" i="38"/>
  <c r="S223" i="38"/>
  <c r="Z489" i="38"/>
  <c r="L96" i="38"/>
  <c r="L489" i="38"/>
  <c r="U267" i="38"/>
  <c r="M260" i="38"/>
  <c r="T214" i="38"/>
  <c r="Y47" i="38"/>
  <c r="Y398" i="38"/>
  <c r="T13" i="38"/>
  <c r="R118" i="38"/>
  <c r="T107" i="38"/>
  <c r="S107" i="38"/>
  <c r="O89" i="38"/>
  <c r="S527" i="38"/>
  <c r="K96" i="38"/>
  <c r="R13" i="38"/>
  <c r="R527" i="38"/>
  <c r="K199" i="38"/>
  <c r="Q328" i="38"/>
  <c r="S383" i="38"/>
  <c r="Q267" i="38"/>
  <c r="S133" i="38"/>
  <c r="Q118" i="38"/>
  <c r="S243" i="38"/>
  <c r="V267" i="38"/>
  <c r="AA560" i="38"/>
  <c r="U500" i="38"/>
  <c r="Z191" i="38"/>
  <c r="Z328" i="38"/>
  <c r="AA164" i="38"/>
  <c r="W500" i="38"/>
  <c r="P235" i="38"/>
  <c r="Q149" i="38"/>
  <c r="X47" i="38"/>
  <c r="T489" i="38"/>
  <c r="P560" i="38"/>
  <c r="R47" i="38"/>
  <c r="Y260" i="38"/>
  <c r="W389" i="38"/>
  <c r="W89" i="38"/>
  <c r="N485" i="38"/>
  <c r="X118" i="38"/>
  <c r="M235" i="38"/>
  <c r="O527" i="38"/>
  <c r="L509" i="38"/>
  <c r="U164" i="38"/>
  <c r="L83" i="38"/>
  <c r="K541" i="38"/>
  <c r="V243" i="38"/>
  <c r="U541" i="38"/>
  <c r="K560" i="38"/>
  <c r="T83" i="38"/>
  <c r="O260" i="38"/>
  <c r="V149" i="38"/>
  <c r="L133" i="38"/>
  <c r="W149" i="38"/>
  <c r="P243" i="38"/>
  <c r="Q199" i="38"/>
  <c r="K328" i="38"/>
  <c r="W214" i="38"/>
  <c r="K83" i="38"/>
  <c r="U199" i="38"/>
  <c r="Q312" i="38"/>
  <c r="M560" i="38"/>
  <c r="U467" i="38"/>
  <c r="K89" i="38"/>
  <c r="P489" i="38"/>
  <c r="S199" i="38"/>
  <c r="Q467" i="38"/>
  <c r="AA345" i="38"/>
  <c r="AA467" i="38"/>
  <c r="T345" i="38"/>
  <c r="Q235" i="38"/>
  <c r="L267" i="38"/>
  <c r="V47" i="38"/>
  <c r="Q459" i="38"/>
  <c r="T235" i="38"/>
  <c r="O485" i="38"/>
  <c r="K267" i="38"/>
  <c r="V214" i="38"/>
  <c r="T459" i="38"/>
  <c r="V118" i="38"/>
  <c r="W509" i="38"/>
  <c r="N527" i="38"/>
  <c r="L345" i="38"/>
  <c r="Q207" i="38"/>
  <c r="V328" i="38"/>
  <c r="L389" i="38"/>
  <c r="W191" i="38"/>
  <c r="S459" i="38"/>
  <c r="Q96" i="38"/>
  <c r="P383" i="38"/>
  <c r="P47" i="38"/>
  <c r="T260" i="38"/>
  <c r="V312" i="38"/>
  <c r="Z47" i="38"/>
  <c r="AA149" i="38"/>
  <c r="T267" i="38"/>
  <c r="Q223" i="38"/>
  <c r="P328" i="38"/>
  <c r="V83" i="38"/>
  <c r="AA328" i="38"/>
  <c r="T47" i="38"/>
  <c r="N96" i="38"/>
  <c r="L312" i="38"/>
  <c r="W47" i="38"/>
  <c r="O164" i="38"/>
  <c r="L467" i="38"/>
  <c r="X383" i="38"/>
  <c r="R191" i="38"/>
  <c r="Q389" i="38"/>
  <c r="R207" i="38"/>
  <c r="S485" i="38"/>
  <c r="T467" i="38"/>
  <c r="O312" i="38"/>
  <c r="U214" i="38"/>
  <c r="U312" i="38"/>
  <c r="P398" i="38"/>
  <c r="V527" i="38"/>
  <c r="M96" i="38"/>
  <c r="Q47" i="38"/>
  <c r="W164" i="38"/>
  <c r="M267" i="38"/>
  <c r="X328" i="38"/>
  <c r="R328" i="38"/>
  <c r="AA541" i="38"/>
  <c r="O459" i="38"/>
  <c r="X214" i="38"/>
  <c r="P133" i="38"/>
  <c r="Q83" i="38"/>
  <c r="L541" i="38"/>
  <c r="U83" i="38"/>
  <c r="W489" i="38"/>
  <c r="S164" i="38"/>
  <c r="T118" i="38"/>
  <c r="K149" i="38"/>
  <c r="N345" i="38"/>
  <c r="O489" i="38"/>
  <c r="S328" i="38"/>
  <c r="T541" i="38"/>
  <c r="W328" i="38"/>
  <c r="S509" i="38"/>
  <c r="M243" i="38"/>
  <c r="W541" i="38"/>
  <c r="P118" i="38"/>
  <c r="L199" i="38"/>
  <c r="N214" i="38"/>
  <c r="L383" i="38"/>
  <c r="R389" i="38"/>
  <c r="AA383" i="38"/>
  <c r="M489" i="38"/>
  <c r="S118" i="38"/>
  <c r="M164" i="38"/>
  <c r="X83" i="38"/>
  <c r="Q527" i="38"/>
  <c r="AA223" i="38"/>
  <c r="AA312" i="38"/>
  <c r="W467" i="38"/>
  <c r="M485" i="38"/>
  <c r="T243" i="38"/>
  <c r="R485" i="38"/>
  <c r="O207" i="38"/>
  <c r="T509" i="38"/>
  <c r="K527" i="38"/>
  <c r="K526" i="38" s="1"/>
  <c r="T500" i="38"/>
  <c r="X560" i="38"/>
  <c r="W459" i="38"/>
  <c r="AA509" i="38"/>
  <c r="V485" i="38"/>
  <c r="P89" i="38"/>
  <c r="O398" i="38"/>
  <c r="L47" i="38"/>
  <c r="W485" i="38"/>
  <c r="S345" i="38"/>
  <c r="T485" i="38"/>
  <c r="R149" i="38"/>
  <c r="X389" i="38"/>
  <c r="AA214" i="38"/>
  <c r="P312" i="38"/>
  <c r="N541" i="38"/>
  <c r="AA47" i="38"/>
  <c r="L500" i="38"/>
  <c r="S560" i="38"/>
  <c r="V133" i="38"/>
  <c r="W235" i="38"/>
  <c r="O560" i="38"/>
  <c r="O133" i="38"/>
  <c r="N83" i="38"/>
  <c r="K467" i="38"/>
  <c r="T133" i="38"/>
  <c r="V345" i="38"/>
  <c r="X149" i="38"/>
  <c r="L560" i="38"/>
  <c r="M389" i="38"/>
  <c r="Q560" i="38"/>
  <c r="S467" i="38"/>
  <c r="U133" i="38"/>
  <c r="V260" i="38"/>
  <c r="O467" i="38"/>
  <c r="V489" i="38"/>
  <c r="U345" i="38"/>
  <c r="P214" i="38"/>
  <c r="W560" i="38"/>
  <c r="Y235" i="38"/>
  <c r="K383" i="38"/>
  <c r="AA267" i="38"/>
  <c r="W207" i="38"/>
  <c r="P541" i="38"/>
  <c r="T389" i="38"/>
  <c r="M459" i="38"/>
  <c r="AA207" i="38"/>
  <c r="AA459" i="38"/>
  <c r="Q191" i="38"/>
  <c r="P509" i="38"/>
  <c r="W96" i="38"/>
  <c r="W118" i="38"/>
  <c r="N509" i="38"/>
  <c r="O149" i="38"/>
  <c r="S312" i="38"/>
  <c r="X541" i="38"/>
  <c r="X500" i="38"/>
  <c r="P83" i="38"/>
  <c r="V199" i="38"/>
  <c r="P389" i="38"/>
  <c r="R489" i="38"/>
  <c r="Q133" i="38"/>
  <c r="V207" i="38"/>
  <c r="N47" i="38"/>
  <c r="Q345" i="38"/>
  <c r="X467" i="38"/>
  <c r="P459" i="38"/>
  <c r="S207" i="38"/>
  <c r="N312" i="38"/>
  <c r="S83" i="38"/>
  <c r="K47" i="38"/>
  <c r="V235" i="38"/>
  <c r="Q485" i="38"/>
  <c r="R383" i="38"/>
  <c r="Q541" i="38"/>
  <c r="V383" i="38"/>
  <c r="R560" i="38"/>
  <c r="P467" i="38"/>
  <c r="W243" i="38"/>
  <c r="N267" i="38"/>
  <c r="X509" i="38"/>
  <c r="K235" i="38"/>
  <c r="P199" i="38"/>
  <c r="P190" i="38" s="1"/>
  <c r="W267" i="38"/>
  <c r="S260" i="38"/>
  <c r="R260" i="38"/>
  <c r="M118" i="38"/>
  <c r="X243" i="38"/>
  <c r="U560" i="38"/>
  <c r="O199" i="38"/>
  <c r="N89" i="38"/>
  <c r="AA489" i="38"/>
  <c r="T207" i="38"/>
  <c r="P223" i="38"/>
  <c r="N190" i="38" l="1"/>
  <c r="N106" i="38" s="1"/>
  <c r="P499" i="38"/>
  <c r="Z190" i="38"/>
  <c r="Z499" i="38"/>
  <c r="Y397" i="38"/>
  <c r="O526" i="38"/>
  <c r="Q190" i="38"/>
  <c r="Q106" i="38" s="1"/>
  <c r="Y222" i="38"/>
  <c r="V526" i="38"/>
  <c r="O499" i="38"/>
  <c r="Q499" i="38"/>
  <c r="Y526" i="38"/>
  <c r="L499" i="38"/>
  <c r="Y106" i="38"/>
  <c r="R12" i="38"/>
  <c r="AA190" i="38"/>
  <c r="AA106" i="38" s="1"/>
  <c r="T499" i="38"/>
  <c r="AA222" i="38"/>
  <c r="X327" i="38"/>
  <c r="R397" i="38"/>
  <c r="O190" i="38"/>
  <c r="O106" i="38" s="1"/>
  <c r="L526" i="38"/>
  <c r="AA526" i="38"/>
  <c r="R190" i="38"/>
  <c r="R106" i="38" s="1"/>
  <c r="S526" i="38"/>
  <c r="U327" i="38"/>
  <c r="R222" i="38"/>
  <c r="V499" i="38"/>
  <c r="X397" i="38"/>
  <c r="M526" i="38"/>
  <c r="P12" i="38"/>
  <c r="O222" i="38"/>
  <c r="W327" i="38"/>
  <c r="W190" i="38"/>
  <c r="W106" i="38" s="1"/>
  <c r="Z327" i="38"/>
  <c r="S12" i="38"/>
  <c r="Y327" i="38"/>
  <c r="L190" i="38"/>
  <c r="L106" i="38" s="1"/>
  <c r="W397" i="38"/>
  <c r="S499" i="38"/>
  <c r="P327" i="38"/>
  <c r="N526" i="38"/>
  <c r="Z106" i="38"/>
  <c r="P222" i="38"/>
  <c r="P397" i="38"/>
  <c r="AA327" i="38"/>
  <c r="N327" i="38"/>
  <c r="AA397" i="38"/>
  <c r="V12" i="38"/>
  <c r="K499" i="38"/>
  <c r="O12" i="38"/>
  <c r="P526" i="38"/>
  <c r="U526" i="38"/>
  <c r="Q12" i="38"/>
  <c r="AA499" i="38"/>
  <c r="N499" i="38"/>
  <c r="Z12" i="38"/>
  <c r="N12" i="38"/>
  <c r="T327" i="38"/>
  <c r="X222" i="38"/>
  <c r="X106" i="38"/>
  <c r="Z222" i="38"/>
  <c r="M327" i="38"/>
  <c r="S397" i="38"/>
  <c r="T190" i="38"/>
  <c r="T106" i="38" s="1"/>
  <c r="U190" i="38"/>
  <c r="W12" i="38"/>
  <c r="W526" i="38"/>
  <c r="X499" i="38"/>
  <c r="R327" i="38"/>
  <c r="R526" i="38"/>
  <c r="T12" i="38"/>
  <c r="AA12" i="38"/>
  <c r="L12" i="38"/>
  <c r="L397" i="38"/>
  <c r="M222" i="38"/>
  <c r="K397" i="38"/>
  <c r="P106" i="38"/>
  <c r="R499" i="38"/>
  <c r="V397" i="38"/>
  <c r="K12" i="38"/>
  <c r="U106" i="38"/>
  <c r="W222" i="38"/>
  <c r="O327" i="38"/>
  <c r="Z397" i="38"/>
  <c r="S222" i="38"/>
  <c r="U12" i="38"/>
  <c r="X526" i="38"/>
  <c r="O397" i="38"/>
  <c r="Q526" i="38"/>
  <c r="S327" i="38"/>
  <c r="Q222" i="38"/>
  <c r="V327" i="38"/>
  <c r="K327" i="38"/>
  <c r="W499" i="38"/>
  <c r="U499" i="38"/>
  <c r="Q327" i="38"/>
  <c r="V190" i="38"/>
  <c r="V106" i="38" s="1"/>
  <c r="X12" i="38"/>
  <c r="T526" i="38"/>
  <c r="T397" i="38"/>
  <c r="Q397" i="38"/>
  <c r="L222" i="38"/>
  <c r="T222" i="38"/>
  <c r="S190" i="38"/>
  <c r="S106" i="38" s="1"/>
  <c r="U222" i="38"/>
  <c r="K190" i="38"/>
  <c r="K106" i="38" s="1"/>
  <c r="K222" i="38"/>
  <c r="N222" i="38"/>
  <c r="Y12" i="38"/>
  <c r="M397" i="38"/>
  <c r="V222" i="38"/>
  <c r="U397" i="38"/>
  <c r="N397" i="38"/>
  <c r="M12" i="38"/>
  <c r="Z526" i="38"/>
  <c r="M190" i="38"/>
  <c r="M106" i="38" s="1"/>
  <c r="L327" i="38"/>
  <c r="M499" i="38"/>
  <c r="S566" i="38" l="1"/>
  <c r="Y566" i="38"/>
  <c r="P566" i="38"/>
  <c r="R566" i="38"/>
  <c r="AA566" i="38"/>
  <c r="K566" i="38"/>
  <c r="M566" i="38"/>
  <c r="Z566" i="38"/>
  <c r="Q566" i="38"/>
  <c r="O566" i="38"/>
  <c r="X566" i="38"/>
  <c r="U566" i="38"/>
  <c r="L566" i="38"/>
  <c r="W566" i="38"/>
  <c r="V566" i="38"/>
  <c r="T566" i="38"/>
  <c r="N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<sst xmlns="http://schemas.openxmlformats.org/spreadsheetml/2006/main" count="14120" uniqueCount="1813">
  <si>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</si>
  <si>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</si>
  <si>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</si>
  <si>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</si>
  <si>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</si>
  <si>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</si>
  <si>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</si>
  <si>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</si>
  <si>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</si>
  <si>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</si>
  <si>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</si>
  <si>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</si>
  <si>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</si>
  <si>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</si>
  <si>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</si>
  <si>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</si>
  <si>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</si>
  <si>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</si>
  <si>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</si>
  <si>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</si>
  <si>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</si>
  <si>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</si>
  <si>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</si>
  <si>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</si>
  <si>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</si>
  <si>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</si>
  <si>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</si>
  <si>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</si>
  <si>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</si>
  <si>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</si>
  <si>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</si>
  <si>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</si>
  <si>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</si>
  <si>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</si>
  <si>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</si>
  <si>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</si>
  <si>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</si>
  <si>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</si>
  <si>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</si>
  <si>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</si>
  <si>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</si>
  <si>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</si>
  <si>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</si>
  <si>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</si>
  <si>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</si>
  <si>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</si>
  <si>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</si>
  <si>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</si>
  <si>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</si>
  <si>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</si>
  <si>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</si>
  <si>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</si>
  <si>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</si>
  <si>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</si>
  <si>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</si>
  <si>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</si>
  <si>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</si>
  <si>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</si>
  <si>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</si>
  <si>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</si>
  <si>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</si>
  <si>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</si>
  <si>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</si>
  <si>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</si>
  <si>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</si>
  <si>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</si>
  <si>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</si>
  <si>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</si>
  <si>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</si>
  <si>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</si>
  <si>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</si>
  <si>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</si>
  <si>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</si>
  <si>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</si>
  <si>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</si>
  <si>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</si>
  <si>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</si>
  <si>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</si>
  <si>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</si>
  <si>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</si>
  <si>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</si>
  <si>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</si>
  <si>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</si>
  <si>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</si>
  <si>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</si>
  <si>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</si>
  <si>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</si>
  <si>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</si>
  <si>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</si>
  <si>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</si>
  <si>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</si>
  <si>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</si>
  <si>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</si>
  <si>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</si>
  <si>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</si>
  <si>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</si>
  <si>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</si>
  <si>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</si>
  <si>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</si>
  <si>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</si>
  <si>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</si>
  <si>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</si>
  <si>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</si>
  <si>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</si>
  <si>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</si>
  <si>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</si>
  <si>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</si>
  <si>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</si>
  <si>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</si>
  <si>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</si>
  <si>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</si>
  <si>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</si>
  <si>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</si>
  <si>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</si>
  <si>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</si>
  <si>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</si>
  <si>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</si>
  <si>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</si>
  <si>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</si>
  <si>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</si>
  <si>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</si>
  <si>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</si>
  <si>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</si>
  <si>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</si>
  <si>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</si>
  <si>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</si>
  <si>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</si>
  <si>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</si>
  <si>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</si>
  <si>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</si>
  <si>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</si>
  <si>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</si>
  <si>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</si>
  <si>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</si>
  <si>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</si>
  <si>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</si>
  <si>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</si>
  <si>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</si>
  <si>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</si>
  <si>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</si>
  <si>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</si>
  <si>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</si>
  <si>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</si>
  <si>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</si>
  <si>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</si>
  <si>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</si>
  <si>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</si>
  <si>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</si>
  <si>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</si>
  <si>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</si>
  <si>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</si>
  <si>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</si>
  <si>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</si>
  <si>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</si>
  <si>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</si>
  <si>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</si>
  <si>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</si>
  <si>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</si>
  <si>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</si>
  <si>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</si>
  <si>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</si>
  <si>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</si>
  <si>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</si>
  <si>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</si>
  <si>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</si>
  <si>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</si>
  <si>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</si>
  <si>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</si>
  <si>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</si>
  <si>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</si>
  <si>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</si>
  <si>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</si>
  <si>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</si>
  <si>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</si>
  <si>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</si>
  <si>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</si>
  <si>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</si>
  <si>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</si>
  <si>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</si>
  <si>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</si>
  <si>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</si>
  <si>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</si>
  <si>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</si>
  <si>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</si>
  <si>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</si>
  <si>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</si>
  <si>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</si>
  <si>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</si>
  <si>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</si>
  <si>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</si>
  <si>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</si>
  <si>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</si>
  <si>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</si>
  <si>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</si>
  <si>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</si>
  <si>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</si>
  <si>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</si>
  <si>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</si>
  <si>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</si>
  <si>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</si>
  <si>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</si>
  <si>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</si>
  <si>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</si>
  <si>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</si>
  <si>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</si>
  <si>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</si>
  <si>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</si>
  <si>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</si>
  <si>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</si>
  <si>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</si>
  <si>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</si>
  <si>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</si>
  <si>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</si>
  <si>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</si>
  <si>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</si>
  <si>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</si>
  <si>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</si>
  <si>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</si>
  <si>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</si>
  <si>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</si>
  <si>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</si>
  <si>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</si>
  <si>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</si>
  <si>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</si>
  <si>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</si>
  <si>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</si>
  <si>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</si>
  <si>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</si>
  <si>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</si>
  <si>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</si>
  <si>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</si>
  <si>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</si>
  <si>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</si>
  <si>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</si>
  <si>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</si>
  <si>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</si>
  <si>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</si>
  <si>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</si>
  <si>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</si>
  <si>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</si>
  <si>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</si>
  <si>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</si>
  <si>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</si>
  <si>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</si>
  <si>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</si>
  <si>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</si>
  <si>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</si>
  <si>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</si>
  <si>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</si>
  <si>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</si>
  <si>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</si>
  <si>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</si>
  <si>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</si>
  <si>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</si>
  <si>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</si>
  <si>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</si>
  <si>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</si>
  <si>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</si>
  <si>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</si>
  <si>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</si>
  <si>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</si>
  <si>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</si>
  <si>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</si>
  <si>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</si>
  <si>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</si>
  <si>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</si>
  <si>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</si>
  <si>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</si>
  <si>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</si>
  <si>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</si>
  <si>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</si>
  <si>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</si>
  <si>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</si>
  <si>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</si>
  <si>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</si>
  <si>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</si>
  <si>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</si>
  <si>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</si>
  <si>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</si>
  <si>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</si>
  <si>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</si>
  <si>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</si>
  <si>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</si>
  <si>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</si>
  <si>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</si>
  <si>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</si>
  <si>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</si>
  <si>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</si>
  <si>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</si>
  <si>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</si>
  <si>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</si>
  <si>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</si>
  <si>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</si>
  <si>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</si>
  <si>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</si>
  <si>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</si>
  <si>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</si>
  <si>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</si>
  <si>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</si>
  <si>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</si>
  <si>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</si>
  <si>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</si>
  <si>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</si>
  <si>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</si>
  <si>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</si>
  <si>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</si>
  <si>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</si>
  <si>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</si>
  <si>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</si>
  <si>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</si>
  <si>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</si>
  <si>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</si>
  <si>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</si>
  <si>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</si>
  <si>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</si>
  <si>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</si>
  <si>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</si>
  <si>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</si>
  <si>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</si>
  <si>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</si>
  <si>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</si>
  <si>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</si>
  <si>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</si>
  <si>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</si>
  <si>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</si>
  <si>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</si>
  <si>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</si>
  <si>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</si>
  <si>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</si>
  <si>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</si>
  <si>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</si>
  <si>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</si>
  <si>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</si>
  <si>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</si>
  <si>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</si>
  <si>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</si>
  <si>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</si>
  <si>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</si>
  <si>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</si>
  <si>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</si>
  <si>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</si>
  <si>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</si>
  <si>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</si>
  <si>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</si>
  <si>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</si>
  <si>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</si>
  <si>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</si>
  <si>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</si>
  <si>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</si>
  <si>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</si>
  <si>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</si>
  <si>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</si>
  <si>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</si>
  <si>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</si>
  <si>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</si>
  <si>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</si>
  <si>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</si>
  <si>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</si>
  <si>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</si>
  <si>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</si>
  <si>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</si>
  <si>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</si>
  <si>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</si>
  <si>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</si>
  <si>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</si>
  <si>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</si>
  <si>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</si>
  <si>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</si>
  <si>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</si>
  <si>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</si>
  <si>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</si>
  <si>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</si>
  <si>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</si>
  <si>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</si>
  <si>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</si>
  <si>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</si>
  <si>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</si>
  <si>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</si>
  <si>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</si>
  <si>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</si>
  <si>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</si>
  <si>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</si>
  <si>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</si>
  <si>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</si>
  <si>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</si>
  <si>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</si>
  <si>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</si>
  <si>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</si>
  <si>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</si>
  <si>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</si>
  <si>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</si>
  <si>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</si>
  <si>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</si>
  <si>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</si>
  <si>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</si>
  <si>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</si>
  <si>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</si>
  <si>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</si>
  <si>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</si>
  <si>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</si>
  <si>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</si>
  <si>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</si>
  <si>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</si>
  <si>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</si>
  <si>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</si>
  <si>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</si>
  <si>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</si>
  <si>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</si>
  <si>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</si>
  <si>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</si>
  <si>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</si>
  <si>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</si>
  <si>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</si>
  <si>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</si>
  <si>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</si>
  <si>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</si>
  <si>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</si>
  <si>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</si>
  <si>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</si>
  <si>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</si>
  <si>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</si>
  <si>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</si>
  <si>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</si>
  <si>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</si>
  <si>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</si>
  <si>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</si>
  <si>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</si>
  <si>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</si>
  <si>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</si>
  <si>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</si>
  <si>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</si>
  <si>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</si>
  <si>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</si>
  <si>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</si>
  <si>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</si>
  <si>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</si>
  <si>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</si>
  <si>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</si>
  <si>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</si>
  <si>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</si>
  <si>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</si>
  <si>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</si>
  <si>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</si>
  <si>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</si>
  <si>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</si>
  <si>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</si>
  <si>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</si>
  <si>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</si>
  <si>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</si>
  <si>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</si>
  <si>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</si>
  <si>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</si>
  <si>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</si>
  <si>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</si>
  <si>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</si>
  <si>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</si>
  <si>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</si>
  <si>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</si>
  <si>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</si>
  <si>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</si>
  <si>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</si>
  <si>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</si>
  <si>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</si>
  <si>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</si>
  <si>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</si>
  <si>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</si>
  <si>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</si>
  <si>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</si>
  <si>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</si>
  <si>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</si>
  <si>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</si>
  <si>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</si>
  <si>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</si>
  <si>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</si>
  <si>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</si>
  <si>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</si>
  <si>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</si>
  <si>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</si>
  <si>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</si>
  <si>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</si>
  <si>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</si>
  <si>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</si>
  <si>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</si>
  <si>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</si>
  <si>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</si>
  <si>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</si>
  <si>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</si>
  <si>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</si>
  <si>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</si>
  <si>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</si>
  <si>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</si>
  <si>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</si>
  <si>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</si>
  <si>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</si>
  <si>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</si>
  <si>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</si>
  <si>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</si>
  <si>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</si>
  <si>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</si>
  <si>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</si>
  <si>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</si>
  <si>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</si>
  <si>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</si>
  <si>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</si>
  <si>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</si>
  <si>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</si>
  <si>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</si>
  <si>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</si>
  <si>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</si>
  <si>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</si>
  <si>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</si>
  <si>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</si>
  <si>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</si>
  <si>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</si>
  <si>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</si>
  <si>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</si>
  <si>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</si>
  <si>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</si>
  <si>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</si>
  <si>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</si>
  <si>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</si>
  <si>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</si>
  <si>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</si>
  <si>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</si>
  <si>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</si>
  <si>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</si>
  <si>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</si>
  <si>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</si>
  <si>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</si>
  <si>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</si>
  <si>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</si>
  <si>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</si>
  <si>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</si>
  <si>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</si>
  <si>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</si>
  <si>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</si>
  <si>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</si>
  <si>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</si>
  <si>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</si>
  <si>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</si>
  <si>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</si>
  <si>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</si>
  <si>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</si>
  <si>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</si>
  <si>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</si>
  <si>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</si>
  <si>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</si>
  <si>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</si>
  <si>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</si>
  <si>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</si>
  <si>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</si>
  <si>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</si>
  <si>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</si>
  <si>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</si>
  <si>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</si>
  <si>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</si>
  <si>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</si>
  <si>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</si>
  <si>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</si>
  <si>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</si>
  <si>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</si>
  <si>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</si>
  <si>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</si>
  <si>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</si>
  <si>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</si>
  <si>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</si>
  <si>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</si>
  <si>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</si>
  <si>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</si>
  <si>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</si>
  <si>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</si>
  <si>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</si>
  <si>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</si>
  <si>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</si>
  <si>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</si>
  <si>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</si>
  <si>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</si>
  <si>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</si>
  <si>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</si>
  <si>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</si>
  <si>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</si>
  <si>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</si>
  <si>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</si>
  <si>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</si>
  <si>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</si>
  <si>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</si>
  <si>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</si>
  <si>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</si>
  <si>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</si>
  <si>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</si>
  <si>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</si>
  <si>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</si>
  <si>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</si>
  <si>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</si>
  <si>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</si>
  <si>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</si>
  <si>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</si>
  <si>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</si>
  <si>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</si>
  <si>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</si>
  <si>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</si>
  <si>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</si>
  <si>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</si>
  <si>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</si>
  <si>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</si>
  <si>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</si>
  <si>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</si>
  <si>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</si>
  <si>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</si>
  <si>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</si>
  <si>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</si>
  <si>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</si>
  <si>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</si>
  <si>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</si>
  <si>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</si>
  <si>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</si>
  <si>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</si>
  <si>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</si>
  <si>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</si>
  <si>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</si>
  <si>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</si>
  <si>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</si>
  <si>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</si>
  <si>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</si>
  <si>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</si>
  <si>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</si>
  <si>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</si>
  <si>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</si>
  <si>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</si>
  <si>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</si>
  <si>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</si>
  <si>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</si>
  <si>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</si>
  <si>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</si>
  <si>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</si>
  <si>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</si>
  <si>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</si>
  <si>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</si>
  <si>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</si>
  <si>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</si>
  <si>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</si>
  <si>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</si>
  <si>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</si>
  <si>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</si>
  <si>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</si>
  <si>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</si>
  <si>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</si>
  <si>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</si>
  <si>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</si>
  <si>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</si>
  <si>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</si>
  <si>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</si>
  <si>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</si>
  <si>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</si>
  <si>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</si>
  <si>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</si>
  <si>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</si>
  <si>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</si>
  <si>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</si>
  <si>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</si>
  <si>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</si>
  <si>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</si>
  <si>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</si>
  <si>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</si>
  <si>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</si>
  <si>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</si>
  <si>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</si>
  <si>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</si>
  <si>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</si>
  <si>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</si>
  <si>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</si>
  <si>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</si>
  <si>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</si>
  <si>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</si>
  <si>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</si>
  <si>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</si>
  <si>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</si>
  <si>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</si>
  <si>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</si>
  <si>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</si>
  <si>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</si>
  <si>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</si>
  <si>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</si>
  <si>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</si>
  <si>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</si>
  <si>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</si>
  <si>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</si>
  <si>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</si>
  <si>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</si>
  <si>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</si>
  <si>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</si>
  <si>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</si>
  <si>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</si>
  <si>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</si>
  <si>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</si>
  <si>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</si>
  <si>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</si>
  <si>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</si>
  <si>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</si>
  <si>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</si>
  <si>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</si>
  <si>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</si>
  <si>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</si>
  <si>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</si>
  <si>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</si>
  <si>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</si>
  <si>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</si>
  <si>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</si>
  <si>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</si>
  <si>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</si>
  <si>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</si>
  <si>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</si>
  <si>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</si>
  <si>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</si>
  <si>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</si>
  <si>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</si>
  <si>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</si>
  <si>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</si>
  <si>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</si>
  <si>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</si>
  <si>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</si>
  <si>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</si>
  <si>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</si>
  <si>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</si>
  <si>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</si>
  <si>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</si>
  <si>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</si>
  <si>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</si>
  <si>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</si>
  <si>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</si>
  <si>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</si>
  <si>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</si>
  <si>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</si>
  <si>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</si>
  <si>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</si>
  <si>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</si>
  <si>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</si>
  <si>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</si>
  <si>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</si>
  <si>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</si>
  <si>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</si>
  <si>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</si>
  <si>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</si>
  <si>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</si>
  <si>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</si>
  <si>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</si>
  <si>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</si>
  <si>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</si>
  <si>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</si>
  <si>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</si>
  <si>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</si>
  <si>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</si>
  <si>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</si>
  <si>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</si>
  <si>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</si>
  <si>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</si>
  <si>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</si>
  <si>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</si>
  <si>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</si>
  <si>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</si>
  <si>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</si>
  <si>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</si>
  <si>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</si>
  <si>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</si>
  <si>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</si>
  <si>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</si>
  <si>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</si>
  <si>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</si>
  <si>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</si>
  <si>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</si>
  <si>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</si>
  <si>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</si>
  <si>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</si>
  <si>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</si>
  <si>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</si>
  <si>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</si>
  <si>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</si>
  <si>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</si>
  <si>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</si>
  <si>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</si>
  <si>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</si>
  <si>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</si>
  <si>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</si>
  <si>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</si>
  <si>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</si>
  <si>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</si>
  <si>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</si>
  <si>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</si>
  <si>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</si>
  <si>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</si>
  <si>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</si>
  <si>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</si>
  <si>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</si>
  <si>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</si>
  <si>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</si>
  <si>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</si>
  <si>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</si>
  <si>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</si>
  <si>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</si>
  <si>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</si>
  <si>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</si>
  <si>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</si>
  <si>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</si>
  <si>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</si>
  <si>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</si>
  <si>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</si>
  <si>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</si>
  <si>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</si>
  <si>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</si>
  <si>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</si>
  <si>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</si>
  <si>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</si>
  <si>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</si>
  <si>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</si>
  <si>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</si>
  <si>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</si>
  <si>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</si>
  <si>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</si>
  <si>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</si>
  <si>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</si>
  <si>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</si>
  <si>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</si>
  <si>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</si>
  <si>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</si>
  <si>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</si>
  <si>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</si>
  <si>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</si>
  <si>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</si>
  <si>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</si>
  <si>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</si>
  <si>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</si>
  <si>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</si>
  <si>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</si>
  <si>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</si>
  <si>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</si>
  <si>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</si>
  <si>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</si>
  <si>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</si>
  <si>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</si>
  <si>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</si>
  <si>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</si>
  <si>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</si>
  <si>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</si>
  <si>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</si>
  <si>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</si>
  <si>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</si>
  <si>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</si>
  <si>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</si>
  <si>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</si>
  <si>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</si>
  <si>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</si>
  <si>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</si>
  <si>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</si>
  <si>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</si>
  <si>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</si>
  <si>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</si>
  <si>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</si>
  <si>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</si>
  <si>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</si>
  <si>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</si>
  <si>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</si>
  <si>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</si>
  <si>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</si>
  <si>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</si>
  <si>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</si>
  <si>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</si>
  <si>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</si>
  <si>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</si>
  <si>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</si>
  <si>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</si>
  <si>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</si>
  <si>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</si>
  <si>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</si>
  <si>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</si>
  <si>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</si>
  <si>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</si>
  <si>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</si>
  <si>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</si>
  <si>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</si>
  <si>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</si>
  <si>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</si>
  <si>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</si>
  <si>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</si>
  <si>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</si>
  <si>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</si>
  <si>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</si>
  <si>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</si>
  <si>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</si>
  <si>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</si>
  <si>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</si>
  <si>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</si>
  <si>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</si>
  <si>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</si>
  <si>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</si>
  <si>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</si>
  <si>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</si>
  <si>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</si>
  <si>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</si>
  <si>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</si>
  <si>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</si>
  <si>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</si>
  <si>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</si>
  <si>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</si>
  <si>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</si>
  <si>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</si>
  <si>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</si>
  <si>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</si>
  <si>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</si>
  <si>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</si>
  <si>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</si>
  <si>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</si>
  <si>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</si>
  <si>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</si>
  <si>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</si>
  <si>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</si>
  <si>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</si>
  <si>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</si>
  <si>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</si>
  <si>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</si>
  <si>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</si>
  <si>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</si>
  <si>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</si>
  <si>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</si>
  <si>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</si>
  <si>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</si>
  <si>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</si>
  <si>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</si>
  <si>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</si>
  <si>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</si>
  <si>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</si>
  <si>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</si>
  <si>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</si>
  <si>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</si>
  <si>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</si>
  <si>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</si>
  <si>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</si>
  <si>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</si>
  <si>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</si>
  <si>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</si>
  <si>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</si>
  <si>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</si>
  <si>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</si>
  <si>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</si>
  <si>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</si>
  <si>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</si>
  <si>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</si>
  <si>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</si>
  <si>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</si>
  <si>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</si>
  <si>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</si>
  <si>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</si>
  <si>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</si>
  <si>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</si>
  <si>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</si>
  <si>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</si>
  <si>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</si>
  <si>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</si>
  <si>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</si>
  <si>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</si>
  <si>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</si>
  <si>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</si>
  <si>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</si>
  <si>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</si>
  <si>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</si>
  <si>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</si>
  <si>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</si>
  <si>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</si>
  <si>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</si>
  <si>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</si>
  <si>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</si>
  <si>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</si>
  <si>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</si>
  <si>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</si>
  <si>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</si>
  <si>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</si>
  <si>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</si>
  <si>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</si>
  <si>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</si>
  <si>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</si>
  <si>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</si>
  <si>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</si>
  <si>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</si>
  <si>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</si>
  <si>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</si>
  <si>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</si>
  <si>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</si>
  <si>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</si>
  <si>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</si>
  <si>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</si>
  <si>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</si>
  <si>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</si>
  <si>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</si>
  <si>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</si>
  <si>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</si>
  <si>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</si>
  <si>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</si>
  <si>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</si>
  <si>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</si>
  <si>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</si>
  <si>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</si>
  <si>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</si>
  <si>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</si>
  <si>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</si>
  <si>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</si>
  <si>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</si>
  <si>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</si>
  <si>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</si>
  <si>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</si>
  <si>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</si>
  <si>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</si>
  <si>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</si>
  <si>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</si>
  <si>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</si>
  <si>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</si>
  <si>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</si>
  <si>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</si>
  <si>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</si>
  <si>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</si>
  <si>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</si>
  <si>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</si>
  <si>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</si>
  <si>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</si>
  <si>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</si>
  <si>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</si>
  <si>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</si>
  <si>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</si>
  <si>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</si>
  <si>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</si>
  <si>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</si>
  <si>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</si>
  <si>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</si>
  <si>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</si>
  <si>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</si>
  <si>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</si>
  <si>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</si>
  <si>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</si>
  <si>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</si>
  <si>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</si>
  <si>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</si>
  <si>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</si>
  <si>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</si>
  <si>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</si>
  <si>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</si>
  <si>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</si>
  <si>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</si>
  <si>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</si>
  <si>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</si>
  <si>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</si>
  <si>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</si>
  <si>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</si>
  <si>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</si>
  <si>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</si>
  <si>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</si>
  <si>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</si>
  <si>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</si>
  <si>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</si>
  <si>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</si>
  <si>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</si>
  <si>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</si>
  <si>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</si>
  <si>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</si>
  <si>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</si>
  <si>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</si>
  <si>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</si>
  <si>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</si>
  <si>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</si>
  <si>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</si>
  <si>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</si>
  <si>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</si>
  <si>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</si>
  <si>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</si>
  <si>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</si>
  <si>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</si>
  <si>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</si>
  <si>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</si>
  <si>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</si>
  <si>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</si>
  <si>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</si>
  <si>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</si>
  <si>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</si>
  <si>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</si>
  <si>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</si>
  <si>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</si>
  <si>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</si>
  <si>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</si>
  <si>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</si>
  <si>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</si>
  <si>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</si>
  <si>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</si>
  <si>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</si>
  <si>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</si>
  <si>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</si>
  <si>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</si>
  <si>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</si>
  <si>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</si>
  <si>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</si>
  <si>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</si>
  <si>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</si>
  <si>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</si>
  <si>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</si>
  <si>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</si>
  <si>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</si>
  <si>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</si>
  <si>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</si>
  <si>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</si>
  <si>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</si>
  <si>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</si>
  <si>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</si>
  <si>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</si>
  <si>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</si>
  <si>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</si>
  <si>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</si>
  <si>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</si>
  <si>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</si>
  <si>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</si>
  <si>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</si>
  <si>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</si>
  <si>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</si>
  <si>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</si>
  <si>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</si>
  <si>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</si>
  <si>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</si>
  <si>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</si>
  <si>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</si>
  <si>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</si>
  <si>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</si>
  <si>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</si>
  <si>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</si>
  <si>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</si>
  <si>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</si>
  <si>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</si>
  <si>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</si>
  <si>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</si>
  <si>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</si>
  <si>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</si>
  <si>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</si>
  <si>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</si>
  <si>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</si>
  <si>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</si>
  <si>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</si>
  <si>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</si>
  <si>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</si>
  <si>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</si>
  <si>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</si>
  <si>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</si>
  <si>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</si>
  <si>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</si>
  <si>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</si>
  <si>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</si>
  <si>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</si>
  <si>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</si>
  <si>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</si>
  <si>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</si>
  <si>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</si>
  <si>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</si>
  <si>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</si>
  <si>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</si>
  <si>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</si>
  <si>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</si>
  <si>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</si>
  <si>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</si>
  <si>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</si>
  <si>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</si>
  <si>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</si>
  <si>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</si>
  <si>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</si>
  <si>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</si>
  <si>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</si>
  <si>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</si>
  <si>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</si>
  <si>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</si>
  <si>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</si>
  <si>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</si>
  <si>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</si>
  <si>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</si>
  <si>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</si>
  <si>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</si>
  <si>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</si>
  <si>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</si>
  <si>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</si>
  <si>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</si>
  <si>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</si>
  <si>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</si>
  <si>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</si>
  <si>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</si>
  <si>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</si>
  <si>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</si>
  <si>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</si>
  <si>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</si>
  <si>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</si>
  <si>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</si>
  <si>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</si>
  <si>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</si>
  <si>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</si>
  <si>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</si>
  <si>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</si>
  <si>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</si>
  <si>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</si>
  <si>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</si>
  <si>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</si>
  <si>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</si>
  <si>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</si>
  <si>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</si>
  <si>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</si>
  <si>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</si>
  <si>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</si>
  <si>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</si>
  <si>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</si>
  <si>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</si>
  <si>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</si>
  <si>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</si>
  <si>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</si>
  <si>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</si>
  <si>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</si>
  <si>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</si>
  <si>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</si>
  <si>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</si>
  <si>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</si>
  <si>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</si>
  <si>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</si>
  <si>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</si>
  <si>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</si>
  <si>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</si>
  <si>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</si>
  <si>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</si>
  <si>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</si>
  <si>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</si>
  <si>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</si>
  <si>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</si>
  <si>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</si>
  <si>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</si>
  <si>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</si>
  <si>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</si>
  <si>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</si>
  <si>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</si>
  <si>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</si>
  <si>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</si>
  <si>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</si>
  <si>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</si>
  <si>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</si>
  <si>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</si>
  <si>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</si>
  <si>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</si>
  <si>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</si>
  <si>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</si>
  <si>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</si>
  <si>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</si>
  <si>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</si>
  <si>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</si>
  <si>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</si>
  <si>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</si>
  <si>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</si>
  <si>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</si>
  <si>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</si>
  <si>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</si>
  <si>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</si>
  <si>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</si>
  <si>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</si>
  <si>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</si>
  <si>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</si>
  <si>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</si>
  <si>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</si>
  <si>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</si>
  <si>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</si>
  <si>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</si>
  <si>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</si>
  <si>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</si>
  <si>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</si>
  <si>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</si>
  <si>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</si>
  <si>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</si>
  <si>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</si>
  <si>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</si>
  <si>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</si>
  <si>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</si>
  <si>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</si>
  <si>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</si>
  <si>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</si>
  <si>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</si>
  <si>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</si>
  <si>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</si>
  <si>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</si>
  <si>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</si>
  <si>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</si>
  <si>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</si>
  <si>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</si>
  <si>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</si>
  <si>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</si>
  <si>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</si>
  <si>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</si>
  <si>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</si>
  <si>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</si>
  <si>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</si>
  <si>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</si>
  <si>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</si>
  <si>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</si>
  <si>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</si>
  <si>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</si>
  <si>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</si>
  <si>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</si>
  <si>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</si>
  <si>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</si>
  <si>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</si>
  <si>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</si>
  <si>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</si>
  <si>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</si>
  <si>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</si>
  <si>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</si>
  <si>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</si>
  <si>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</si>
  <si>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</si>
  <si>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</si>
  <si>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</si>
  <si>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</si>
  <si>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</si>
  <si>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</si>
  <si>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</si>
  <si>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</si>
  <si>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</si>
  <si>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</si>
  <si>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</si>
  <si>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</si>
  <si>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</si>
  <si>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</si>
  <si>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</si>
  <si>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</si>
  <si>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</si>
  <si>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</si>
  <si>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</si>
  <si>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</si>
  <si>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</si>
  <si>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</si>
  <si>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</si>
  <si>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</si>
  <si>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</si>
  <si>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</si>
  <si>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</si>
  <si>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</si>
  <si>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</si>
  <si>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</si>
  <si>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</si>
  <si>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</si>
  <si>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</si>
  <si>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</si>
  <si>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</si>
  <si>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</si>
  <si>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</si>
  <si>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</si>
  <si>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</si>
  <si>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</si>
  <si>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</si>
  <si>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</si>
  <si>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</si>
  <si>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</si>
  <si>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</si>
  <si>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</si>
  <si>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</si>
  <si>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</si>
  <si>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</si>
  <si>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</si>
  <si>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</si>
  <si>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</si>
  <si>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</si>
  <si>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</si>
  <si>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</si>
  <si>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</si>
  <si>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</si>
  <si>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</si>
  <si>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</si>
  <si>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</si>
  <si>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</si>
  <si>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</si>
  <si>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</si>
  <si>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</si>
  <si>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</si>
  <si>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</si>
  <si>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</si>
  <si>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</si>
  <si>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</si>
  <si>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</si>
  <si>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</si>
  <si>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</si>
  <si>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</si>
  <si>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</si>
  <si>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</si>
  <si>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</si>
  <si>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</si>
  <si>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</si>
  <si>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</si>
  <si>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</si>
  <si>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</si>
  <si>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</si>
  <si>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</si>
  <si>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</si>
  <si>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</si>
  <si>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</si>
  <si>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</si>
  <si>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</si>
  <si>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</si>
  <si>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</si>
  <si>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</si>
  <si>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</si>
  <si>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</si>
  <si>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</si>
  <si>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</si>
  <si>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</si>
  <si>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</si>
  <si>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</si>
  <si>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</si>
  <si>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</si>
  <si>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</si>
  <si>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</si>
  <si>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</si>
  <si>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</si>
  <si>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</si>
  <si>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</si>
  <si>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</si>
  <si>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</si>
  <si>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</si>
  <si>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</si>
  <si>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</si>
  <si>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</si>
  <si>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</si>
  <si>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</si>
  <si>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</si>
  <si>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</si>
  <si>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</si>
  <si>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</si>
  <si>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</si>
  <si>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</si>
  <si>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</si>
  <si>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</si>
  <si>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</si>
  <si>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</si>
  <si>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</si>
  <si>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</si>
  <si>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</si>
  <si>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</si>
  <si>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</si>
  <si>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</si>
  <si>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</si>
  <si>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</si>
  <si>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</si>
  <si>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</si>
  <si>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</si>
  <si>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</si>
  <si>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</si>
  <si>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</si>
  <si>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</si>
  <si>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</si>
  <si>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</si>
  <si>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</si>
  <si>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</si>
  <si>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</si>
  <si>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</si>
  <si>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</si>
  <si>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</si>
  <si>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</si>
  <si>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</si>
  <si>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</si>
  <si>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</si>
  <si>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</si>
  <si>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</si>
  <si>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</si>
  <si>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</si>
  <si>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</si>
  <si>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</si>
  <si>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</si>
  <si>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</si>
  <si>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</si>
  <si>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</si>
  <si>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</si>
  <si>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</si>
  <si>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</si>
  <si>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</si>
  <si>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</si>
  <si>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</si>
  <si>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</si>
  <si>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</si>
  <si>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</si>
  <si>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</si>
  <si>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</si>
  <si>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</si>
  <si>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</si>
  <si>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</si>
  <si>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</si>
  <si>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</si>
  <si>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</si>
  <si>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</si>
  <si>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</si>
  <si>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</si>
  <si>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</si>
  <si>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</si>
  <si>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</si>
  <si>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</si>
  <si>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</si>
  <si>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</si>
  <si>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</si>
  <si>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</si>
  <si>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</si>
  <si>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</si>
  <si>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</si>
  <si>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</si>
  <si>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</si>
  <si>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</si>
  <si>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</si>
  <si>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</si>
  <si>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</si>
  <si>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</si>
  <si>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</si>
  <si>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</si>
  <si>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</si>
  <si>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</si>
  <si>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</si>
  <si>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</si>
  <si>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</si>
  <si>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</si>
  <si>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</si>
  <si>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</si>
  <si>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</si>
  <si>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</si>
  <si>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</si>
  <si>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</si>
  <si>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</si>
  <si>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</si>
  <si>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</si>
  <si>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</si>
  <si>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</si>
  <si>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</si>
  <si>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</si>
  <si>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</si>
  <si>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</si>
  <si>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</si>
  <si>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</si>
  <si>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</si>
  <si>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</si>
  <si>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</si>
  <si>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</si>
  <si>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</si>
  <si>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</si>
  <si>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 xml:space="preserve">Fortalecimiento de la capacidad de gestión de movilidades e internacionalización de la UNAH </t>
  </si>
  <si>
    <t>Incremento y sistematización de movilidades internacionales.</t>
  </si>
  <si>
    <t>1.1.1</t>
  </si>
  <si>
    <t>Gestión, apoyo y seguimiento a movilidades internacionales de unidades académicas y administrativas.</t>
  </si>
  <si>
    <t>Reuniones para el establecimiento y fortalecimiento de alianzas institucionales externas.</t>
  </si>
  <si>
    <t>Gira por los 9 Centros Regionales para promoción de becas y seguimiento de iniciativas de movilidad.</t>
  </si>
  <si>
    <t>Participación en eventos y misiones internacionales como enlaces técnicos de movilidad internacional y representantes institucionales.</t>
  </si>
  <si>
    <t xml:space="preserve"> Coordinación de al menos 2 eventos  en temas de actualidad, académicos y de internacionalización.</t>
  </si>
  <si>
    <t>Formulación y ejecución de la estrategia de movilidad.</t>
  </si>
  <si>
    <t>Participación en el Comité de Régimen Especial de Becas y Movilidad Internacional</t>
  </si>
  <si>
    <t>Capacitación del equipo en internacionalización, educación superior y trabajo en equipo.</t>
  </si>
  <si>
    <t>Aplicación, gestión y seguimiento a programas y redes de movilidad internacional.</t>
  </si>
  <si>
    <t>Apoyo técnico al envío y recepción de viajes internacionales de docentes y estudiantes.</t>
  </si>
  <si>
    <t>Promoción de oportunidades de  movilidad internacional.</t>
  </si>
  <si>
    <t>Organización de talleres de despedida y bienvenida de becarios de la comunidad universitaria.</t>
  </si>
  <si>
    <t>Creación e implementación del Centro de Atención de becas para la comunidad universitaria.</t>
  </si>
  <si>
    <t>Asesoría y elaboración de documentación a la comunidad universitaria para internacionalización y movilidad internacional.</t>
  </si>
  <si>
    <t>Registro de movilidades de la comunidad universitaria al extranjero y de visitantes internacionales a la UNAH</t>
  </si>
  <si>
    <t>Al menos un evento para promocionar la movilidad, la excelencia académica y las actividades extracurriculares.</t>
  </si>
  <si>
    <t>Organización de talleres para enlances técnicos de internacionalización.</t>
  </si>
  <si>
    <t>Diagnóstico de internacionalización de la educación superior.</t>
  </si>
  <si>
    <t>1.1.2</t>
  </si>
  <si>
    <t>1.1.3</t>
  </si>
  <si>
    <t>1.1.4</t>
  </si>
  <si>
    <t>1.1.5</t>
  </si>
  <si>
    <t>1.1.6</t>
  </si>
  <si>
    <t>a) propuestas enviadas y aprobadas b) informes de programas de movilidad c) material publicitario: boletines de becas, afiches, volantes d) cápsulas de becarios e) informe del diagnóstico de internacionalización</t>
  </si>
  <si>
    <t>a) informes de misión b) Informes de recepción y envío de profesores y vistantes internacionales  c) informes del Comité de Becas d) evaluación e informe de la estrategia de movilidad</t>
  </si>
  <si>
    <t xml:space="preserve">Centros Regionles, Unidades académicas y administrativas de la UNAH como ejecutoras directas de movilidad internacional. </t>
  </si>
  <si>
    <t xml:space="preserve">La comunidad universitaria de la UNAH (estudiantes, docentes, personal administrativo, investigadores y egresados). </t>
  </si>
  <si>
    <t xml:space="preserve">Dirección de Movilidad Internacional en colaboración con SEDI, VRA; y el involucramiento de todas las unidades académicas y administrativas de la UNAH. </t>
  </si>
  <si>
    <t xml:space="preserve">La Dirección de Movilidad Internacional en colaboración con SEDI, VRA(prioridades académicas) y el involucramiento de las unidades de la UNAH interesadas en ejecutar programas de movilidad. </t>
  </si>
  <si>
    <t>La calidad académica y la pertinencia institucional requieren obligatoriamente que la UNAH esté en continua interacción con otras universidades y entidades a nivel global, haciendo de la movilidad internacional una herramienta importante. Por tanto, el envío y recepción de personas al extranjero debe tener mecanismos de apoyo y seguimiento para asegurar que responde a los objetivos institucionales.</t>
  </si>
  <si>
    <t xml:space="preserve">Existen oportunidades de financiamiento internacional para la ejecución de programas de movilidad universitaria de los cuales se puede beneficiar la UNAH. Estos programas permiten priorizar la movilidad de la UNAH en función de sus prioridades específicas . La obtención de becas internacionales, requieren de aplicaciones de alta calidad. Al no brindar una asesoría especializada  y facilitamiento de recursos, muchas oportunidades se pierden. </t>
  </si>
  <si>
    <t>Papel carta</t>
  </si>
  <si>
    <t>Trifolios</t>
  </si>
  <si>
    <t>Servicio de transporte eventual</t>
  </si>
  <si>
    <t>Courriers</t>
  </si>
  <si>
    <t>Servicio de transporte eventuales</t>
  </si>
  <si>
    <t>Alimentos y bebidas para personas (almuerzos)</t>
  </si>
  <si>
    <t>Seguros</t>
  </si>
  <si>
    <t>Pasajes internacionales zona 1</t>
  </si>
  <si>
    <t>Impuestos de aeropuerto</t>
  </si>
  <si>
    <t>Pasajes internacionales zona 2</t>
  </si>
  <si>
    <t>Capacitaciones</t>
  </si>
  <si>
    <t>Boletines</t>
  </si>
  <si>
    <t>Gasolina</t>
  </si>
  <si>
    <t>Regalos institucionales</t>
  </si>
  <si>
    <t>Colaboración en movilidades internacionales a voluntarios y practicantes profesionales.</t>
  </si>
  <si>
    <t>Toner para impresora Canon</t>
  </si>
  <si>
    <t>Ayuda económica a estudiantes</t>
  </si>
  <si>
    <t>Kit para fotocopiadora</t>
  </si>
  <si>
    <t>Ayuda para estudiantes</t>
  </si>
  <si>
    <t>Hotel para estudiantes</t>
  </si>
  <si>
    <t>Pasajes al exterior Zona 1</t>
  </si>
  <si>
    <t>Pasajes al exterior Zona 2</t>
  </si>
  <si>
    <t>Seguro de viaje</t>
  </si>
  <si>
    <t>Alimentos y bebidas para personas (merienda)</t>
  </si>
  <si>
    <t>Pasajes nacionales</t>
  </si>
  <si>
    <t>Peajes</t>
  </si>
  <si>
    <t>Impresora Multifuncional Laser a Color</t>
  </si>
  <si>
    <t>Política de Internacionalización de la UNAH aprobada y en ejecución.</t>
  </si>
  <si>
    <t>Elaboración de borrador de la Política de Internacionalización (PI-UNAH)</t>
  </si>
  <si>
    <t xml:space="preserve">Autoridades de la UNAH  priorizan la existencia de una Pólítica de Internacionalización </t>
  </si>
  <si>
    <t>La UNAH no cuenta con una Política de Internacionalización  que permita estandarizar los conceptos, criterios y procedimientos a seguir para esta temática.</t>
  </si>
  <si>
    <t xml:space="preserve">Borrador de propuesta de Política </t>
  </si>
  <si>
    <t xml:space="preserve">Comunidad Universitaria </t>
  </si>
  <si>
    <t>Dirección de Planificación y Monitoreo y Dirección de Movilidad Internacional</t>
  </si>
  <si>
    <t>Reuniones de coordinación con SEDI, VRA y VOA para la revisión de la Política y sus anexos (reglamentos, manuales y protocolos)</t>
  </si>
  <si>
    <t>Acta de reuniones, Reglamentos, Manuales y Protocolos</t>
  </si>
  <si>
    <t>Elaboración de propuesta final de la PI-UNAH</t>
  </si>
  <si>
    <t>N/A</t>
  </si>
  <si>
    <t>Política de Internacionalización y sus anexos</t>
  </si>
  <si>
    <t>Aprobación de la PI-UNAH por autoridades universitarias</t>
  </si>
  <si>
    <t>Autoridades universitarias aprueban la política</t>
  </si>
  <si>
    <t>Acta de Consejo Universitario aprobada.</t>
  </si>
  <si>
    <t>Socialización de la PI-UNAH aprobada a unidades académicas y administrativas.</t>
  </si>
  <si>
    <t>Los medios de difusión de la UNAH apoyan la socialización</t>
  </si>
  <si>
    <t xml:space="preserve">Listados de participantes y ayudas memoria de las jornadas. </t>
  </si>
  <si>
    <t>Diagramación y publicación de la PI-UNAH</t>
  </si>
  <si>
    <t>2.1.2</t>
  </si>
  <si>
    <t>2.1.1</t>
  </si>
  <si>
    <t>2.1.3</t>
  </si>
  <si>
    <t>2.1.4</t>
  </si>
  <si>
    <t>2.1.5</t>
  </si>
  <si>
    <t>2.1.6</t>
  </si>
  <si>
    <t>2.1.7</t>
  </si>
  <si>
    <t>2.2.1</t>
  </si>
  <si>
    <t>2.2.2</t>
  </si>
  <si>
    <t>2.2.3</t>
  </si>
  <si>
    <t>2.2.4</t>
  </si>
  <si>
    <t>2.2.5</t>
  </si>
  <si>
    <t>2.2.6</t>
  </si>
  <si>
    <t>2.2.7</t>
  </si>
  <si>
    <t>2.2.8</t>
  </si>
  <si>
    <t>2.2.9</t>
  </si>
  <si>
    <t>2.2.10</t>
  </si>
  <si>
    <t>2.2.11</t>
  </si>
  <si>
    <t>2.1.8</t>
  </si>
  <si>
    <t xml:space="preserve">Sistema de información de internacionalización en implementación </t>
  </si>
  <si>
    <t>20 unidades de la UNAH capacitadas en el uso de sistema de información de internacionalización.</t>
  </si>
  <si>
    <t>Montaje de los sistemas de registro de internacionalización</t>
  </si>
  <si>
    <t>Unidades académicas y administrativas de la UNAH están dispuestas a mantener los registros de las acciones de internacionalización realizadas</t>
  </si>
  <si>
    <t>El uso de registros de las actividades de internacionalización constituye una herramienta útil para la recopilación de información necesaria para la gestión de proyectos de cooperación, programas de movilidad, relaciones interinstitucionales, entre otras.</t>
  </si>
  <si>
    <t>Sistema montado en la plataforma virtual de la UNAH y funcionando</t>
  </si>
  <si>
    <t>Comunidad Universitaria</t>
  </si>
  <si>
    <t xml:space="preserve">Dirección de Planificación y Monitoreo </t>
  </si>
  <si>
    <t>Socialización y capacitación sobre el uso del sistema de información de internacionalización  (Centros Regionales y  unidades académicas y administrativas  de CU)</t>
  </si>
  <si>
    <t>Al menos el 50% de las unidades implementan el sistema de registro de acciones de internacionalización</t>
  </si>
  <si>
    <t>Seguimiento y monitoreo a los sistemas de registro de internacionalización</t>
  </si>
  <si>
    <t>Kit reparación fotocop.</t>
  </si>
  <si>
    <t>Toner Epson L555</t>
  </si>
  <si>
    <t>Papel de sticker</t>
  </si>
  <si>
    <t>Carpeta blanca de 3"</t>
  </si>
  <si>
    <t>Cartulina lino especial para invitaciones</t>
  </si>
  <si>
    <t>Cartulina verde brillante</t>
  </si>
  <si>
    <t>Cartulina lila</t>
  </si>
  <si>
    <t>Cartulina lino blanco para diplomas</t>
  </si>
  <si>
    <t>Cartulina lino marfil para diplomas</t>
  </si>
  <si>
    <t>Impresión de documentos de internacionalización</t>
  </si>
  <si>
    <t>Diagramación de documentos</t>
  </si>
  <si>
    <t>Carpeta blanca de 2"</t>
  </si>
  <si>
    <t>Pasaje internacional zona 2</t>
  </si>
  <si>
    <t>Estipendios</t>
  </si>
  <si>
    <t>Número de actividades internacionales en las que participan unidades Academicas y administrativas en el marco de las redes.</t>
  </si>
  <si>
    <t>Seguimiento a redes de las cuales forma parte la UNAH y manejo de base de datos de redes internacionales.</t>
  </si>
  <si>
    <t>Participación en reuniones de redes de las cuales la VRI forma parte y conformación de nuevas redes.</t>
  </si>
  <si>
    <t>5.1.1</t>
  </si>
  <si>
    <t>5.1.2</t>
  </si>
  <si>
    <t>Proceso de aprobación de convenios internacionales agilizado</t>
  </si>
  <si>
    <t>Publicación de Reforma al Reglamento de Convenios</t>
  </si>
  <si>
    <t>Elaboración, discusión y socialización de la Reforma del Reglamento de Convenios</t>
  </si>
  <si>
    <t>Aprobación, publicación y difusión del Reglamento de Convenios</t>
  </si>
  <si>
    <t>Elaboración, discusión y socialización del Manual para la Gestión y Aprobación de Convenios</t>
  </si>
  <si>
    <t>Aprobación, publicación y difusión del Manual para la Gestión y Aprobación de Convenios</t>
  </si>
  <si>
    <t>Convenios internacionales firmados</t>
  </si>
  <si>
    <t>Seguimiento de nuevas iniciativas y convenios suscritos entre las diferentes universidades</t>
  </si>
  <si>
    <t>AREA ESTRATEGICA</t>
  </si>
  <si>
    <t>4.1.1</t>
  </si>
  <si>
    <t>4.1.2</t>
  </si>
  <si>
    <t>4.1.3</t>
  </si>
  <si>
    <t>4.1.4</t>
  </si>
  <si>
    <t>Seguimiento de redes internacionales</t>
  </si>
  <si>
    <t>Hospedaje</t>
  </si>
  <si>
    <t>Alimentación (almuerzos)</t>
  </si>
  <si>
    <t>Alimentación (cenas)</t>
  </si>
  <si>
    <t>Meriendas</t>
  </si>
  <si>
    <t>Camisas para evento</t>
  </si>
  <si>
    <t>Pago membresía Red INCA</t>
  </si>
  <si>
    <t>6.1.1</t>
  </si>
  <si>
    <t>6.1.2</t>
  </si>
  <si>
    <t>6.1.3</t>
  </si>
  <si>
    <t>6.1.4</t>
  </si>
  <si>
    <t>4.2.1</t>
  </si>
  <si>
    <t>Publicación de Manual de Procesos de Convenios</t>
  </si>
  <si>
    <t>Desarrollo y seguimiento de iniciativas de cooperación a través de convenios internacionales.</t>
  </si>
  <si>
    <t>Tóner para impresión de ejemplares.</t>
  </si>
  <si>
    <t>Papel carta para impresión de ejemplares (resma).</t>
  </si>
  <si>
    <t>Kit para impresora.</t>
  </si>
  <si>
    <t>Courier</t>
  </si>
  <si>
    <t>5 nuevas iniciativas identificadas.</t>
  </si>
  <si>
    <t>Talleres participativos para levantamiento de información y nuevas iniciativas de cooperación</t>
  </si>
  <si>
    <t>Los portafolios de cooperación facilitaran la vinculación de iniciativas y necesidades de financiamiento externo a la cooperación internacional, identificando proyectos potenciales y necesidades de fortalecimiento.</t>
  </si>
  <si>
    <t>Informes de misión</t>
  </si>
  <si>
    <t>Facultades, Centros Regionales Universitarios</t>
  </si>
  <si>
    <t>Dirección de Cooperación Internacional</t>
  </si>
  <si>
    <t>Revision de propuestas de proyectos para presentar a la cooperación</t>
  </si>
  <si>
    <t>Perfiles de proyectos</t>
  </si>
  <si>
    <t>Unidades académicas y administrativas</t>
  </si>
  <si>
    <t>Directorio de Cooperantes actualizada anualmente</t>
  </si>
  <si>
    <t>Realizar visitas programadas a los OI, Embajadas, ONGs, gobierno y al extranjero</t>
  </si>
  <si>
    <t>Fichas de cooperantes</t>
  </si>
  <si>
    <t>VRI</t>
  </si>
  <si>
    <t xml:space="preserve">Actualización de Directorio para conocer los contactos, ubicación y representación en Honduras </t>
  </si>
  <si>
    <t>Directorio de contactos de la CI</t>
  </si>
  <si>
    <t>Oferta de convocatorias actualizadas trimestralmente</t>
  </si>
  <si>
    <t>Revision de ofertas de convocatorias y opciones de financiamiento</t>
  </si>
  <si>
    <t>Convocatorias en pagina web, presentaciones de los programas, terminos de referencia, base de datos</t>
  </si>
  <si>
    <t>Directorio de expertos de la cooperación</t>
  </si>
  <si>
    <t>Elaboración de directorio de expertos de la cooperación por área de conocimiento</t>
  </si>
  <si>
    <t>Directorio de expertos de la CI</t>
  </si>
  <si>
    <t>Al menos 40 personas entre personal docente y administrativo, capacitados en gerencia de proyectos.</t>
  </si>
  <si>
    <t>Desarrollo de taller para los enlaces de la VRI y ejecutores de proyectos de facultades y centros regionales, direcciones sobre gestión de proyectos (Habilidades gerenciales, herramientas y técnicas).</t>
  </si>
  <si>
    <t>El personal docente y administrativo se requiere sensibilizar, adquirir conocimientos gerenciales y técnicos para alcanzar un adecuado grado de compromiso y aptitud en la gestión y ejecución de proyectos con fondos externos</t>
  </si>
  <si>
    <t>Programas de capacitación, informes, etc.</t>
  </si>
  <si>
    <t>3.2.1</t>
  </si>
  <si>
    <t>3.1.1</t>
  </si>
  <si>
    <t>3.1.2</t>
  </si>
  <si>
    <t>3.1.3</t>
  </si>
  <si>
    <t>3.1.4</t>
  </si>
  <si>
    <t>3.1.5</t>
  </si>
  <si>
    <t>3.1.6</t>
  </si>
  <si>
    <t>Se realiza una correcta gestión de cooperación (programas, proyectos, donaciones, asistencias técnicas, etc.)</t>
  </si>
  <si>
    <t>Se realizan 4 revisiones anuales de cooperación en ejecución.</t>
  </si>
  <si>
    <t>Seguimiento de iniciativas de cooperación.</t>
  </si>
  <si>
    <t>Seguimiento a los proyectos y demás formas de cooperación que estan en ejecución para evaluar su cumplimiento técnico y financiero</t>
  </si>
  <si>
    <t>Informes trimestrales y semestrales</t>
  </si>
  <si>
    <t>VRI, VRA, Rectoría, SEAF, CCG, SEDI, Secretaría General, Asesoría legal, FUNDAUNAH</t>
  </si>
  <si>
    <t>Seguimiento y evaluación a programas y proyectos en ejecución</t>
  </si>
  <si>
    <t>Evaluaciones trimestrales de la ejecución y cierre de proyectos o demás formas de cooperación.</t>
  </si>
  <si>
    <t>VRI, VRA, Rectoría, SEAF, CCG, SEDI, DCYP Secretaría General, Asesoría legal, FUNDAUNAH</t>
  </si>
  <si>
    <t>Al menos 2 propuestas de programas/o proyectos formuladas.</t>
  </si>
  <si>
    <t>Talleres de formulación con las unidades involucradas y demás instancias interesadas</t>
  </si>
  <si>
    <t>Asesoría/acompañamiento en la formulación y presentación de propuestas a unidades académicas, administrativas. Ante la cooperación internacional</t>
  </si>
  <si>
    <t>Lista de asistencia, acuerdos de seguimiento, documento de proyecto</t>
  </si>
  <si>
    <t>Presentación de convocatorias de proyectos a unidades específicas</t>
  </si>
  <si>
    <t>Identificar y conocer las oportunidades disponibles para concursar a fondos internacionales para la academia</t>
  </si>
  <si>
    <t>Diseño e impresión de trifolio para elaboración de proyectos</t>
  </si>
  <si>
    <t>Proporcionar las herramientas y guía a las unidades académicas y administrativas para la formulación y redacció de proyectos de cooperación internacional</t>
  </si>
  <si>
    <t>Trifolio guía para la formulación de proyectos de cooperación</t>
  </si>
  <si>
    <t>VRI, VRA, Rectoría, SEAF, CCG, SEDI, DICYP, Secretaría General, Asesoría legal, FUNDAUNAH</t>
  </si>
  <si>
    <t>Manual de procesos de la Cooperación Internacional implementado</t>
  </si>
  <si>
    <t xml:space="preserve">Jornadas de socialización de procesos de gestion de proyectos a Facultades, Centros Regionales y unidades administrativas </t>
  </si>
  <si>
    <t>Institucionalizar los canales y procesos para la gestión de proyectos internacionales</t>
  </si>
  <si>
    <t>Manual de gestión de cooperación internacional</t>
  </si>
  <si>
    <t>3.3.1</t>
  </si>
  <si>
    <t>3.3.2</t>
  </si>
  <si>
    <t>3.3.3</t>
  </si>
  <si>
    <t>3.3.4</t>
  </si>
  <si>
    <t>3.3.5</t>
  </si>
  <si>
    <t>3.3.6</t>
  </si>
  <si>
    <t>Al menos 1 evento de visibilización de buenas practicas de cooperación internacional</t>
  </si>
  <si>
    <t>Encuentro virtual con enlaces VRI de Centros Regionales y Facultades en buenas practicas</t>
  </si>
  <si>
    <t>Dar seguimiento a actividades programadas, presentación de resultados y buenas prácticas</t>
  </si>
  <si>
    <t>Agenda de trabajo y acuerdos de seguimiento</t>
  </si>
  <si>
    <t>Enlaces VRI de los Centros Regionales y Facultades</t>
  </si>
  <si>
    <t>1 Congreso de internacionalización de la educación superior</t>
  </si>
  <si>
    <t>Establecer actividades que fortalezcan los vinculos de comunicación entre la UNAH y la cooperación internacional, para el fortalecimiento de la internacionalización</t>
  </si>
  <si>
    <t>Publicaciones, ayuda memoria del evento</t>
  </si>
  <si>
    <t>Cooperación Internacional, organismos financieros, etc.</t>
  </si>
  <si>
    <t>Reproducción del catalogo "Destacando la UNAH"; traducciones varias</t>
  </si>
  <si>
    <t>Socializar los logros, resultados y potencialidades de las unidades académicas de la UNAH a la CI</t>
  </si>
  <si>
    <t>Catalogo "Destacando la UNAH"</t>
  </si>
  <si>
    <t>3.4.1</t>
  </si>
  <si>
    <t>3.4.2</t>
  </si>
  <si>
    <t>3.4.3</t>
  </si>
  <si>
    <t>Regalos Institucionales</t>
  </si>
  <si>
    <t>Pasaje Aereo</t>
  </si>
  <si>
    <t>Materiales de oficina</t>
  </si>
  <si>
    <t>Pizarra</t>
  </si>
  <si>
    <t>Trifolios de Formulacion de Proyectos</t>
  </si>
  <si>
    <t>Sonido</t>
  </si>
  <si>
    <t>Regalos y arreglos</t>
  </si>
  <si>
    <t>Impresiones Banners y papeleria (viñetas, folders, etc)</t>
  </si>
  <si>
    <t>Servicios de traducción</t>
  </si>
  <si>
    <t>Reproducción del Catalogo Destacando la UNAH</t>
  </si>
  <si>
    <t>Servicio de alimentación y bebidas (meseros, agua, etc.)</t>
  </si>
  <si>
    <t>Alimentos y Bebidas (meriendas)</t>
  </si>
  <si>
    <t>Alimentos y Bebidas (almuerzos)</t>
  </si>
  <si>
    <t>Cuadernillos de envío y recepción</t>
  </si>
  <si>
    <t>Pasajes internacionales Zona 2</t>
  </si>
  <si>
    <t>Volantes de promoción</t>
  </si>
  <si>
    <t>Impresión de la política</t>
  </si>
  <si>
    <t>Política Institucional de Internacionalización elaborada e implementada en conjunto con otras unidades directamente relacionadas con la internacionalización.</t>
  </si>
  <si>
    <t>Al menos 20 acciones de promoción de ofertas de becas y pasantías.</t>
  </si>
  <si>
    <t>Número de movilidades en el ámbito regional y extraregional impulsadas.</t>
  </si>
  <si>
    <t>Creación de espacios al servicio de la comunidad universitaria.</t>
  </si>
  <si>
    <t xml:space="preserve">Ejecución de al menos 4 Proyectos de Becas y Movilidad académica en los que participa la UNAH. </t>
  </si>
  <si>
    <t xml:space="preserve">Participación de  la UNAH en al menos tres nuevos programas o alianzas de movilidad académica. </t>
  </si>
  <si>
    <t>Implementado el Régimen Especial de Becas y Movilidad de la UNAH con co-financiamientos externos.</t>
  </si>
  <si>
    <t>1 portafolio de cooperación elaborado y negociado con instancias internacionales.</t>
  </si>
  <si>
    <t>Unidades académicas y administrativas capacitadas en gestión de proyectos</t>
  </si>
  <si>
    <t>Espacios de internacionalización creados a nivel de Redes Internacionales</t>
  </si>
  <si>
    <t>Dar seguimiento a las actividades programadas en las redes que la UNAH participa</t>
  </si>
  <si>
    <t>Informes de actividades</t>
  </si>
  <si>
    <t>UNAH, redes internacionales</t>
  </si>
  <si>
    <t>Dirección de Normativa y Redes Internacionales</t>
  </si>
  <si>
    <t>Presentar resultados y dar seguimiento a acuerdos entre universidades</t>
  </si>
  <si>
    <t>Operativizar los convenios internacionales</t>
  </si>
  <si>
    <t>Convenios, informes de actividades</t>
  </si>
  <si>
    <t>Manual para la gestión y aprobación de convenios</t>
  </si>
  <si>
    <t>Nuevo Reglamento de Convenios</t>
  </si>
  <si>
    <t>Visibilizadas las buenas practicas de cooperación internacional, tanto al interior como al exterior de la UNAH</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</si>
</sst>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00_ ;\-#,##0.00\ "/>
  </numFmts>
  <fonts count="76"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0"/>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1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32" fillId="2" borderId="26" xfId="0" applyFont="1" applyFill="1" applyBorder="1" applyAlignment="1">
      <alignment horizontal="left" vertical="center" wrapText="1"/>
    </xf>
    <xf numFmtId="0" fontId="22" fillId="5" borderId="10" xfId="0" applyFont="1" applyFill="1" applyBorder="1"/>
    <xf numFmtId="0" fontId="22" fillId="5" borderId="12" xfId="0" applyFont="1" applyFill="1" applyBorder="1"/>
    <xf numFmtId="0" fontId="22" fillId="3" borderId="10" xfId="0" applyFont="1" applyFill="1" applyBorder="1" applyAlignment="1">
      <alignment vertical="center"/>
    </xf>
    <xf numFmtId="0" fontId="22" fillId="3" borderId="12" xfId="0" applyFont="1" applyFill="1" applyBorder="1" applyAlignment="1">
      <alignment vertical="center"/>
    </xf>
    <xf numFmtId="9" fontId="33" fillId="0" borderId="26" xfId="19" applyNumberFormat="1" applyFont="1" applyFill="1" applyBorder="1" applyAlignment="1">
      <alignment horizontal="center" vertical="center" wrapText="1"/>
    </xf>
    <xf numFmtId="0" fontId="32" fillId="0" borderId="30" xfId="0" applyFont="1" applyFill="1" applyBorder="1" applyAlignment="1">
      <alignment horizontal="left" vertical="top" wrapText="1"/>
    </xf>
    <xf numFmtId="0" fontId="4" fillId="0" borderId="36" xfId="0" applyFont="1" applyFill="1" applyBorder="1" applyAlignment="1">
      <alignment horizontal="center" vertical="top" wrapText="1"/>
    </xf>
    <xf numFmtId="0" fontId="4" fillId="0" borderId="26" xfId="0" applyFont="1" applyFill="1" applyBorder="1" applyAlignment="1">
      <alignment horizontal="left" vertical="top" wrapText="1"/>
    </xf>
    <xf numFmtId="9" fontId="4" fillId="0" borderId="26" xfId="0" applyNumberFormat="1" applyFont="1" applyFill="1" applyBorder="1" applyAlignment="1">
      <alignment horizontal="center" vertical="center" wrapText="1"/>
    </xf>
    <xf numFmtId="4" fontId="4" fillId="0" borderId="26" xfId="0" applyNumberFormat="1" applyFont="1" applyFill="1" applyBorder="1" applyAlignment="1">
      <alignment horizontal="center" vertical="center" wrapText="1"/>
    </xf>
    <xf numFmtId="9" fontId="4" fillId="0" borderId="26" xfId="18" applyNumberFormat="1" applyFont="1" applyFill="1" applyBorder="1" applyAlignment="1">
      <alignment horizontal="center" vertical="center" wrapText="1"/>
    </xf>
    <xf numFmtId="4" fontId="4" fillId="0" borderId="26" xfId="17"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9" fontId="4" fillId="0" borderId="26" xfId="19" applyNumberFormat="1" applyFont="1" applyFill="1" applyBorder="1" applyAlignment="1">
      <alignment horizontal="center" vertical="center" wrapText="1"/>
    </xf>
    <xf numFmtId="0" fontId="4" fillId="0" borderId="30" xfId="0" applyFont="1" applyFill="1" applyBorder="1" applyAlignment="1">
      <alignment horizontal="left" vertical="top" wrapText="1"/>
    </xf>
    <xf numFmtId="4" fontId="4" fillId="0" borderId="26" xfId="19" applyNumberFormat="1" applyFont="1" applyFill="1" applyBorder="1" applyAlignment="1">
      <alignment horizontal="center" vertical="top" wrapText="1"/>
    </xf>
    <xf numFmtId="9" fontId="4" fillId="0" borderId="0" xfId="0" applyNumberFormat="1" applyFont="1" applyFill="1" applyAlignment="1">
      <alignment horizontal="center" vertical="center" wrapText="1"/>
    </xf>
    <xf numFmtId="4" fontId="4" fillId="0" borderId="26" xfId="19" applyNumberFormat="1" applyFont="1" applyFill="1" applyBorder="1" applyAlignment="1">
      <alignment horizontal="left" vertical="top" wrapText="1"/>
    </xf>
    <xf numFmtId="0" fontId="4" fillId="0" borderId="27" xfId="0" applyFont="1" applyFill="1" applyBorder="1" applyAlignment="1">
      <alignment horizontal="left" vertical="top" wrapText="1"/>
    </xf>
    <xf numFmtId="0" fontId="0" fillId="0" borderId="26" xfId="0" applyFont="1" applyFill="1" applyBorder="1" applyAlignment="1">
      <alignment horizontal="left" vertical="top" wrapText="1"/>
    </xf>
    <xf numFmtId="0" fontId="4" fillId="0" borderId="37" xfId="0" applyFont="1" applyBorder="1" applyAlignment="1">
      <alignment horizontal="center" vertical="top"/>
    </xf>
    <xf numFmtId="0" fontId="4" fillId="0" borderId="26" xfId="0" applyFont="1" applyBorder="1" applyAlignment="1">
      <alignment vertical="top" wrapText="1"/>
    </xf>
    <xf numFmtId="0" fontId="75" fillId="0" borderId="36" xfId="0" applyFont="1" applyBorder="1"/>
    <xf numFmtId="0" fontId="4" fillId="0" borderId="0" xfId="0" applyFont="1" applyAlignment="1">
      <alignment vertical="top" wrapText="1"/>
    </xf>
    <xf numFmtId="43" fontId="22" fillId="2" borderId="17" xfId="0" applyNumberFormat="1" applyFont="1" applyFill="1" applyBorder="1" applyAlignment="1">
      <alignment vertical="center"/>
    </xf>
    <xf numFmtId="43" fontId="22" fillId="2" borderId="12" xfId="0" applyNumberFormat="1" applyFont="1" applyFill="1" applyBorder="1" applyAlignment="1">
      <alignment vertical="center"/>
    </xf>
    <xf numFmtId="0" fontId="4" fillId="0" borderId="10" xfId="0" applyFont="1" applyFill="1" applyBorder="1" applyAlignment="1">
      <alignment vertical="center"/>
    </xf>
    <xf numFmtId="0" fontId="22" fillId="0" borderId="10" xfId="0" applyFont="1" applyFill="1" applyBorder="1" applyAlignment="1">
      <alignment vertical="center"/>
    </xf>
    <xf numFmtId="0" fontId="22" fillId="0" borderId="20" xfId="0" applyFont="1" applyFill="1" applyBorder="1" applyAlignment="1">
      <alignment vertical="center"/>
    </xf>
    <xf numFmtId="0" fontId="23" fillId="13" borderId="12" xfId="0" applyFont="1" applyFill="1" applyBorder="1" applyAlignment="1">
      <alignment vertical="center"/>
    </xf>
    <xf numFmtId="0" fontId="0" fillId="5" borderId="10" xfId="0" applyFill="1" applyBorder="1" applyAlignment="1">
      <alignment vertical="top"/>
    </xf>
    <xf numFmtId="1" fontId="0" fillId="5" borderId="10" xfId="0" applyNumberFormat="1" applyFont="1" applyFill="1" applyBorder="1" applyAlignment="1">
      <alignment horizontal="left" vertical="top"/>
    </xf>
    <xf numFmtId="174" fontId="50" fillId="11" borderId="26" xfId="18" applyNumberFormat="1" applyFont="1" applyFill="1" applyBorder="1" applyAlignment="1">
      <alignment horizontal="center" vertical="center"/>
    </xf>
    <xf numFmtId="43" fontId="22" fillId="5" borderId="33" xfId="0" applyNumberFormat="1" applyFont="1" applyFill="1" applyBorder="1" applyAlignment="1">
      <alignment vertical="center"/>
    </xf>
    <xf numFmtId="4" fontId="0" fillId="5" borderId="36" xfId="0" applyNumberFormat="1" applyFill="1" applyBorder="1" applyAlignment="1">
      <alignment vertical="top"/>
    </xf>
    <xf numFmtId="4" fontId="0" fillId="5" borderId="36" xfId="0" applyNumberFormat="1" applyFill="1" applyBorder="1"/>
    <xf numFmtId="4" fontId="0" fillId="5" borderId="36" xfId="0" applyNumberFormat="1" applyFont="1" applyFill="1" applyBorder="1" applyAlignment="1">
      <alignment horizontal="right"/>
    </xf>
    <xf numFmtId="0" fontId="0" fillId="5" borderId="10" xfId="0" applyFill="1" applyBorder="1" applyAlignment="1">
      <alignment horizontal="center" vertical="top"/>
    </xf>
    <xf numFmtId="1" fontId="0" fillId="5" borderId="10" xfId="0" applyNumberFormat="1" applyFont="1" applyFill="1" applyBorder="1" applyAlignment="1">
      <alignment horizontal="center" vertical="top"/>
    </xf>
    <xf numFmtId="9" fontId="37" fillId="0" borderId="26" xfId="17" applyFont="1" applyFill="1" applyBorder="1" applyAlignment="1">
      <alignment vertical="center" wrapText="1"/>
    </xf>
    <xf numFmtId="4" fontId="37" fillId="0" borderId="26" xfId="18" applyNumberFormat="1" applyFont="1" applyFill="1" applyBorder="1" applyAlignment="1">
      <alignment vertical="center" wrapText="1"/>
    </xf>
    <xf numFmtId="0" fontId="32" fillId="0" borderId="36" xfId="0" applyFont="1" applyFill="1" applyBorder="1" applyAlignment="1">
      <alignment horizontal="center" vertical="top" wrapText="1"/>
    </xf>
    <xf numFmtId="0" fontId="37" fillId="0" borderId="26" xfId="0" applyFont="1" applyFill="1" applyBorder="1" applyAlignment="1">
      <alignment horizontal="left" vertical="top" wrapText="1"/>
    </xf>
    <xf numFmtId="174" fontId="37" fillId="0" borderId="26" xfId="18" applyNumberFormat="1" applyFont="1" applyFill="1" applyBorder="1" applyAlignment="1">
      <alignment vertical="center" wrapText="1"/>
    </xf>
    <xf numFmtId="4" fontId="37" fillId="0" borderId="26" xfId="19" applyNumberFormat="1" applyFont="1" applyFill="1" applyBorder="1" applyAlignment="1">
      <alignment horizontal="right" vertical="center" wrapText="1"/>
    </xf>
    <xf numFmtId="9" fontId="37" fillId="0" borderId="26" xfId="19" applyNumberFormat="1" applyFont="1" applyFill="1" applyBorder="1" applyAlignment="1">
      <alignment horizontal="center" vertical="center" wrapText="1"/>
    </xf>
    <xf numFmtId="9" fontId="37" fillId="0" borderId="26" xfId="17" applyFont="1" applyFill="1" applyBorder="1" applyAlignment="1">
      <alignment horizontal="center" vertical="center" wrapText="1"/>
    </xf>
    <xf numFmtId="43" fontId="37"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top" wrapText="1"/>
    </xf>
    <xf numFmtId="4" fontId="37" fillId="0" borderId="26" xfId="18" applyNumberFormat="1" applyFont="1" applyFill="1" applyBorder="1" applyAlignment="1">
      <alignment horizontal="center" vertical="center" wrapText="1"/>
    </xf>
    <xf numFmtId="0" fontId="37" fillId="0" borderId="26" xfId="0" applyFont="1" applyBorder="1" applyAlignment="1">
      <alignment horizontal="left" vertical="top" wrapText="1"/>
    </xf>
    <xf numFmtId="0" fontId="37" fillId="0" borderId="0" xfId="0" applyFont="1" applyAlignment="1">
      <alignment horizontal="center" vertical="top"/>
    </xf>
    <xf numFmtId="0" fontId="37" fillId="0" borderId="30" xfId="0" applyFont="1" applyFill="1" applyBorder="1" applyAlignment="1">
      <alignment horizontal="left" vertical="top" wrapText="1"/>
    </xf>
    <xf numFmtId="0" fontId="37" fillId="0" borderId="27" xfId="0" applyFont="1" applyFill="1" applyBorder="1" applyAlignment="1">
      <alignment horizontal="left" vertical="top" wrapText="1"/>
    </xf>
    <xf numFmtId="0" fontId="32" fillId="0" borderId="30"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26" xfId="0" applyFont="1" applyFill="1" applyBorder="1" applyAlignment="1">
      <alignment horizontal="left" vertical="top" wrapText="1"/>
    </xf>
    <xf numFmtId="0" fontId="32" fillId="0" borderId="26" xfId="0" applyFont="1" applyBorder="1" applyAlignment="1">
      <alignment horizontal="center"/>
    </xf>
    <xf numFmtId="9" fontId="32" fillId="0" borderId="30" xfId="0" applyNumberFormat="1" applyFont="1" applyFill="1" applyBorder="1" applyAlignment="1">
      <alignment horizontal="center" vertical="center" wrapText="1"/>
    </xf>
    <xf numFmtId="43" fontId="32" fillId="0" borderId="30" xfId="18" applyFont="1" applyFill="1" applyBorder="1" applyAlignment="1">
      <alignment horizontal="center" vertical="center" wrapText="1"/>
    </xf>
    <xf numFmtId="9" fontId="37" fillId="0" borderId="30" xfId="19" applyNumberFormat="1" applyFont="1" applyFill="1" applyBorder="1" applyAlignment="1">
      <alignment horizontal="center" vertical="center" wrapText="1"/>
    </xf>
    <xf numFmtId="43" fontId="37" fillId="0" borderId="30" xfId="18" applyNumberFormat="1" applyFont="1" applyFill="1" applyBorder="1" applyAlignment="1">
      <alignment horizontal="center" vertical="center" wrapText="1"/>
    </xf>
    <xf numFmtId="0" fontId="37" fillId="0" borderId="30" xfId="0" applyFont="1" applyFill="1" applyBorder="1" applyAlignment="1">
      <alignment vertical="top" wrapText="1"/>
    </xf>
    <xf numFmtId="174" fontId="37" fillId="0" borderId="30" xfId="18" applyNumberFormat="1" applyFont="1" applyFill="1" applyBorder="1" applyAlignment="1">
      <alignment horizontal="center" vertical="center" wrapText="1"/>
    </xf>
    <xf numFmtId="44" fontId="22" fillId="5" borderId="33" xfId="10" applyFont="1" applyFill="1" applyBorder="1" applyAlignment="1">
      <alignment vertical="center"/>
    </xf>
    <xf numFmtId="44" fontId="22" fillId="2" borderId="12" xfId="10" applyFont="1" applyFill="1" applyBorder="1" applyAlignment="1">
      <alignment vertical="center"/>
    </xf>
    <xf numFmtId="0" fontId="37" fillId="0" borderId="30" xfId="19" applyFont="1" applyBorder="1" applyAlignment="1">
      <alignment horizontal="left" vertical="top" wrapText="1"/>
    </xf>
    <xf numFmtId="44" fontId="22" fillId="0" borderId="14" xfId="10" applyFont="1" applyFill="1" applyBorder="1" applyAlignment="1">
      <alignment vertical="center"/>
    </xf>
    <xf numFmtId="44" fontId="22" fillId="0" borderId="50" xfId="10" applyFont="1" applyFill="1" applyBorder="1" applyAlignment="1">
      <alignment vertical="center"/>
    </xf>
    <xf numFmtId="44" fontId="22" fillId="2" borderId="1" xfId="10" applyFont="1" applyFill="1" applyBorder="1" applyAlignment="1">
      <alignment vertical="center"/>
    </xf>
    <xf numFmtId="41" fontId="22" fillId="2" borderId="4" xfId="0" applyNumberFormat="1" applyFont="1" applyFill="1" applyBorder="1" applyAlignment="1">
      <alignment horizontal="center" vertical="center"/>
    </xf>
    <xf numFmtId="0" fontId="22" fillId="5" borderId="4" xfId="0" applyFont="1" applyFill="1" applyBorder="1" applyAlignment="1">
      <alignment horizontal="center" vertical="center"/>
    </xf>
    <xf numFmtId="4" fontId="32" fillId="0" borderId="26" xfId="18" applyNumberFormat="1" applyFont="1" applyFill="1" applyBorder="1" applyAlignment="1">
      <alignment horizontal="center" vertical="center" wrapText="1"/>
    </xf>
    <xf numFmtId="0" fontId="40" fillId="0" borderId="26" xfId="19" applyFont="1" applyFill="1" applyBorder="1" applyAlignment="1">
      <alignment horizontal="left" vertical="top" wrapText="1"/>
    </xf>
    <xf numFmtId="0" fontId="32" fillId="0" borderId="26" xfId="0" applyFont="1" applyFill="1" applyBorder="1" applyAlignment="1">
      <alignment horizontal="center" vertical="top" wrapText="1"/>
    </xf>
    <xf numFmtId="0" fontId="32" fillId="0" borderId="26" xfId="0" applyFont="1" applyFill="1" applyBorder="1" applyAlignment="1">
      <alignment vertical="top" wrapText="1"/>
    </xf>
    <xf numFmtId="0" fontId="32" fillId="2" borderId="30" xfId="0" applyFont="1" applyFill="1" applyBorder="1" applyAlignment="1">
      <alignment horizontal="left" vertical="top" wrapText="1"/>
    </xf>
    <xf numFmtId="44" fontId="21" fillId="2" borderId="0" xfId="10" applyFont="1" applyFill="1" applyBorder="1" applyAlignment="1">
      <alignment vertical="center"/>
    </xf>
    <xf numFmtId="44" fontId="0" fillId="0" borderId="0" xfId="10" applyFont="1" applyAlignment="1">
      <alignment vertical="center"/>
    </xf>
    <xf numFmtId="44" fontId="21" fillId="2" borderId="0" xfId="10" applyFont="1" applyFill="1" applyAlignment="1">
      <alignment vertical="center"/>
    </xf>
    <xf numFmtId="44" fontId="22" fillId="2" borderId="0" xfId="10" applyFont="1" applyFill="1" applyAlignment="1">
      <alignment vertical="center"/>
    </xf>
    <xf numFmtId="44" fontId="23" fillId="11" borderId="7" xfId="10" applyFont="1" applyFill="1" applyBorder="1" applyAlignment="1">
      <alignment horizontal="center" vertical="center" wrapText="1"/>
    </xf>
    <xf numFmtId="44" fontId="23" fillId="11" borderId="3" xfId="10" applyFont="1" applyFill="1" applyBorder="1" applyAlignment="1">
      <alignment horizontal="center" vertical="center" wrapText="1"/>
    </xf>
    <xf numFmtId="44" fontId="14" fillId="0" borderId="0" xfId="10" applyFont="1" applyAlignment="1">
      <alignment vertical="center"/>
    </xf>
    <xf numFmtId="44" fontId="22" fillId="5" borderId="17" xfId="10" applyFont="1" applyFill="1" applyBorder="1"/>
    <xf numFmtId="0" fontId="22" fillId="0" borderId="0" xfId="0" applyFont="1" applyFill="1" applyBorder="1" applyAlignment="1">
      <alignment vertical="center"/>
    </xf>
    <xf numFmtId="0" fontId="22" fillId="0" borderId="0" xfId="0" applyNumberFormat="1" applyFont="1" applyFill="1" applyBorder="1" applyAlignment="1">
      <alignment horizontal="center" vertical="center"/>
    </xf>
    <xf numFmtId="44" fontId="22" fillId="0" borderId="0" xfId="10" applyFont="1" applyFill="1" applyBorder="1" applyAlignment="1">
      <alignment vertical="center"/>
    </xf>
    <xf numFmtId="41"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41" fontId="22" fillId="0" borderId="0" xfId="0" applyNumberFormat="1" applyFont="1" applyFill="1" applyBorder="1" applyAlignment="1">
      <alignment vertical="center"/>
    </xf>
    <xf numFmtId="0" fontId="32" fillId="2" borderId="26" xfId="0" applyFont="1" applyFill="1" applyBorder="1" applyAlignment="1">
      <alignment horizontal="left" vertical="top" wrapText="1"/>
    </xf>
    <xf numFmtId="0" fontId="66" fillId="0" borderId="30" xfId="19" applyFont="1" applyBorder="1" applyAlignment="1">
      <alignment vertical="top" wrapText="1"/>
    </xf>
    <xf numFmtId="0" fontId="66" fillId="0" borderId="28" xfId="19" applyFont="1" applyBorder="1" applyAlignment="1">
      <alignment vertical="top" wrapText="1"/>
    </xf>
    <xf numFmtId="0" fontId="66" fillId="0" borderId="27" xfId="19" applyFont="1" applyBorder="1" applyAlignment="1">
      <alignment vertical="top"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12"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32" fillId="2" borderId="30" xfId="0" applyFont="1" applyFill="1" applyBorder="1" applyAlignment="1">
      <alignment horizontal="left" vertical="top" wrapText="1"/>
    </xf>
    <xf numFmtId="0" fontId="32" fillId="2" borderId="28" xfId="0" applyFont="1" applyFill="1" applyBorder="1" applyAlignment="1">
      <alignment horizontal="left" vertical="top" wrapText="1"/>
    </xf>
    <xf numFmtId="0" fontId="32" fillId="2" borderId="27" xfId="0" applyFont="1" applyFill="1" applyBorder="1" applyAlignment="1">
      <alignment horizontal="left" vertical="top" wrapText="1"/>
    </xf>
    <xf numFmtId="0" fontId="32" fillId="0" borderId="30" xfId="0" applyFont="1" applyFill="1" applyBorder="1" applyAlignment="1">
      <alignment horizontal="left" vertical="top" wrapText="1"/>
    </xf>
    <xf numFmtId="0" fontId="32" fillId="0" borderId="27" xfId="0" applyFont="1" applyFill="1" applyBorder="1" applyAlignment="1">
      <alignment horizontal="left" vertical="top" wrapText="1"/>
    </xf>
    <xf numFmtId="0" fontId="32" fillId="0" borderId="28" xfId="0" applyFont="1" applyFill="1" applyBorder="1" applyAlignment="1">
      <alignment horizontal="left" vertical="top" wrapText="1"/>
    </xf>
    <xf numFmtId="0" fontId="37" fillId="0" borderId="30" xfId="0" applyFont="1" applyFill="1" applyBorder="1" applyAlignment="1">
      <alignment horizontal="left" vertical="top" wrapText="1"/>
    </xf>
    <xf numFmtId="0" fontId="37" fillId="0" borderId="27" xfId="0" applyFont="1" applyFill="1" applyBorder="1" applyAlignment="1">
      <alignment horizontal="left" vertical="top" wrapText="1"/>
    </xf>
    <xf numFmtId="0" fontId="64" fillId="0" borderId="30" xfId="19" applyFont="1" applyBorder="1" applyAlignment="1">
      <alignment vertical="top" wrapText="1"/>
    </xf>
    <xf numFmtId="0" fontId="64" fillId="0" borderId="28" xfId="19" applyFont="1" applyBorder="1" applyAlignment="1">
      <alignment vertical="top" wrapText="1"/>
    </xf>
    <xf numFmtId="0" fontId="64" fillId="0" borderId="27" xfId="19" applyFont="1" applyBorder="1" applyAlignment="1">
      <alignment vertical="top" wrapText="1"/>
    </xf>
    <xf numFmtId="0" fontId="66" fillId="0" borderId="30" xfId="19" applyFont="1" applyBorder="1" applyAlignment="1">
      <alignment horizontal="left" vertical="top" wrapText="1"/>
    </xf>
    <xf numFmtId="0" fontId="66" fillId="0" borderId="27" xfId="19" applyFont="1" applyBorder="1" applyAlignment="1">
      <alignment horizontal="left" vertical="top" wrapText="1"/>
    </xf>
    <xf numFmtId="0" fontId="37" fillId="0" borderId="30" xfId="0" applyFont="1" applyFill="1" applyBorder="1" applyAlignment="1">
      <alignment vertical="top" wrapText="1"/>
    </xf>
    <xf numFmtId="0" fontId="37" fillId="0" borderId="27" xfId="0" applyFont="1" applyFill="1" applyBorder="1" applyAlignment="1">
      <alignment vertical="top"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4" fillId="0" borderId="30" xfId="0" applyFont="1" applyFill="1" applyBorder="1" applyAlignment="1">
      <alignment vertical="top" wrapText="1"/>
    </xf>
    <xf numFmtId="0" fontId="4" fillId="0" borderId="28" xfId="0" applyFont="1" applyFill="1" applyBorder="1" applyAlignment="1">
      <alignment vertical="top" wrapText="1"/>
    </xf>
    <xf numFmtId="0" fontId="4" fillId="0" borderId="27" xfId="0" applyFont="1" applyFill="1" applyBorder="1" applyAlignment="1">
      <alignment vertical="top" wrapText="1"/>
    </xf>
    <xf numFmtId="0" fontId="33" fillId="0" borderId="30" xfId="0" applyFont="1" applyFill="1" applyBorder="1" applyAlignment="1" applyProtection="1">
      <alignment horizontal="left" vertical="top" wrapText="1"/>
      <protection locked="0"/>
    </xf>
    <xf numFmtId="0" fontId="33" fillId="0" borderId="28" xfId="0" applyFont="1" applyFill="1" applyBorder="1" applyAlignment="1" applyProtection="1">
      <alignment horizontal="left" vertical="top" wrapText="1"/>
      <protection locked="0"/>
    </xf>
    <xf numFmtId="0" fontId="33" fillId="0" borderId="27" xfId="0" applyFont="1" applyFill="1" applyBorder="1" applyAlignment="1" applyProtection="1">
      <alignment horizontal="left" vertical="top" wrapText="1"/>
      <protection locked="0"/>
    </xf>
    <xf numFmtId="0" fontId="27" fillId="0" borderId="31" xfId="19" applyFont="1" applyBorder="1" applyAlignment="1">
      <alignment vertical="top" wrapText="1"/>
    </xf>
    <xf numFmtId="0" fontId="27" fillId="0" borderId="44" xfId="19" applyFont="1" applyBorder="1" applyAlignment="1">
      <alignment vertical="top" wrapText="1"/>
    </xf>
    <xf numFmtId="0" fontId="27" fillId="0" borderId="43" xfId="19" applyFont="1" applyBorder="1" applyAlignment="1">
      <alignment vertical="top" wrapText="1"/>
    </xf>
    <xf numFmtId="0" fontId="37" fillId="0" borderId="28" xfId="0" applyFont="1" applyFill="1" applyBorder="1" applyAlignment="1">
      <alignment horizontal="left" vertical="top" wrapText="1"/>
    </xf>
    <xf numFmtId="0" fontId="37" fillId="0" borderId="30" xfId="19" applyFont="1" applyFill="1" applyBorder="1" applyAlignment="1">
      <alignment horizontal="left" vertical="top" wrapText="1"/>
    </xf>
    <xf numFmtId="0" fontId="37" fillId="0" borderId="28" xfId="19" applyFont="1" applyFill="1" applyBorder="1" applyAlignment="1">
      <alignment horizontal="left" vertical="top" wrapText="1"/>
    </xf>
    <xf numFmtId="0" fontId="37" fillId="0" borderId="27" xfId="19" applyFont="1" applyFill="1" applyBorder="1" applyAlignment="1">
      <alignment horizontal="left" vertical="top"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6709376"/>
        <c:axId val="86710912"/>
        <c:axId val="0"/>
      </c:bar3DChart>
      <c:catAx>
        <c:axId val="86709376"/>
        <c:scaling>
          <c:orientation val="minMax"/>
        </c:scaling>
        <c:delete val="0"/>
        <c:axPos val="b"/>
        <c:majorTickMark val="none"/>
        <c:minorTickMark val="none"/>
        <c:tickLblPos val="nextTo"/>
        <c:txPr>
          <a:bodyPr/>
          <a:lstStyle/>
          <a:p>
            <a:pPr>
              <a:defRPr lang="es-HN"/>
            </a:pPr>
            <a:endParaRPr lang="es-HN"/>
          </a:p>
        </c:txPr>
        <c:crossAx val="86710912"/>
        <c:crosses val="autoZero"/>
        <c:auto val="1"/>
        <c:lblAlgn val="ctr"/>
        <c:lblOffset val="100"/>
        <c:noMultiLvlLbl val="0"/>
      </c:catAx>
      <c:valAx>
        <c:axId val="867109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670937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6754048"/>
        <c:axId val="86755584"/>
        <c:axId val="0"/>
      </c:bar3DChart>
      <c:catAx>
        <c:axId val="86754048"/>
        <c:scaling>
          <c:orientation val="minMax"/>
        </c:scaling>
        <c:delete val="0"/>
        <c:axPos val="b"/>
        <c:majorTickMark val="none"/>
        <c:minorTickMark val="none"/>
        <c:tickLblPos val="nextTo"/>
        <c:txPr>
          <a:bodyPr/>
          <a:lstStyle/>
          <a:p>
            <a:pPr>
              <a:defRPr lang="es-HN"/>
            </a:pPr>
            <a:endParaRPr lang="es-HN"/>
          </a:p>
        </c:txPr>
        <c:crossAx val="86755584"/>
        <c:crosses val="autoZero"/>
        <c:auto val="1"/>
        <c:lblAlgn val="ctr"/>
        <c:lblOffset val="100"/>
        <c:noMultiLvlLbl val="0"/>
      </c:catAx>
      <c:valAx>
        <c:axId val="8675558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675404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3</c:v>
                </c:pt>
                <c:pt idx="2">
                  <c:v>0</c:v>
                </c:pt>
                <c:pt idx="3">
                  <c:v>2</c:v>
                </c:pt>
                <c:pt idx="4">
                  <c:v>0</c:v>
                </c:pt>
                <c:pt idx="5">
                  <c:v>0</c:v>
                </c:pt>
                <c:pt idx="6">
                  <c:v>0</c:v>
                </c:pt>
                <c:pt idx="7">
                  <c:v>0</c:v>
                </c:pt>
                <c:pt idx="8">
                  <c:v>0</c:v>
                </c:pt>
                <c:pt idx="9">
                  <c:v>0</c:v>
                </c:pt>
                <c:pt idx="10">
                  <c:v>0</c:v>
                </c:pt>
                <c:pt idx="11">
                  <c:v>0</c:v>
                </c:pt>
                <c:pt idx="12">
                  <c:v>0</c:v>
                </c:pt>
                <c:pt idx="13">
                  <c:v>0</c:v>
                </c:pt>
                <c:pt idx="14">
                  <c:v>0</c:v>
                </c:pt>
                <c:pt idx="15">
                  <c:v>5</c:v>
                </c:pt>
                <c:pt idx="16">
                  <c:v>0</c:v>
                </c:pt>
              </c:numCache>
            </c:numRef>
          </c:val>
        </c:ser>
        <c:dLbls>
          <c:showLegendKey val="0"/>
          <c:showVal val="0"/>
          <c:showCatName val="0"/>
          <c:showSerName val="0"/>
          <c:showPercent val="0"/>
          <c:showBubbleSize val="0"/>
        </c:dLbls>
        <c:gapWidth val="150"/>
        <c:shape val="box"/>
        <c:axId val="88625536"/>
        <c:axId val="88627072"/>
        <c:axId val="0"/>
      </c:bar3DChart>
      <c:catAx>
        <c:axId val="88625536"/>
        <c:scaling>
          <c:orientation val="minMax"/>
        </c:scaling>
        <c:delete val="0"/>
        <c:axPos val="b"/>
        <c:majorTickMark val="none"/>
        <c:minorTickMark val="none"/>
        <c:tickLblPos val="nextTo"/>
        <c:txPr>
          <a:bodyPr/>
          <a:lstStyle/>
          <a:p>
            <a:pPr>
              <a:defRPr lang="es-HN"/>
            </a:pPr>
            <a:endParaRPr lang="es-HN"/>
          </a:p>
        </c:txPr>
        <c:crossAx val="88627072"/>
        <c:crosses val="autoZero"/>
        <c:auto val="1"/>
        <c:lblAlgn val="ctr"/>
        <c:lblOffset val="100"/>
        <c:noMultiLvlLbl val="0"/>
      </c:catAx>
      <c:valAx>
        <c:axId val="8862707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62553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128820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337405</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130969</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127068</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113224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OA%20direcciones/CME%202016_DPM-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OA%20direcciones/CME%202016%20FINAL_Movilidad%20(con%20detall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OA%20direcciones/Copia%20de%20CME%202016-DC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OA%20direcciones/CME%202016_DPM.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OA%20direcciones/CME%202016%20Convenios%20y%20Red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Hoja1"/>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row r="75">
          <cell r="E75">
            <v>0</v>
          </cell>
          <cell r="F75">
            <v>0</v>
          </cell>
        </row>
        <row r="76">
          <cell r="E76">
            <v>0</v>
          </cell>
          <cell r="F76">
            <v>0</v>
          </cell>
        </row>
        <row r="77">
          <cell r="E77">
            <v>0</v>
          </cell>
          <cell r="F77">
            <v>0</v>
          </cell>
        </row>
        <row r="78">
          <cell r="E78">
            <v>0</v>
          </cell>
          <cell r="F78">
            <v>0</v>
          </cell>
        </row>
        <row r="79">
          <cell r="E79">
            <v>0</v>
          </cell>
          <cell r="F79">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sheetData>
      <sheetData sheetId="13">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row r="75">
          <cell r="E75">
            <v>0</v>
          </cell>
          <cell r="F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sheetData>
      <sheetData sheetId="18">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0">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2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sheetData>
      <sheetData sheetId="22">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t="str">
            <v>1.1.1</v>
          </cell>
          <cell r="F15" t="str">
            <v>Elaboración de borrador de la Política de Internacionalización (PI-UNAH)</v>
          </cell>
        </row>
        <row r="16">
          <cell r="E16" t="str">
            <v>1.1.2</v>
          </cell>
          <cell r="F16" t="str">
            <v>Reuniones de coordinación con SEDI, VRA y VOA para la revisión de la Política y sus anexos (reglamentos, manuales y protocolos)</v>
          </cell>
        </row>
        <row r="17">
          <cell r="E17" t="str">
            <v>1.1.3</v>
          </cell>
          <cell r="F17" t="str">
            <v>Elaboración de propuesta final de la PI-UNAH</v>
          </cell>
        </row>
        <row r="18">
          <cell r="E18" t="str">
            <v>1.1.4</v>
          </cell>
          <cell r="F18" t="str">
            <v>Aprobación de la PI-UNAH por autoridades universitarias</v>
          </cell>
        </row>
        <row r="19">
          <cell r="E19" t="str">
            <v>1.1.5</v>
          </cell>
          <cell r="F19" t="str">
            <v>Socialización de la PI-UNAH aprobada a unidades académicas y administrativas.</v>
          </cell>
        </row>
        <row r="20">
          <cell r="E20" t="str">
            <v>1.1.6</v>
          </cell>
          <cell r="F20" t="str">
            <v>Diagramación y publicación de la PI-UNAH</v>
          </cell>
        </row>
        <row r="21">
          <cell r="E21" t="str">
            <v>6.1.1</v>
          </cell>
          <cell r="F21" t="str">
            <v>Socialización de la página de la VRI</v>
          </cell>
        </row>
        <row r="22">
          <cell r="E22" t="str">
            <v>6.1.2</v>
          </cell>
          <cell r="F22" t="str">
            <v>Actualización y revisión de la información a subirse a la página de la VRI</v>
          </cell>
        </row>
        <row r="23">
          <cell r="E23" t="str">
            <v>6.1.3</v>
          </cell>
          <cell r="F23" t="str">
            <v>Redactar, difundir y socializar las actividades de internacionalización y proyección de la VRI</v>
          </cell>
        </row>
        <row r="24">
          <cell r="E24" t="str">
            <v>6.1.4</v>
          </cell>
          <cell r="F24" t="str">
            <v xml:space="preserve">Diseño de boletines, trifolios, invitaciones y diplomas relacionados con acciones de internacionalización de la Educación Superior </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t="str">
            <v>6.2.1</v>
          </cell>
          <cell r="F31" t="str">
            <v>Montaje de los sistemas de registro de internacionalización</v>
          </cell>
        </row>
        <row r="32">
          <cell r="E32" t="str">
            <v>6.2.2</v>
          </cell>
          <cell r="F32" t="str">
            <v>Socialización y capacitación sobre el uso del sistema de información de internacionalización  (Centros Regionales y  unidades académicas y administrativas  de CU)</v>
          </cell>
        </row>
        <row r="33">
          <cell r="E33" t="str">
            <v>6.2.3</v>
          </cell>
          <cell r="F33" t="str">
            <v>Seguimiento y monitoreo a los sistemas de registro de internacionalización</v>
          </cell>
        </row>
        <row r="34">
          <cell r="E34">
            <v>0</v>
          </cell>
          <cell r="F34">
            <v>0</v>
          </cell>
        </row>
      </sheetData>
      <sheetData sheetId="25"/>
      <sheetData sheetId="26">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7">
        <row r="1">
          <cell r="E1" t="str">
            <v>DESARROLLO DEL SISTEMA DE EDUCACIÓN SUPERIOR</v>
          </cell>
          <cell r="F1">
            <v>0</v>
          </cell>
        </row>
        <row r="2">
          <cell r="E2">
            <v>0</v>
          </cell>
          <cell r="F2">
            <v>0</v>
          </cell>
        </row>
        <row r="3">
          <cell r="E3">
            <v>0</v>
          </cell>
          <cell r="F3">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sheetData>
      <sheetData sheetId="28">
        <row r="1">
          <cell r="E1" t="str">
            <v>GESTIÓN DE TECNOLOGÍAS DE INFORMACIÓN Y COMUNICACIÓN</v>
          </cell>
          <cell r="F1">
            <v>0</v>
          </cell>
        </row>
        <row r="2">
          <cell r="E2">
            <v>0</v>
          </cell>
          <cell r="F2">
            <v>0</v>
          </cell>
        </row>
        <row r="3">
          <cell r="E3">
            <v>0</v>
          </cell>
          <cell r="F3">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Hoja1 (2)"/>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row r="75">
          <cell r="E75">
            <v>0</v>
          </cell>
          <cell r="F75">
            <v>0</v>
          </cell>
        </row>
        <row r="76">
          <cell r="E76">
            <v>0</v>
          </cell>
          <cell r="F76">
            <v>0</v>
          </cell>
        </row>
        <row r="77">
          <cell r="E77">
            <v>0</v>
          </cell>
          <cell r="F77">
            <v>0</v>
          </cell>
        </row>
        <row r="78">
          <cell r="E78">
            <v>0</v>
          </cell>
          <cell r="F78">
            <v>0</v>
          </cell>
        </row>
        <row r="79">
          <cell r="E79">
            <v>0</v>
          </cell>
          <cell r="F79">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sheetData>
      <sheetData sheetId="13">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row r="75">
          <cell r="E75">
            <v>0</v>
          </cell>
          <cell r="F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sheetData>
      <sheetData sheetId="18">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0">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2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sheetData>
      <sheetData sheetId="22">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2.1.1</v>
          </cell>
          <cell r="F8" t="str">
            <v>Gestión, apoyo y seguimiento a movilidades internacionales de unidades académicas y administrativas.</v>
          </cell>
        </row>
        <row r="9">
          <cell r="E9" t="str">
            <v>2.1.2</v>
          </cell>
          <cell r="F9" t="str">
            <v>Reuniones para el establecimiento y fortalecimiento de alianzas institucionales externas.</v>
          </cell>
        </row>
        <row r="10">
          <cell r="E10" t="str">
            <v>2.1.3</v>
          </cell>
          <cell r="F10" t="str">
            <v>Participación en eventos y misiones internacionales como enlaces técnicos de movilidad internacional y representantes institucionales.</v>
          </cell>
        </row>
        <row r="11">
          <cell r="E11" t="str">
            <v>2.1.4</v>
          </cell>
          <cell r="F11" t="str">
            <v xml:space="preserve"> Coordinación de al menos 2 eventos  en temas de actualidad, académicos y de internacionalización.</v>
          </cell>
        </row>
        <row r="12">
          <cell r="E12" t="str">
            <v>2.1.5</v>
          </cell>
          <cell r="F12" t="str">
            <v>Formulación y ejecución de la estrategia de movilidad.</v>
          </cell>
        </row>
        <row r="13">
          <cell r="E13" t="str">
            <v>2.1.6</v>
          </cell>
          <cell r="F13" t="str">
            <v>Participación en el Comité de Régimen Especial de Becas y Movilidad Internacional</v>
          </cell>
        </row>
        <row r="14">
          <cell r="E14" t="str">
            <v>2.1.7</v>
          </cell>
          <cell r="F14" t="str">
            <v>Capacitación del equipo en internacionalización, educación superior y trabajo en equipo.</v>
          </cell>
        </row>
        <row r="15">
          <cell r="E15" t="str">
            <v>2.1.8</v>
          </cell>
          <cell r="F15" t="str">
            <v>Apoyo técnico al envío y recepción de viajes internacionales de docentes y estudiantes.</v>
          </cell>
        </row>
        <row r="16">
          <cell r="E16" t="str">
            <v>2.2.1</v>
          </cell>
          <cell r="F16" t="str">
            <v>Colaboración en movilidades internacionales a voluntarios y practicantes profesionales.</v>
          </cell>
        </row>
        <row r="17">
          <cell r="E17" t="str">
            <v>2.2.2</v>
          </cell>
          <cell r="F17" t="str">
            <v>Aplicación, gestión y seguimiento a programas y redes de movilidad internacional.</v>
          </cell>
        </row>
        <row r="18">
          <cell r="E18" t="str">
            <v>2.2.3</v>
          </cell>
          <cell r="F18" t="str">
            <v>Promoción de oportunidades de  movilidad internacional.</v>
          </cell>
        </row>
        <row r="19">
          <cell r="E19" t="str">
            <v>2.2.4</v>
          </cell>
          <cell r="F19" t="str">
            <v>Organización de talleres de despedida y bienvenida de becarios de la comunidad universitaria.</v>
          </cell>
        </row>
        <row r="20">
          <cell r="E20" t="str">
            <v>2.2.5</v>
          </cell>
          <cell r="F20" t="str">
            <v>Creación e implementación del Centro de Atención de becas para la comunidad universitaria.</v>
          </cell>
        </row>
        <row r="21">
          <cell r="E21" t="str">
            <v>2.2.6</v>
          </cell>
          <cell r="F21" t="str">
            <v>Asesoría y elaboración de documentación a la comunidad universitaria para internacionalización y movilidad internacional.</v>
          </cell>
        </row>
        <row r="22">
          <cell r="E22" t="str">
            <v>2.2.7</v>
          </cell>
          <cell r="F22" t="str">
            <v>Registro de movilidades de la comunidad universitaria al extranjero y de visitantes internacionales a la UNAH</v>
          </cell>
        </row>
        <row r="23">
          <cell r="E23" t="str">
            <v>2.2.8</v>
          </cell>
          <cell r="F23" t="str">
            <v>Gira por los 9 Centros Regionales para promoción de becas y seguimiento de iniciativas de movilidad.</v>
          </cell>
        </row>
        <row r="24">
          <cell r="E24" t="str">
            <v>2.2.9</v>
          </cell>
          <cell r="F24" t="str">
            <v>Al menos un evento para promocionar la movilidad, la excelencia académica y las actividades extracurriculares.</v>
          </cell>
        </row>
        <row r="25">
          <cell r="E25" t="str">
            <v>2.2.10</v>
          </cell>
          <cell r="F25" t="str">
            <v>Organización de talleres para enlances técnicos de internacionalización.</v>
          </cell>
        </row>
        <row r="26">
          <cell r="E26" t="str">
            <v>2.2.11</v>
          </cell>
          <cell r="F26" t="str">
            <v>Diagnóstico de internacionalización de la educación superior.</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sheetData>
      <sheetData sheetId="25"/>
      <sheetData sheetId="26">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7">
        <row r="1">
          <cell r="E1" t="str">
            <v>DESARROLLO DEL SISTEMA DE EDUCACIÓN SUPERIOR</v>
          </cell>
          <cell r="F1">
            <v>0</v>
          </cell>
        </row>
        <row r="2">
          <cell r="E2">
            <v>0</v>
          </cell>
          <cell r="F2">
            <v>0</v>
          </cell>
        </row>
        <row r="3">
          <cell r="E3">
            <v>0</v>
          </cell>
          <cell r="F3">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sheetData>
      <sheetData sheetId="28">
        <row r="1">
          <cell r="E1" t="str">
            <v>GESTIÓN DE TECNOLOGÍAS DE INFORMACIÓN Y COMUNICACIÓN</v>
          </cell>
          <cell r="F1">
            <v>0</v>
          </cell>
        </row>
        <row r="2">
          <cell r="E2">
            <v>0</v>
          </cell>
          <cell r="F2">
            <v>0</v>
          </cell>
        </row>
        <row r="3">
          <cell r="E3">
            <v>0</v>
          </cell>
          <cell r="F3">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Hoja1"/>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 val="Hoja2"/>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MEMBRESIA DE LA RLB</v>
          </cell>
        </row>
        <row r="480">
          <cell r="B480" t="str">
            <v>5-03-02-01-13</v>
          </cell>
          <cell r="C480" t="str">
            <v>ORGANISMOS DE DEFENSA DE LOS DERECHOS HUMANOS</v>
          </cell>
        </row>
        <row r="481">
          <cell r="B481" t="str">
            <v>5-03-02-01-14</v>
          </cell>
          <cell r="C481" t="str">
            <v>MEMBRESIA HINARI</v>
          </cell>
        </row>
        <row r="482">
          <cell r="B482" t="str">
            <v>5-03-02-01-15</v>
          </cell>
          <cell r="C482" t="str">
            <v>AGENCIA DE ACREDITACION CA DE POSTGRADO</v>
          </cell>
        </row>
        <row r="483">
          <cell r="B483" t="str">
            <v>5-03-02-01-16</v>
          </cell>
          <cell r="C483" t="str">
            <v>MEMBRESIA (RED INCA)</v>
          </cell>
        </row>
        <row r="484">
          <cell r="B484" t="str">
            <v>5-03-02-01-17</v>
          </cell>
          <cell r="C484" t="str">
            <v>MEMBRESIA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01"/>
      <c r="U2" s="601"/>
      <c r="V2" s="601"/>
      <c r="W2" s="601"/>
      <c r="X2" s="601"/>
      <c r="Y2" s="601"/>
      <c r="Z2" s="601"/>
      <c r="AA2" s="601"/>
      <c r="AB2" s="601"/>
      <c r="AC2" s="601" t="s">
        <v>25</v>
      </c>
      <c r="AD2" s="601"/>
      <c r="AE2" s="601"/>
      <c r="AF2" s="601"/>
      <c r="AG2" s="601"/>
      <c r="AH2" s="601"/>
      <c r="AI2" s="601"/>
      <c r="AJ2" s="601"/>
    </row>
    <row r="3" spans="2:36" ht="16.5" customHeight="1" x14ac:dyDescent="0.25">
      <c r="B3" s="33" t="s">
        <v>7</v>
      </c>
      <c r="C3" s="33"/>
      <c r="D3" s="33"/>
      <c r="E3" s="33"/>
      <c r="F3" s="33"/>
      <c r="G3" s="33"/>
      <c r="H3" s="33"/>
      <c r="I3" s="33"/>
      <c r="J3" s="33"/>
      <c r="K3" s="33"/>
      <c r="L3" s="33"/>
      <c r="M3" s="33"/>
      <c r="N3" s="33"/>
      <c r="O3" s="33"/>
      <c r="P3" s="33"/>
      <c r="Q3" s="33"/>
      <c r="R3" s="33"/>
      <c r="S3" s="33"/>
      <c r="T3" s="601"/>
      <c r="U3" s="601"/>
      <c r="V3" s="601"/>
      <c r="W3" s="601"/>
      <c r="X3" s="601"/>
      <c r="Y3" s="601"/>
      <c r="Z3" s="601"/>
      <c r="AA3" s="601"/>
      <c r="AB3" s="601"/>
      <c r="AC3" s="601" t="s">
        <v>7</v>
      </c>
      <c r="AD3" s="601"/>
      <c r="AE3" s="601"/>
      <c r="AF3" s="601"/>
      <c r="AG3" s="601"/>
      <c r="AH3" s="601"/>
      <c r="AI3" s="601"/>
      <c r="AJ3" s="601"/>
    </row>
    <row r="4" spans="2:36" ht="12.75" customHeight="1" x14ac:dyDescent="0.25">
      <c r="B4" s="33" t="s">
        <v>36</v>
      </c>
      <c r="C4" s="33"/>
      <c r="D4" s="33"/>
      <c r="E4" s="33"/>
      <c r="F4" s="33"/>
      <c r="G4" s="33"/>
      <c r="H4" s="33"/>
      <c r="I4" s="33"/>
      <c r="J4" s="33"/>
      <c r="K4" s="33"/>
      <c r="L4" s="33"/>
      <c r="M4" s="33"/>
      <c r="N4" s="33"/>
      <c r="O4" s="33"/>
      <c r="P4" s="33"/>
      <c r="Q4" s="33"/>
      <c r="R4" s="33"/>
      <c r="S4" s="33"/>
      <c r="T4" s="601"/>
      <c r="U4" s="601"/>
      <c r="V4" s="601"/>
      <c r="W4" s="601"/>
      <c r="X4" s="601"/>
      <c r="Y4" s="601"/>
      <c r="Z4" s="601"/>
      <c r="AA4" s="601"/>
      <c r="AB4" s="601"/>
      <c r="AC4" s="601" t="s">
        <v>36</v>
      </c>
      <c r="AD4" s="601"/>
      <c r="AE4" s="601"/>
      <c r="AF4" s="601"/>
      <c r="AG4" s="601"/>
      <c r="AH4" s="601"/>
      <c r="AI4" s="601"/>
      <c r="AJ4" s="601"/>
    </row>
    <row r="5" spans="2:36" ht="15.6" x14ac:dyDescent="0.3">
      <c r="B5" s="2"/>
      <c r="C5" s="2"/>
      <c r="D5" s="2"/>
    </row>
    <row r="6" spans="2:36" ht="16.149999999999999" thickBot="1" x14ac:dyDescent="0.35">
      <c r="B6" s="2"/>
      <c r="C6" s="2"/>
      <c r="D6" s="2"/>
    </row>
    <row r="7" spans="2:36" ht="75.75" customHeight="1" x14ac:dyDescent="0.25">
      <c r="B7" s="598" t="s">
        <v>20</v>
      </c>
      <c r="C7" s="598" t="s">
        <v>38</v>
      </c>
      <c r="D7" s="598" t="s">
        <v>39</v>
      </c>
      <c r="E7" s="607" t="s">
        <v>40</v>
      </c>
      <c r="F7" s="598" t="s">
        <v>37</v>
      </c>
      <c r="G7" s="607" t="s">
        <v>9</v>
      </c>
      <c r="H7" s="596" t="s">
        <v>0</v>
      </c>
      <c r="I7" s="596" t="s">
        <v>8</v>
      </c>
      <c r="J7" s="596" t="s">
        <v>16</v>
      </c>
      <c r="K7" s="596"/>
      <c r="L7" s="596" t="s">
        <v>13</v>
      </c>
      <c r="M7" s="596"/>
      <c r="N7" s="596"/>
      <c r="O7" s="596"/>
      <c r="P7" s="596"/>
      <c r="Q7" s="596"/>
      <c r="R7" s="596"/>
      <c r="S7" s="596"/>
      <c r="T7" s="598" t="s">
        <v>14</v>
      </c>
      <c r="U7" s="596" t="s">
        <v>18</v>
      </c>
      <c r="V7" s="596" t="s">
        <v>26</v>
      </c>
      <c r="W7" s="596"/>
      <c r="X7" s="596" t="s">
        <v>15</v>
      </c>
      <c r="Y7" s="596" t="s">
        <v>17</v>
      </c>
      <c r="Z7" s="596"/>
      <c r="AA7" s="596" t="s">
        <v>22</v>
      </c>
      <c r="AB7" s="596" t="s">
        <v>32</v>
      </c>
      <c r="AC7" s="602" t="s">
        <v>31</v>
      </c>
      <c r="AD7" s="602"/>
      <c r="AE7" s="602"/>
      <c r="AF7" s="602"/>
      <c r="AG7" s="596" t="s">
        <v>28</v>
      </c>
      <c r="AH7" s="596" t="s">
        <v>29</v>
      </c>
      <c r="AI7" s="596" t="s">
        <v>1</v>
      </c>
      <c r="AJ7" s="596" t="s">
        <v>2</v>
      </c>
    </row>
    <row r="8" spans="2:36" ht="15.75" customHeight="1" x14ac:dyDescent="0.25">
      <c r="B8" s="599"/>
      <c r="C8" s="599"/>
      <c r="D8" s="599"/>
      <c r="E8" s="608"/>
      <c r="F8" s="599"/>
      <c r="G8" s="608"/>
      <c r="H8" s="597"/>
      <c r="I8" s="597"/>
      <c r="J8" s="597" t="s">
        <v>33</v>
      </c>
      <c r="K8" s="597" t="s">
        <v>19</v>
      </c>
      <c r="L8" s="600" t="s">
        <v>3</v>
      </c>
      <c r="M8" s="600"/>
      <c r="N8" s="600" t="s">
        <v>4</v>
      </c>
      <c r="O8" s="600"/>
      <c r="P8" s="600" t="s">
        <v>5</v>
      </c>
      <c r="Q8" s="600"/>
      <c r="R8" s="600" t="s">
        <v>6</v>
      </c>
      <c r="S8" s="600"/>
      <c r="T8" s="599"/>
      <c r="U8" s="597"/>
      <c r="V8" s="597" t="s">
        <v>23</v>
      </c>
      <c r="W8" s="597" t="s">
        <v>21</v>
      </c>
      <c r="X8" s="597"/>
      <c r="Y8" s="597" t="s">
        <v>23</v>
      </c>
      <c r="Z8" s="597" t="s">
        <v>21</v>
      </c>
      <c r="AA8" s="597"/>
      <c r="AB8" s="597"/>
      <c r="AC8" s="14" t="s">
        <v>3</v>
      </c>
      <c r="AD8" s="14" t="s">
        <v>4</v>
      </c>
      <c r="AE8" s="14" t="s">
        <v>5</v>
      </c>
      <c r="AF8" s="14" t="s">
        <v>6</v>
      </c>
      <c r="AG8" s="597"/>
      <c r="AH8" s="597"/>
      <c r="AI8" s="597"/>
      <c r="AJ8" s="597"/>
    </row>
    <row r="9" spans="2:36" ht="78.75" x14ac:dyDescent="0.25">
      <c r="B9" s="599"/>
      <c r="C9" s="599"/>
      <c r="D9" s="599"/>
      <c r="E9" s="608"/>
      <c r="F9" s="599"/>
      <c r="G9" s="608"/>
      <c r="H9" s="597"/>
      <c r="I9" s="597"/>
      <c r="J9" s="597"/>
      <c r="K9" s="597"/>
      <c r="L9" s="32" t="s">
        <v>11</v>
      </c>
      <c r="M9" s="32" t="s">
        <v>12</v>
      </c>
      <c r="N9" s="32" t="s">
        <v>11</v>
      </c>
      <c r="O9" s="32" t="s">
        <v>12</v>
      </c>
      <c r="P9" s="32" t="s">
        <v>11</v>
      </c>
      <c r="Q9" s="32" t="s">
        <v>12</v>
      </c>
      <c r="R9" s="32" t="s">
        <v>11</v>
      </c>
      <c r="S9" s="32" t="s">
        <v>12</v>
      </c>
      <c r="T9" s="599"/>
      <c r="U9" s="597"/>
      <c r="V9" s="597"/>
      <c r="W9" s="597"/>
      <c r="X9" s="597"/>
      <c r="Y9" s="597"/>
      <c r="Z9" s="597"/>
      <c r="AA9" s="597"/>
      <c r="AB9" s="597"/>
      <c r="AC9" s="14" t="s">
        <v>24</v>
      </c>
      <c r="AD9" s="14" t="s">
        <v>24</v>
      </c>
      <c r="AE9" s="14" t="s">
        <v>24</v>
      </c>
      <c r="AF9" s="14" t="s">
        <v>24</v>
      </c>
      <c r="AG9" s="597"/>
      <c r="AH9" s="597"/>
      <c r="AI9" s="597"/>
      <c r="AJ9" s="597"/>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05" t="s">
        <v>10</v>
      </c>
      <c r="K31" s="606"/>
      <c r="L31" s="603"/>
      <c r="M31" s="604"/>
      <c r="N31" s="603"/>
      <c r="O31" s="604"/>
      <c r="P31" s="603"/>
      <c r="Q31" s="604"/>
      <c r="R31" s="603"/>
      <c r="S31" s="60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t="14.45" hidden="1" x14ac:dyDescent="0.3">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thickBot="1" x14ac:dyDescent="0.35"/>
    <row r="5" spans="1:555" ht="26.45" thickBot="1" x14ac:dyDescent="0.35">
      <c r="C5" s="87" t="s">
        <v>389</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row>
    <row r="10" spans="1:555" thickBot="1" x14ac:dyDescent="0.35">
      <c r="C10" s="157" t="s">
        <v>53</v>
      </c>
      <c r="D10" s="371">
        <f>SUM(F17:F37)</f>
        <v>0</v>
      </c>
      <c r="F10" s="70"/>
      <c r="G10" s="79"/>
      <c r="H10" s="70"/>
      <c r="I10" s="70"/>
    </row>
    <row r="11" spans="1:555" ht="14.45" x14ac:dyDescent="0.3">
      <c r="C11" s="70"/>
      <c r="D11" s="31"/>
      <c r="E11" s="93"/>
      <c r="F11" s="93"/>
      <c r="G11" s="93"/>
      <c r="H11" s="76"/>
      <c r="I11" s="76"/>
      <c r="J11" s="76"/>
      <c r="K11" s="112"/>
    </row>
    <row r="12" spans="1:555" ht="15.6" x14ac:dyDescent="0.3">
      <c r="B12" s="93"/>
      <c r="C12" s="303" t="s">
        <v>392</v>
      </c>
      <c r="D12" s="367"/>
      <c r="E12" s="93"/>
      <c r="F12" s="93"/>
      <c r="G12" s="93"/>
      <c r="H12" s="76"/>
      <c r="I12" s="76"/>
      <c r="J12" s="76"/>
      <c r="K12" s="112"/>
    </row>
    <row r="13" spans="1:555" ht="18" x14ac:dyDescent="0.3">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ht="14.45" x14ac:dyDescent="0.3">
      <c r="B14" s="93"/>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ht="14.45" x14ac:dyDescent="0.3">
      <c r="C17" s="141"/>
      <c r="D17" s="158"/>
      <c r="E17" s="115"/>
      <c r="F17" s="97">
        <f t="shared" ref="F17:F37" si="0">D17*E17</f>
        <v>0</v>
      </c>
      <c r="G17" s="161"/>
      <c r="H17" s="142"/>
      <c r="I17" s="130" t="e">
        <f>VLOOKUP(H17,Presupuesto!$B$11:$C$565,2,0)</f>
        <v>#N/A</v>
      </c>
      <c r="J17" s="219" t="s">
        <v>1454</v>
      </c>
      <c r="K17" s="98" t="s">
        <v>394</v>
      </c>
      <c r="L17" s="98"/>
    </row>
    <row r="18" spans="3:12" ht="14.45" x14ac:dyDescent="0.3">
      <c r="C18" s="141"/>
      <c r="D18" s="158"/>
      <c r="E18" s="123"/>
      <c r="F18" s="97">
        <f t="shared" si="0"/>
        <v>0</v>
      </c>
      <c r="G18" s="161"/>
      <c r="H18" s="142"/>
      <c r="I18" s="130" t="e">
        <f>VLOOKUP(H18,Presupuesto!$B$11:$C$565,2,0)</f>
        <v>#N/A</v>
      </c>
      <c r="J18" s="98" t="str">
        <f>$J$17</f>
        <v>Posgrado</v>
      </c>
      <c r="K18" s="98" t="s">
        <v>412</v>
      </c>
      <c r="L18" s="98"/>
    </row>
    <row r="19" spans="3:12" ht="14.45" x14ac:dyDescent="0.3">
      <c r="C19" s="141"/>
      <c r="D19" s="158"/>
      <c r="E19" s="123"/>
      <c r="F19" s="97">
        <f t="shared" si="0"/>
        <v>0</v>
      </c>
      <c r="G19" s="161"/>
      <c r="H19" s="142"/>
      <c r="I19" s="130" t="e">
        <f>VLOOKUP(H19,Presupuesto!$B$11:$C$565,2,0)</f>
        <v>#N/A</v>
      </c>
      <c r="J19" s="98" t="str">
        <f t="shared" ref="J19:J36" si="1">$J$17</f>
        <v>Posgrado</v>
      </c>
      <c r="K19" s="98" t="s">
        <v>412</v>
      </c>
      <c r="L19" s="98"/>
    </row>
    <row r="20" spans="3:12" ht="14.45" x14ac:dyDescent="0.3">
      <c r="C20" s="141"/>
      <c r="D20" s="158"/>
      <c r="E20" s="123"/>
      <c r="F20" s="97">
        <f t="shared" si="0"/>
        <v>0</v>
      </c>
      <c r="G20" s="161"/>
      <c r="H20" s="142"/>
      <c r="I20" s="130" t="e">
        <f>VLOOKUP(H20,Presupuesto!$B$11:$C$565,2,0)</f>
        <v>#N/A</v>
      </c>
      <c r="J20" s="98" t="str">
        <f t="shared" si="1"/>
        <v>Posgrado</v>
      </c>
      <c r="K20" s="98" t="s">
        <v>412</v>
      </c>
      <c r="L20" s="98"/>
    </row>
    <row r="21" spans="3:12" ht="14.45" x14ac:dyDescent="0.3">
      <c r="C21" s="141"/>
      <c r="D21" s="158"/>
      <c r="E21" s="123"/>
      <c r="F21" s="97">
        <f t="shared" si="0"/>
        <v>0</v>
      </c>
      <c r="G21" s="161"/>
      <c r="H21" s="142"/>
      <c r="I21" s="130" t="e">
        <f>VLOOKUP(H21,Presupuesto!$B$11:$C$565,2,0)</f>
        <v>#N/A</v>
      </c>
      <c r="J21" s="98" t="str">
        <f t="shared" si="1"/>
        <v>Posgrado</v>
      </c>
      <c r="K21" s="98" t="s">
        <v>412</v>
      </c>
      <c r="L21" s="98"/>
    </row>
    <row r="22" spans="3:12" ht="14.45" x14ac:dyDescent="0.3">
      <c r="C22" s="141"/>
      <c r="D22" s="158"/>
      <c r="E22" s="123"/>
      <c r="F22" s="97">
        <f t="shared" si="0"/>
        <v>0</v>
      </c>
      <c r="G22" s="161"/>
      <c r="H22" s="142"/>
      <c r="I22" s="130" t="e">
        <f>VLOOKUP(H22,Presupuesto!$B$11:$C$565,2,0)</f>
        <v>#N/A</v>
      </c>
      <c r="J22" s="98" t="str">
        <f t="shared" si="1"/>
        <v>Posgrado</v>
      </c>
      <c r="K22" s="98" t="s">
        <v>401</v>
      </c>
      <c r="L22" s="98"/>
    </row>
    <row r="23" spans="3:12" ht="14.45" x14ac:dyDescent="0.3">
      <c r="C23" s="141"/>
      <c r="D23" s="158"/>
      <c r="E23" s="123"/>
      <c r="F23" s="97">
        <f t="shared" si="0"/>
        <v>0</v>
      </c>
      <c r="G23" s="161"/>
      <c r="H23" s="142"/>
      <c r="I23" s="130" t="e">
        <f>VLOOKUP(H23,Presupuesto!$B$11:$C$565,2,0)</f>
        <v>#N/A</v>
      </c>
      <c r="J23" s="98" t="str">
        <f t="shared" si="1"/>
        <v>Posgrado</v>
      </c>
      <c r="K23" s="98" t="s">
        <v>412</v>
      </c>
      <c r="L23" s="98"/>
    </row>
    <row r="24" spans="3:12" ht="14.45" x14ac:dyDescent="0.3">
      <c r="C24" s="141"/>
      <c r="D24" s="158"/>
      <c r="E24" s="123"/>
      <c r="F24" s="97">
        <f t="shared" si="0"/>
        <v>0</v>
      </c>
      <c r="G24" s="161"/>
      <c r="H24" s="142"/>
      <c r="I24" s="130" t="e">
        <f>VLOOKUP(H24,Presupuesto!$B$11:$C$565,2,0)</f>
        <v>#N/A</v>
      </c>
      <c r="J24" s="98" t="str">
        <f t="shared" si="1"/>
        <v>Posgrado</v>
      </c>
      <c r="K24" s="98" t="s">
        <v>412</v>
      </c>
      <c r="L24" s="98"/>
    </row>
    <row r="25" spans="3:12" ht="14.45" x14ac:dyDescent="0.3">
      <c r="C25" s="141"/>
      <c r="D25" s="158"/>
      <c r="E25" s="123"/>
      <c r="F25" s="97">
        <f t="shared" si="0"/>
        <v>0</v>
      </c>
      <c r="G25" s="161"/>
      <c r="H25" s="142"/>
      <c r="I25" s="130" t="e">
        <f>VLOOKUP(H25,Presupuesto!$B$11:$C$565,2,0)</f>
        <v>#N/A</v>
      </c>
      <c r="J25" s="98" t="str">
        <f t="shared" si="1"/>
        <v>Posgrado</v>
      </c>
      <c r="K25" s="98" t="s">
        <v>412</v>
      </c>
      <c r="L25" s="98"/>
    </row>
    <row r="26" spans="3:12" ht="14.45" x14ac:dyDescent="0.3">
      <c r="C26" s="141"/>
      <c r="D26" s="158"/>
      <c r="E26" s="123"/>
      <c r="F26" s="97">
        <f t="shared" si="0"/>
        <v>0</v>
      </c>
      <c r="G26" s="161"/>
      <c r="H26" s="142"/>
      <c r="I26" s="130" t="e">
        <f>VLOOKUP(H26,Presupuesto!$B$11:$C$565,2,0)</f>
        <v>#N/A</v>
      </c>
      <c r="J26" s="98" t="str">
        <f t="shared" si="1"/>
        <v>Posgrado</v>
      </c>
      <c r="K26" s="98" t="s">
        <v>412</v>
      </c>
      <c r="L26" s="98"/>
    </row>
    <row r="27" spans="3:12" ht="14.45" x14ac:dyDescent="0.3">
      <c r="C27" s="143"/>
      <c r="D27" s="158"/>
      <c r="E27" s="118"/>
      <c r="F27" s="97">
        <f t="shared" si="0"/>
        <v>0</v>
      </c>
      <c r="G27" s="161"/>
      <c r="H27" s="144"/>
      <c r="I27" s="130" t="e">
        <f>VLOOKUP(H27,Presupuesto!$B$11:$C$565,2,0)</f>
        <v>#N/A</v>
      </c>
      <c r="J27" s="98" t="str">
        <f t="shared" si="1"/>
        <v>Posgrado</v>
      </c>
      <c r="K27" s="98" t="s">
        <v>412</v>
      </c>
      <c r="L27" s="98"/>
    </row>
    <row r="28" spans="3:12" ht="14.45" x14ac:dyDescent="0.3">
      <c r="C28" s="143"/>
      <c r="D28" s="158"/>
      <c r="E28" s="118"/>
      <c r="F28" s="97">
        <f t="shared" si="0"/>
        <v>0</v>
      </c>
      <c r="G28" s="161"/>
      <c r="H28" s="144"/>
      <c r="I28" s="130" t="e">
        <f>VLOOKUP(H28,Presupuesto!$B$11:$C$565,2,0)</f>
        <v>#N/A</v>
      </c>
      <c r="J28" s="98" t="str">
        <f t="shared" si="1"/>
        <v>Posgrado</v>
      </c>
      <c r="K28" s="98" t="s">
        <v>412</v>
      </c>
      <c r="L28" s="98"/>
    </row>
    <row r="29" spans="3:12" ht="14.45" x14ac:dyDescent="0.3">
      <c r="C29" s="143"/>
      <c r="D29" s="158"/>
      <c r="E29" s="118"/>
      <c r="F29" s="97">
        <f t="shared" si="0"/>
        <v>0</v>
      </c>
      <c r="G29" s="161"/>
      <c r="H29" s="144"/>
      <c r="I29" s="130" t="e">
        <f>VLOOKUP(H29,Presupuesto!$B$11:$C$565,2,0)</f>
        <v>#N/A</v>
      </c>
      <c r="J29" s="98" t="str">
        <f t="shared" si="1"/>
        <v>Posgrado</v>
      </c>
      <c r="K29" s="98" t="s">
        <v>412</v>
      </c>
      <c r="L29" s="98"/>
    </row>
    <row r="30" spans="3:12" ht="14.45" x14ac:dyDescent="0.3">
      <c r="C30" s="143"/>
      <c r="D30" s="158"/>
      <c r="E30" s="118"/>
      <c r="F30" s="97">
        <f t="shared" si="0"/>
        <v>0</v>
      </c>
      <c r="G30" s="161"/>
      <c r="H30" s="144"/>
      <c r="I30" s="130" t="e">
        <f>VLOOKUP(H30,Presupuesto!$B$11:$C$565,2,0)</f>
        <v>#N/A</v>
      </c>
      <c r="J30" s="98" t="str">
        <f t="shared" si="1"/>
        <v>Posgrado</v>
      </c>
      <c r="K30" s="98" t="s">
        <v>412</v>
      </c>
      <c r="L30" s="98"/>
    </row>
    <row r="31" spans="3:12" ht="14.45" x14ac:dyDescent="0.3">
      <c r="C31" s="143"/>
      <c r="D31" s="158"/>
      <c r="E31" s="118"/>
      <c r="F31" s="97">
        <f t="shared" si="0"/>
        <v>0</v>
      </c>
      <c r="G31" s="161"/>
      <c r="H31" s="144"/>
      <c r="I31" s="130" t="e">
        <f>VLOOKUP(H31,Presupuesto!$B$11:$C$565,2,0)</f>
        <v>#N/A</v>
      </c>
      <c r="J31" s="98" t="str">
        <f t="shared" si="1"/>
        <v>Posgrado</v>
      </c>
      <c r="K31" s="98" t="s">
        <v>412</v>
      </c>
      <c r="L31" s="98"/>
    </row>
    <row r="32" spans="3:12" ht="14.45" x14ac:dyDescent="0.3">
      <c r="C32" s="143"/>
      <c r="D32" s="158"/>
      <c r="E32" s="118"/>
      <c r="F32" s="97">
        <f t="shared" si="0"/>
        <v>0</v>
      </c>
      <c r="G32" s="161"/>
      <c r="H32" s="144"/>
      <c r="I32" s="130" t="e">
        <f>VLOOKUP(H32,Presupuesto!$B$11:$C$565,2,0)</f>
        <v>#N/A</v>
      </c>
      <c r="J32" s="98" t="str">
        <f t="shared" si="1"/>
        <v>Posgrado</v>
      </c>
      <c r="K32" s="98" t="s">
        <v>412</v>
      </c>
      <c r="L32" s="98"/>
    </row>
    <row r="33" spans="3:12" ht="14.45" x14ac:dyDescent="0.3">
      <c r="C33" s="145"/>
      <c r="D33" s="158"/>
      <c r="E33" s="118"/>
      <c r="F33" s="97">
        <f t="shared" si="0"/>
        <v>0</v>
      </c>
      <c r="G33" s="161"/>
      <c r="H33" s="146"/>
      <c r="I33" s="130" t="e">
        <f>VLOOKUP(H33,Presupuesto!$B$11:$C$565,2,0)</f>
        <v>#N/A</v>
      </c>
      <c r="J33" s="98" t="str">
        <f t="shared" si="1"/>
        <v>Posgrado</v>
      </c>
      <c r="K33" s="98" t="s">
        <v>403</v>
      </c>
      <c r="L33" s="98"/>
    </row>
    <row r="34" spans="3:12" ht="14.45" x14ac:dyDescent="0.3">
      <c r="C34" s="145"/>
      <c r="D34" s="158"/>
      <c r="E34" s="118"/>
      <c r="F34" s="97">
        <f t="shared" si="0"/>
        <v>0</v>
      </c>
      <c r="G34" s="161"/>
      <c r="H34" s="146"/>
      <c r="I34" s="130" t="e">
        <f>VLOOKUP(H34,Presupuesto!$B$11:$C$565,2,0)</f>
        <v>#N/A</v>
      </c>
      <c r="J34" s="98" t="str">
        <f t="shared" si="1"/>
        <v>Posgrado</v>
      </c>
      <c r="K34" s="98" t="s">
        <v>412</v>
      </c>
      <c r="L34" s="98"/>
    </row>
    <row r="35" spans="3:12" ht="14.45" x14ac:dyDescent="0.3">
      <c r="C35" s="145"/>
      <c r="D35" s="158"/>
      <c r="E35" s="118"/>
      <c r="F35" s="97">
        <f t="shared" si="0"/>
        <v>0</v>
      </c>
      <c r="G35" s="161"/>
      <c r="H35" s="146"/>
      <c r="I35" s="130" t="e">
        <f>VLOOKUP(H35,Presupuesto!$B$11:$C$565,2,0)</f>
        <v>#N/A</v>
      </c>
      <c r="J35" s="98" t="str">
        <f t="shared" si="1"/>
        <v>Posgrado</v>
      </c>
      <c r="K35" s="98" t="s">
        <v>412</v>
      </c>
      <c r="L35" s="98"/>
    </row>
    <row r="36" spans="3:12" ht="14.45" x14ac:dyDescent="0.3">
      <c r="C36" s="145"/>
      <c r="D36" s="158"/>
      <c r="E36" s="118"/>
      <c r="F36" s="97">
        <f t="shared" si="0"/>
        <v>0</v>
      </c>
      <c r="G36" s="161"/>
      <c r="H36" s="146"/>
      <c r="I36" s="130" t="e">
        <f>VLOOKUP(H36,Presupuesto!$B$11:$C$565,2,0)</f>
        <v>#N/A</v>
      </c>
      <c r="J36" s="98" t="str">
        <f t="shared" si="1"/>
        <v>Posgrado</v>
      </c>
      <c r="K36" s="98" t="s">
        <v>412</v>
      </c>
      <c r="L36" s="98"/>
    </row>
    <row r="37" spans="3:12" thickBot="1" x14ac:dyDescent="0.35">
      <c r="C37" s="147"/>
      <c r="D37" s="223"/>
      <c r="E37" s="103"/>
      <c r="F37" s="105">
        <f t="shared" si="0"/>
        <v>0</v>
      </c>
      <c r="G37" s="162"/>
      <c r="H37" s="148"/>
      <c r="I37" s="132" t="e">
        <f>VLOOKUP(H37,Presupuesto!$B$11:$C$565,2,0)</f>
        <v>#N/A</v>
      </c>
      <c r="J37" s="106" t="str">
        <f t="shared" ref="J37" si="2">$J$20</f>
        <v>Posgrado</v>
      </c>
      <c r="K37" s="124" t="s">
        <v>394</v>
      </c>
      <c r="L37" s="106"/>
    </row>
    <row r="38" spans="3:12" ht="14.45" x14ac:dyDescent="0.3">
      <c r="F38" s="90"/>
      <c r="G38" s="89"/>
      <c r="H38" s="90"/>
      <c r="I38" s="90"/>
    </row>
    <row r="39" spans="3:12" thickBot="1" x14ac:dyDescent="0.35"/>
    <row r="40" spans="3:12" thickBot="1" x14ac:dyDescent="0.35">
      <c r="C40" s="157" t="s">
        <v>53</v>
      </c>
      <c r="D40" s="371">
        <f>SUM(F47:F67)</f>
        <v>0</v>
      </c>
      <c r="F40" s="70"/>
      <c r="G40" s="79"/>
      <c r="H40" s="70"/>
      <c r="I40" s="70"/>
    </row>
    <row r="41" spans="3:12" ht="14.45" x14ac:dyDescent="0.3">
      <c r="C41" s="70"/>
      <c r="D41" s="31"/>
      <c r="E41" s="93"/>
      <c r="F41" s="93"/>
      <c r="G41" s="93"/>
      <c r="H41" s="76"/>
      <c r="I41" s="76"/>
      <c r="J41" s="76"/>
      <c r="K41" s="112"/>
    </row>
    <row r="42" spans="3:12" ht="15.6" x14ac:dyDescent="0.3">
      <c r="C42" s="303" t="s">
        <v>392</v>
      </c>
      <c r="D42" s="367"/>
      <c r="E42" s="93"/>
      <c r="F42" s="93"/>
      <c r="G42" s="93"/>
      <c r="H42" s="76"/>
      <c r="I42" s="76"/>
      <c r="J42" s="76"/>
      <c r="K42" s="112"/>
    </row>
    <row r="43" spans="3:12" ht="18" x14ac:dyDescent="0.3">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ht="14.45" x14ac:dyDescent="0.3">
      <c r="E44" s="93"/>
      <c r="F44" s="93"/>
      <c r="G44" s="93"/>
      <c r="H44" s="76"/>
      <c r="I44" s="76"/>
      <c r="J44" s="76"/>
      <c r="K44" s="112"/>
    </row>
    <row r="45" spans="3:12" thickBot="1" x14ac:dyDescent="0.35">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1454</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1">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67"/>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1454</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1">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67"/>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1454</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1">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67"/>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1454</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1">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67"/>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1454</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t="14.45" hidden="1" x14ac:dyDescent="0.3">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thickBot="1" x14ac:dyDescent="0.35"/>
    <row r="5" spans="1:555" ht="26.45" thickBot="1" x14ac:dyDescent="0.35">
      <c r="C5" s="87" t="s">
        <v>419</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1">
        <f>SUM(F17:F50)</f>
        <v>0</v>
      </c>
      <c r="G10" s="79"/>
      <c r="H10" s="70"/>
      <c r="I10" s="70"/>
    </row>
    <row r="11" spans="1:555" ht="14.45" x14ac:dyDescent="0.3">
      <c r="G11" s="79"/>
      <c r="H11" s="70"/>
      <c r="I11" s="70"/>
    </row>
    <row r="12" spans="1:555" ht="14.45" x14ac:dyDescent="0.3">
      <c r="F12" s="70"/>
      <c r="G12" s="79"/>
      <c r="H12" s="70"/>
      <c r="I12" s="70"/>
    </row>
    <row r="13" spans="1:555" ht="15.6" x14ac:dyDescent="0.3">
      <c r="C13" s="303" t="s">
        <v>392</v>
      </c>
      <c r="D13" s="367"/>
      <c r="F13" s="70"/>
      <c r="G13" s="79"/>
      <c r="H13" s="70"/>
      <c r="I13" s="70"/>
    </row>
    <row r="14" spans="1:555" ht="18" x14ac:dyDescent="0.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6" thickBot="1" x14ac:dyDescent="0.35">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ht="14.45" x14ac:dyDescent="0.3">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ht="14.45" x14ac:dyDescent="0.3">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ht="14.45" x14ac:dyDescent="0.3">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ht="14.45" x14ac:dyDescent="0.3">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ht="14.45" x14ac:dyDescent="0.3">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ht="14.45" x14ac:dyDescent="0.3">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ht="14.45" x14ac:dyDescent="0.3">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ht="14.45" x14ac:dyDescent="0.3">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ht="14.45" x14ac:dyDescent="0.3">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ht="14.45" x14ac:dyDescent="0.3">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ht="14.45" x14ac:dyDescent="0.3">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ht="14.45" x14ac:dyDescent="0.3">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ht="14.45" x14ac:dyDescent="0.3">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ht="14.45" x14ac:dyDescent="0.3">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ht="14.45" x14ac:dyDescent="0.3">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ht="14.45" x14ac:dyDescent="0.3">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ht="14.45" x14ac:dyDescent="0.3">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ht="14.45" x14ac:dyDescent="0.3">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ht="14.45" x14ac:dyDescent="0.3">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ht="14.45" x14ac:dyDescent="0.3">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ht="14.45" x14ac:dyDescent="0.3">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ht="14.45" x14ac:dyDescent="0.3">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ht="14.45" x14ac:dyDescent="0.3">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ht="14.45" x14ac:dyDescent="0.3">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ht="14.45" x14ac:dyDescent="0.3">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ht="14.45" x14ac:dyDescent="0.3">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ht="14.45" x14ac:dyDescent="0.3">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1">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67"/>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1">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67"/>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1">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67"/>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3">
      <c r="A2" s="310"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0"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0"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622" t="s">
        <v>97</v>
      </c>
      <c r="B5" s="621" t="s">
        <v>111</v>
      </c>
      <c r="C5" s="624" t="s">
        <v>86</v>
      </c>
      <c r="D5" s="624" t="s">
        <v>87</v>
      </c>
      <c r="E5" s="624" t="s">
        <v>392</v>
      </c>
      <c r="F5" s="624" t="s">
        <v>88</v>
      </c>
      <c r="G5" s="627" t="s">
        <v>100</v>
      </c>
      <c r="H5" s="633"/>
      <c r="I5" s="633"/>
      <c r="J5" s="633"/>
      <c r="K5" s="633"/>
      <c r="L5" s="633"/>
      <c r="M5" s="633"/>
      <c r="N5" s="628"/>
      <c r="O5" s="629" t="s">
        <v>101</v>
      </c>
      <c r="P5" s="630"/>
      <c r="Q5" s="621" t="s">
        <v>102</v>
      </c>
      <c r="R5" s="621" t="s">
        <v>103</v>
      </c>
      <c r="S5" s="621" t="s">
        <v>110</v>
      </c>
      <c r="T5" s="621" t="s">
        <v>109</v>
      </c>
      <c r="U5" s="618" t="s">
        <v>89</v>
      </c>
    </row>
    <row r="6" spans="1:21" ht="14.45" customHeight="1" x14ac:dyDescent="0.25">
      <c r="A6" s="622"/>
      <c r="B6" s="622"/>
      <c r="C6" s="625"/>
      <c r="D6" s="625"/>
      <c r="E6" s="625"/>
      <c r="F6" s="625"/>
      <c r="G6" s="627" t="s">
        <v>104</v>
      </c>
      <c r="H6" s="628"/>
      <c r="I6" s="627" t="s">
        <v>105</v>
      </c>
      <c r="J6" s="628"/>
      <c r="K6" s="627" t="s">
        <v>106</v>
      </c>
      <c r="L6" s="628"/>
      <c r="M6" s="627" t="s">
        <v>107</v>
      </c>
      <c r="N6" s="628"/>
      <c r="O6" s="631"/>
      <c r="P6" s="632"/>
      <c r="Q6" s="622"/>
      <c r="R6" s="622"/>
      <c r="S6" s="622"/>
      <c r="T6" s="622"/>
      <c r="U6" s="619"/>
    </row>
    <row r="7" spans="1:21" ht="25.5" x14ac:dyDescent="0.25">
      <c r="A7" s="623"/>
      <c r="B7" s="623"/>
      <c r="C7" s="626"/>
      <c r="D7" s="626"/>
      <c r="E7" s="626"/>
      <c r="F7" s="626"/>
      <c r="G7" s="439" t="s">
        <v>108</v>
      </c>
      <c r="H7" s="439" t="s">
        <v>12</v>
      </c>
      <c r="I7" s="439" t="s">
        <v>108</v>
      </c>
      <c r="J7" s="439" t="s">
        <v>12</v>
      </c>
      <c r="K7" s="439" t="s">
        <v>108</v>
      </c>
      <c r="L7" s="439" t="s">
        <v>12</v>
      </c>
      <c r="M7" s="439" t="s">
        <v>108</v>
      </c>
      <c r="N7" s="439" t="s">
        <v>12</v>
      </c>
      <c r="O7" s="439" t="s">
        <v>108</v>
      </c>
      <c r="P7" s="439" t="s">
        <v>12</v>
      </c>
      <c r="Q7" s="623"/>
      <c r="R7" s="623"/>
      <c r="S7" s="623"/>
      <c r="T7" s="623"/>
      <c r="U7" s="620"/>
    </row>
    <row r="8" spans="1:21" ht="15.6" x14ac:dyDescent="0.3">
      <c r="A8" s="440"/>
      <c r="B8" s="441"/>
      <c r="C8" s="442"/>
      <c r="D8" s="442"/>
      <c r="E8" s="443"/>
      <c r="F8" s="442"/>
      <c r="G8" s="444"/>
      <c r="H8" s="444"/>
      <c r="I8" s="444"/>
      <c r="J8" s="444"/>
      <c r="K8" s="444"/>
      <c r="L8" s="444"/>
      <c r="M8" s="444"/>
      <c r="N8" s="444"/>
      <c r="O8" s="444"/>
      <c r="P8" s="444"/>
      <c r="Q8" s="445"/>
      <c r="R8" s="445"/>
      <c r="S8" s="445"/>
      <c r="T8" s="445"/>
      <c r="U8" s="446"/>
    </row>
    <row r="9" spans="1:21" ht="15.75" x14ac:dyDescent="0.25">
      <c r="A9" s="640" t="s">
        <v>1374</v>
      </c>
      <c r="B9" s="637" t="s">
        <v>1375</v>
      </c>
      <c r="C9" s="323"/>
      <c r="D9" s="323"/>
      <c r="E9" s="71"/>
      <c r="F9" s="71"/>
      <c r="G9" s="203"/>
      <c r="H9" s="204"/>
      <c r="I9" s="203"/>
      <c r="J9" s="204"/>
      <c r="K9" s="203"/>
      <c r="L9" s="204"/>
      <c r="M9" s="203"/>
      <c r="N9" s="204"/>
      <c r="O9" s="377">
        <f>G9+I9+K9+M9</f>
        <v>0</v>
      </c>
      <c r="P9" s="377">
        <f>H9+J9+L9+N9</f>
        <v>0</v>
      </c>
      <c r="Q9" s="71"/>
      <c r="R9" s="71"/>
      <c r="S9" s="71"/>
      <c r="T9" s="71"/>
      <c r="U9" s="71"/>
    </row>
    <row r="10" spans="1:21" ht="15.75" x14ac:dyDescent="0.25">
      <c r="A10" s="641"/>
      <c r="B10" s="638"/>
      <c r="C10" s="323"/>
      <c r="D10" s="323"/>
      <c r="E10" s="71"/>
      <c r="F10" s="71"/>
      <c r="G10" s="203"/>
      <c r="H10" s="204"/>
      <c r="I10" s="203"/>
      <c r="J10" s="204"/>
      <c r="K10" s="203"/>
      <c r="L10" s="204"/>
      <c r="M10" s="203"/>
      <c r="N10" s="204"/>
      <c r="O10" s="377">
        <f t="shared" ref="O10:O27" si="0">G10+I10+K10+M10</f>
        <v>0</v>
      </c>
      <c r="P10" s="377">
        <f t="shared" ref="P10:P27" si="1">H10+J10+L10+N10</f>
        <v>0</v>
      </c>
      <c r="Q10" s="71"/>
      <c r="R10" s="71"/>
      <c r="S10" s="71"/>
      <c r="T10" s="71"/>
      <c r="U10" s="71"/>
    </row>
    <row r="11" spans="1:21" ht="15.75" x14ac:dyDescent="0.25">
      <c r="A11" s="641"/>
      <c r="B11" s="638"/>
      <c r="C11" s="323"/>
      <c r="D11" s="323"/>
      <c r="E11" s="71"/>
      <c r="F11" s="71"/>
      <c r="G11" s="203"/>
      <c r="H11" s="204"/>
      <c r="I11" s="203"/>
      <c r="J11" s="204"/>
      <c r="K11" s="203"/>
      <c r="L11" s="204"/>
      <c r="M11" s="203"/>
      <c r="N11" s="204"/>
      <c r="O11" s="377">
        <f t="shared" si="0"/>
        <v>0</v>
      </c>
      <c r="P11" s="377">
        <f t="shared" si="1"/>
        <v>0</v>
      </c>
      <c r="Q11" s="71"/>
      <c r="R11" s="71"/>
      <c r="S11" s="71"/>
      <c r="T11" s="71"/>
      <c r="U11" s="71"/>
    </row>
    <row r="12" spans="1:21" ht="15.75" x14ac:dyDescent="0.25">
      <c r="A12" s="641"/>
      <c r="B12" s="638"/>
      <c r="C12" s="323"/>
      <c r="D12" s="323"/>
      <c r="E12" s="71"/>
      <c r="F12" s="71"/>
      <c r="G12" s="203"/>
      <c r="H12" s="204"/>
      <c r="I12" s="203"/>
      <c r="J12" s="204"/>
      <c r="K12" s="203"/>
      <c r="L12" s="204"/>
      <c r="M12" s="203"/>
      <c r="N12" s="204"/>
      <c r="O12" s="377">
        <f t="shared" si="0"/>
        <v>0</v>
      </c>
      <c r="P12" s="377">
        <f t="shared" si="1"/>
        <v>0</v>
      </c>
      <c r="Q12" s="71"/>
      <c r="R12" s="71"/>
      <c r="S12" s="71"/>
      <c r="T12" s="71"/>
      <c r="U12" s="71"/>
    </row>
    <row r="13" spans="1:21" ht="15.75" x14ac:dyDescent="0.25">
      <c r="A13" s="641"/>
      <c r="B13" s="638"/>
      <c r="C13" s="323"/>
      <c r="D13" s="323"/>
      <c r="E13" s="71"/>
      <c r="F13" s="71"/>
      <c r="G13" s="203"/>
      <c r="H13" s="204"/>
      <c r="I13" s="203"/>
      <c r="J13" s="204"/>
      <c r="K13" s="203"/>
      <c r="L13" s="204"/>
      <c r="M13" s="203"/>
      <c r="N13" s="204"/>
      <c r="O13" s="377">
        <f t="shared" si="0"/>
        <v>0</v>
      </c>
      <c r="P13" s="377">
        <f t="shared" si="1"/>
        <v>0</v>
      </c>
      <c r="Q13" s="71"/>
      <c r="R13" s="71"/>
      <c r="S13" s="71"/>
      <c r="T13" s="71"/>
      <c r="U13" s="71"/>
    </row>
    <row r="14" spans="1:21" ht="15.75" x14ac:dyDescent="0.25">
      <c r="A14" s="641"/>
      <c r="B14" s="638"/>
      <c r="C14" s="323"/>
      <c r="D14" s="323"/>
      <c r="E14" s="71"/>
      <c r="F14" s="71"/>
      <c r="G14" s="203"/>
      <c r="H14" s="204"/>
      <c r="I14" s="203"/>
      <c r="J14" s="204"/>
      <c r="K14" s="203"/>
      <c r="L14" s="204"/>
      <c r="M14" s="203"/>
      <c r="N14" s="204"/>
      <c r="O14" s="377">
        <f t="shared" si="0"/>
        <v>0</v>
      </c>
      <c r="P14" s="377">
        <f t="shared" si="1"/>
        <v>0</v>
      </c>
      <c r="Q14" s="71"/>
      <c r="R14" s="71"/>
      <c r="S14" s="71"/>
      <c r="T14" s="71"/>
      <c r="U14" s="71"/>
    </row>
    <row r="15" spans="1:21" ht="15.75" x14ac:dyDescent="0.25">
      <c r="A15" s="641"/>
      <c r="B15" s="638"/>
      <c r="C15" s="323"/>
      <c r="D15" s="323"/>
      <c r="E15" s="71"/>
      <c r="F15" s="71"/>
      <c r="G15" s="203"/>
      <c r="H15" s="204"/>
      <c r="I15" s="203"/>
      <c r="J15" s="204"/>
      <c r="K15" s="203"/>
      <c r="L15" s="204"/>
      <c r="M15" s="203"/>
      <c r="N15" s="204"/>
      <c r="O15" s="377">
        <f t="shared" si="0"/>
        <v>0</v>
      </c>
      <c r="P15" s="377">
        <f t="shared" si="1"/>
        <v>0</v>
      </c>
      <c r="Q15" s="71"/>
      <c r="R15" s="71"/>
      <c r="S15" s="71"/>
      <c r="T15" s="71"/>
      <c r="U15" s="71"/>
    </row>
    <row r="16" spans="1:21" ht="15.75" x14ac:dyDescent="0.25">
      <c r="A16" s="641"/>
      <c r="B16" s="638"/>
      <c r="C16" s="323"/>
      <c r="D16" s="323"/>
      <c r="E16" s="71"/>
      <c r="F16" s="71"/>
      <c r="G16" s="203"/>
      <c r="H16" s="204"/>
      <c r="I16" s="203"/>
      <c r="J16" s="204"/>
      <c r="K16" s="203"/>
      <c r="L16" s="204"/>
      <c r="M16" s="203"/>
      <c r="N16" s="204"/>
      <c r="O16" s="377">
        <f t="shared" si="0"/>
        <v>0</v>
      </c>
      <c r="P16" s="377">
        <f t="shared" si="1"/>
        <v>0</v>
      </c>
      <c r="Q16" s="71"/>
      <c r="R16" s="71"/>
      <c r="S16" s="71"/>
      <c r="T16" s="71"/>
      <c r="U16" s="71"/>
    </row>
    <row r="17" spans="1:21" ht="15.75" x14ac:dyDescent="0.25">
      <c r="A17" s="641"/>
      <c r="B17" s="638"/>
      <c r="C17" s="323"/>
      <c r="D17" s="323"/>
      <c r="E17" s="71"/>
      <c r="F17" s="71"/>
      <c r="G17" s="203"/>
      <c r="H17" s="204"/>
      <c r="I17" s="203"/>
      <c r="J17" s="204"/>
      <c r="K17" s="203"/>
      <c r="L17" s="204"/>
      <c r="M17" s="203"/>
      <c r="N17" s="204"/>
      <c r="O17" s="377">
        <f t="shared" si="0"/>
        <v>0</v>
      </c>
      <c r="P17" s="377">
        <f t="shared" si="1"/>
        <v>0</v>
      </c>
      <c r="Q17" s="205"/>
      <c r="R17" s="71"/>
      <c r="S17" s="71"/>
      <c r="T17" s="71"/>
      <c r="U17" s="71"/>
    </row>
    <row r="18" spans="1:21" ht="15.75" x14ac:dyDescent="0.25">
      <c r="A18" s="642"/>
      <c r="B18" s="639"/>
      <c r="C18" s="323"/>
      <c r="D18" s="323"/>
      <c r="E18" s="71"/>
      <c r="F18" s="71"/>
      <c r="G18" s="203"/>
      <c r="H18" s="204"/>
      <c r="I18" s="203"/>
      <c r="J18" s="204"/>
      <c r="K18" s="203"/>
      <c r="L18" s="204"/>
      <c r="M18" s="203"/>
      <c r="N18" s="204"/>
      <c r="O18" s="377">
        <f t="shared" si="0"/>
        <v>0</v>
      </c>
      <c r="P18" s="377">
        <f t="shared" si="1"/>
        <v>0</v>
      </c>
      <c r="Q18" s="205"/>
      <c r="R18" s="71"/>
      <c r="S18" s="71"/>
      <c r="T18" s="71"/>
      <c r="U18" s="71"/>
    </row>
    <row r="19" spans="1:21" ht="15.75" x14ac:dyDescent="0.25">
      <c r="A19" s="634" t="s">
        <v>1376</v>
      </c>
      <c r="B19" s="634" t="s">
        <v>1375</v>
      </c>
      <c r="C19" s="343"/>
      <c r="D19" s="323"/>
      <c r="E19" s="71"/>
      <c r="F19" s="71"/>
      <c r="G19" s="71"/>
      <c r="H19" s="344"/>
      <c r="I19" s="71"/>
      <c r="J19" s="71"/>
      <c r="K19" s="71"/>
      <c r="L19" s="344"/>
      <c r="M19" s="71"/>
      <c r="N19" s="71"/>
      <c r="O19" s="377">
        <f t="shared" si="0"/>
        <v>0</v>
      </c>
      <c r="P19" s="377">
        <f t="shared" si="1"/>
        <v>0</v>
      </c>
      <c r="Q19" s="71"/>
      <c r="R19" s="71"/>
      <c r="S19" s="71"/>
      <c r="T19" s="71"/>
      <c r="U19" s="71"/>
    </row>
    <row r="20" spans="1:21" ht="15.75" x14ac:dyDescent="0.25">
      <c r="A20" s="635"/>
      <c r="B20" s="635"/>
      <c r="C20" s="343"/>
      <c r="D20" s="323"/>
      <c r="E20" s="71"/>
      <c r="F20" s="71"/>
      <c r="G20" s="71"/>
      <c r="H20" s="344"/>
      <c r="I20" s="71"/>
      <c r="J20" s="71"/>
      <c r="K20" s="71"/>
      <c r="L20" s="344"/>
      <c r="M20" s="71"/>
      <c r="N20" s="71"/>
      <c r="O20" s="377">
        <f t="shared" si="0"/>
        <v>0</v>
      </c>
      <c r="P20" s="377">
        <f t="shared" si="1"/>
        <v>0</v>
      </c>
      <c r="Q20" s="71"/>
      <c r="R20" s="71"/>
      <c r="S20" s="71"/>
      <c r="T20" s="71"/>
      <c r="U20" s="71"/>
    </row>
    <row r="21" spans="1:21" ht="15.75" x14ac:dyDescent="0.25">
      <c r="A21" s="635"/>
      <c r="B21" s="635"/>
      <c r="C21" s="343"/>
      <c r="D21" s="323"/>
      <c r="E21" s="71"/>
      <c r="F21" s="71"/>
      <c r="G21" s="71"/>
      <c r="H21" s="344"/>
      <c r="I21" s="71"/>
      <c r="J21" s="71"/>
      <c r="K21" s="71"/>
      <c r="L21" s="344"/>
      <c r="M21" s="71"/>
      <c r="N21" s="71"/>
      <c r="O21" s="377">
        <f t="shared" si="0"/>
        <v>0</v>
      </c>
      <c r="P21" s="377">
        <f t="shared" si="1"/>
        <v>0</v>
      </c>
      <c r="Q21" s="71"/>
      <c r="R21" s="71"/>
      <c r="S21" s="71"/>
      <c r="T21" s="71"/>
      <c r="U21" s="71"/>
    </row>
    <row r="22" spans="1:21" ht="15.75" x14ac:dyDescent="0.25">
      <c r="A22" s="635"/>
      <c r="B22" s="635"/>
      <c r="C22" s="343"/>
      <c r="D22" s="323"/>
      <c r="E22" s="71"/>
      <c r="F22" s="71"/>
      <c r="G22" s="71"/>
      <c r="H22" s="344"/>
      <c r="I22" s="71"/>
      <c r="J22" s="71"/>
      <c r="K22" s="71"/>
      <c r="L22" s="344"/>
      <c r="M22" s="71"/>
      <c r="N22" s="71"/>
      <c r="O22" s="377">
        <f t="shared" si="0"/>
        <v>0</v>
      </c>
      <c r="P22" s="377">
        <f t="shared" si="1"/>
        <v>0</v>
      </c>
      <c r="Q22" s="71"/>
      <c r="R22" s="71"/>
      <c r="S22" s="71"/>
      <c r="T22" s="71"/>
      <c r="U22" s="71"/>
    </row>
    <row r="23" spans="1:21" ht="15.75" x14ac:dyDescent="0.25">
      <c r="A23" s="635"/>
      <c r="B23" s="635"/>
      <c r="C23" s="343"/>
      <c r="D23" s="323"/>
      <c r="E23" s="71"/>
      <c r="F23" s="71"/>
      <c r="G23" s="71"/>
      <c r="H23" s="344"/>
      <c r="I23" s="71"/>
      <c r="J23" s="71"/>
      <c r="K23" s="71"/>
      <c r="L23" s="344"/>
      <c r="M23" s="71"/>
      <c r="N23" s="71"/>
      <c r="O23" s="377">
        <f t="shared" si="0"/>
        <v>0</v>
      </c>
      <c r="P23" s="377">
        <f t="shared" si="1"/>
        <v>0</v>
      </c>
      <c r="Q23" s="71"/>
      <c r="R23" s="71"/>
      <c r="S23" s="71"/>
      <c r="T23" s="71"/>
      <c r="U23" s="71"/>
    </row>
    <row r="24" spans="1:21" ht="15.75" x14ac:dyDescent="0.25">
      <c r="A24" s="635"/>
      <c r="B24" s="635"/>
      <c r="C24" s="343"/>
      <c r="D24" s="323"/>
      <c r="E24" s="71"/>
      <c r="F24" s="71"/>
      <c r="G24" s="71"/>
      <c r="H24" s="344"/>
      <c r="I24" s="71"/>
      <c r="J24" s="71"/>
      <c r="K24" s="71"/>
      <c r="L24" s="344"/>
      <c r="M24" s="71"/>
      <c r="N24" s="71"/>
      <c r="O24" s="377">
        <f t="shared" si="0"/>
        <v>0</v>
      </c>
      <c r="P24" s="377">
        <f t="shared" si="1"/>
        <v>0</v>
      </c>
      <c r="Q24" s="71"/>
      <c r="R24" s="71"/>
      <c r="S24" s="71"/>
      <c r="T24" s="71"/>
      <c r="U24" s="71"/>
    </row>
    <row r="25" spans="1:21" ht="15.75" x14ac:dyDescent="0.25">
      <c r="A25" s="635"/>
      <c r="B25" s="635"/>
      <c r="C25" s="343"/>
      <c r="D25" s="323"/>
      <c r="E25" s="71"/>
      <c r="F25" s="71"/>
      <c r="G25" s="203"/>
      <c r="H25" s="71"/>
      <c r="I25" s="71"/>
      <c r="J25" s="71"/>
      <c r="K25" s="71"/>
      <c r="L25" s="71"/>
      <c r="M25" s="71"/>
      <c r="N25" s="71"/>
      <c r="O25" s="377">
        <f t="shared" si="0"/>
        <v>0</v>
      </c>
      <c r="P25" s="377">
        <f t="shared" si="1"/>
        <v>0</v>
      </c>
      <c r="Q25" s="71"/>
      <c r="R25" s="71"/>
      <c r="S25" s="71"/>
      <c r="T25" s="71"/>
      <c r="U25" s="71"/>
    </row>
    <row r="26" spans="1:21" ht="15.75" x14ac:dyDescent="0.25">
      <c r="A26" s="635"/>
      <c r="B26" s="635"/>
      <c r="C26" s="343"/>
      <c r="D26" s="343"/>
      <c r="E26" s="71"/>
      <c r="F26" s="71"/>
      <c r="G26" s="71"/>
      <c r="H26" s="71"/>
      <c r="I26" s="71"/>
      <c r="J26" s="71"/>
      <c r="K26" s="71"/>
      <c r="L26" s="71"/>
      <c r="M26" s="71"/>
      <c r="N26" s="71"/>
      <c r="O26" s="377">
        <f t="shared" si="0"/>
        <v>0</v>
      </c>
      <c r="P26" s="377">
        <f t="shared" si="1"/>
        <v>0</v>
      </c>
      <c r="Q26" s="71"/>
      <c r="R26" s="71"/>
      <c r="S26" s="71"/>
      <c r="T26" s="71"/>
      <c r="U26" s="71"/>
    </row>
    <row r="27" spans="1:21" ht="15.75" x14ac:dyDescent="0.25">
      <c r="A27" s="636"/>
      <c r="B27" s="636"/>
      <c r="C27" s="343"/>
      <c r="D27" s="343"/>
      <c r="E27" s="71"/>
      <c r="F27" s="71"/>
      <c r="G27" s="71"/>
      <c r="H27" s="71"/>
      <c r="I27" s="71"/>
      <c r="J27" s="71"/>
      <c r="K27" s="71"/>
      <c r="L27" s="71"/>
      <c r="M27" s="71"/>
      <c r="N27" s="71"/>
      <c r="O27" s="377">
        <f t="shared" si="0"/>
        <v>0</v>
      </c>
      <c r="P27" s="377">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ht="14.45" x14ac:dyDescent="0.3">
      <c r="E29" s="86"/>
    </row>
    <row r="30" spans="1:21" ht="14.45" x14ac:dyDescent="0.3">
      <c r="E30" s="86"/>
    </row>
    <row r="31" spans="1:21" ht="14.45" x14ac:dyDescent="0.3">
      <c r="E31" s="86"/>
    </row>
    <row r="32" spans="1:21" ht="14.45" x14ac:dyDescent="0.3">
      <c r="E32" s="86"/>
    </row>
    <row r="33" spans="5:5" ht="14.45" x14ac:dyDescent="0.3">
      <c r="E33" s="86"/>
    </row>
    <row r="34" spans="5:5" ht="14.45" x14ac:dyDescent="0.3">
      <c r="E34" s="86"/>
    </row>
    <row r="35" spans="5:5" ht="14.45" x14ac:dyDescent="0.3">
      <c r="E35" s="86"/>
    </row>
    <row r="36" spans="5:5" ht="14.45" x14ac:dyDescent="0.3">
      <c r="E36" s="86"/>
    </row>
    <row r="37" spans="5:5" ht="14.45" x14ac:dyDescent="0.3">
      <c r="E37" s="86"/>
    </row>
    <row r="38" spans="5:5" ht="14.45" x14ac:dyDescent="0.3">
      <c r="E38" s="86"/>
    </row>
    <row r="39" spans="5:5" ht="14.45" x14ac:dyDescent="0.3">
      <c r="E39" s="86"/>
    </row>
    <row r="40" spans="5:5" ht="14.45" x14ac:dyDescent="0.3">
      <c r="E40" s="86"/>
    </row>
    <row r="41" spans="5:5" ht="14.45" x14ac:dyDescent="0.3">
      <c r="E41" s="86"/>
    </row>
    <row r="42" spans="5:5" ht="14.45" x14ac:dyDescent="0.3">
      <c r="E42" s="86"/>
    </row>
    <row r="43" spans="5:5" ht="14.45" x14ac:dyDescent="0.3">
      <c r="E43" s="86"/>
    </row>
    <row r="44" spans="5:5" ht="14.45" x14ac:dyDescent="0.3">
      <c r="E44" s="86"/>
    </row>
    <row r="45" spans="5:5" ht="14.45" x14ac:dyDescent="0.3">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7"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4" customWidth="1"/>
    <col min="16" max="16" width="16.28515625" style="384"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78"/>
      <c r="P1" s="378"/>
      <c r="Q1" s="290"/>
      <c r="R1" s="290"/>
      <c r="S1" s="290"/>
      <c r="T1" s="290"/>
      <c r="U1" s="290"/>
    </row>
    <row r="2" spans="1:21" s="245" customFormat="1" ht="18" x14ac:dyDescent="0.3">
      <c r="A2" s="311" t="s">
        <v>1342</v>
      </c>
      <c r="B2" s="290"/>
      <c r="C2" s="290"/>
      <c r="D2" s="290"/>
      <c r="E2" s="290"/>
      <c r="F2" s="290"/>
      <c r="G2" s="290"/>
      <c r="H2" s="290"/>
      <c r="I2" s="290"/>
      <c r="J2" s="290"/>
      <c r="K2" s="290"/>
      <c r="L2" s="290"/>
      <c r="M2" s="290"/>
      <c r="N2" s="290"/>
      <c r="O2" s="378"/>
      <c r="P2" s="378"/>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79"/>
      <c r="P3" s="379"/>
      <c r="Q3" s="247"/>
      <c r="R3" s="247"/>
      <c r="S3" s="247"/>
      <c r="T3" s="247"/>
      <c r="U3" s="247"/>
    </row>
    <row r="4" spans="1:21" s="67" customFormat="1" ht="23.25" customHeight="1" x14ac:dyDescent="0.25">
      <c r="A4" s="622" t="s">
        <v>97</v>
      </c>
      <c r="B4" s="621" t="s">
        <v>111</v>
      </c>
      <c r="C4" s="624" t="s">
        <v>86</v>
      </c>
      <c r="D4" s="624" t="s">
        <v>87</v>
      </c>
      <c r="E4" s="624" t="s">
        <v>392</v>
      </c>
      <c r="F4" s="624" t="s">
        <v>88</v>
      </c>
      <c r="G4" s="627" t="s">
        <v>100</v>
      </c>
      <c r="H4" s="633"/>
      <c r="I4" s="633"/>
      <c r="J4" s="633"/>
      <c r="K4" s="633"/>
      <c r="L4" s="633"/>
      <c r="M4" s="633"/>
      <c r="N4" s="628"/>
      <c r="O4" s="629" t="s">
        <v>101</v>
      </c>
      <c r="P4" s="630"/>
      <c r="Q4" s="621" t="s">
        <v>102</v>
      </c>
      <c r="R4" s="621" t="s">
        <v>103</v>
      </c>
      <c r="S4" s="621" t="s">
        <v>110</v>
      </c>
      <c r="T4" s="621" t="s">
        <v>109</v>
      </c>
      <c r="U4" s="618" t="s">
        <v>89</v>
      </c>
    </row>
    <row r="5" spans="1:21" s="67" customFormat="1" ht="15" customHeight="1" x14ac:dyDescent="0.25">
      <c r="A5" s="622"/>
      <c r="B5" s="622"/>
      <c r="C5" s="625"/>
      <c r="D5" s="625"/>
      <c r="E5" s="625"/>
      <c r="F5" s="625"/>
      <c r="G5" s="627" t="s">
        <v>104</v>
      </c>
      <c r="H5" s="628"/>
      <c r="I5" s="627" t="s">
        <v>105</v>
      </c>
      <c r="J5" s="628"/>
      <c r="K5" s="627" t="s">
        <v>106</v>
      </c>
      <c r="L5" s="628"/>
      <c r="M5" s="627" t="s">
        <v>107</v>
      </c>
      <c r="N5" s="628"/>
      <c r="O5" s="631"/>
      <c r="P5" s="632"/>
      <c r="Q5" s="622"/>
      <c r="R5" s="622"/>
      <c r="S5" s="622"/>
      <c r="T5" s="622"/>
      <c r="U5" s="619"/>
    </row>
    <row r="6" spans="1:21" s="67" customFormat="1" ht="24" customHeight="1" x14ac:dyDescent="0.25">
      <c r="A6" s="623"/>
      <c r="B6" s="623"/>
      <c r="C6" s="626"/>
      <c r="D6" s="626"/>
      <c r="E6" s="626"/>
      <c r="F6" s="626"/>
      <c r="G6" s="439" t="s">
        <v>108</v>
      </c>
      <c r="H6" s="439" t="s">
        <v>12</v>
      </c>
      <c r="I6" s="439" t="s">
        <v>108</v>
      </c>
      <c r="J6" s="439" t="s">
        <v>12</v>
      </c>
      <c r="K6" s="439" t="s">
        <v>108</v>
      </c>
      <c r="L6" s="439" t="s">
        <v>12</v>
      </c>
      <c r="M6" s="439" t="s">
        <v>108</v>
      </c>
      <c r="N6" s="439" t="s">
        <v>12</v>
      </c>
      <c r="O6" s="439" t="s">
        <v>108</v>
      </c>
      <c r="P6" s="439" t="s">
        <v>12</v>
      </c>
      <c r="Q6" s="623"/>
      <c r="R6" s="623"/>
      <c r="S6" s="623"/>
      <c r="T6" s="623"/>
      <c r="U6" s="620"/>
    </row>
    <row r="7" spans="1:21" s="67" customFormat="1" ht="15.6" x14ac:dyDescent="0.3">
      <c r="A7" s="440"/>
      <c r="B7" s="441"/>
      <c r="C7" s="442"/>
      <c r="D7" s="442"/>
      <c r="E7" s="443"/>
      <c r="F7" s="442"/>
      <c r="G7" s="444"/>
      <c r="H7" s="444"/>
      <c r="I7" s="444"/>
      <c r="J7" s="444"/>
      <c r="K7" s="444"/>
      <c r="L7" s="444"/>
      <c r="M7" s="444"/>
      <c r="N7" s="444"/>
      <c r="O7" s="444"/>
      <c r="P7" s="444"/>
      <c r="Q7" s="445"/>
      <c r="R7" s="445"/>
      <c r="S7" s="445"/>
      <c r="T7" s="445"/>
      <c r="U7" s="446"/>
    </row>
    <row r="8" spans="1:21" ht="15.75" customHeight="1" x14ac:dyDescent="0.25">
      <c r="A8" s="643" t="s">
        <v>1378</v>
      </c>
      <c r="B8" s="643" t="s">
        <v>1455</v>
      </c>
      <c r="C8" s="308"/>
      <c r="D8" s="308"/>
      <c r="E8" s="308"/>
      <c r="F8" s="308"/>
      <c r="G8" s="250"/>
      <c r="H8" s="250"/>
      <c r="I8" s="251"/>
      <c r="J8" s="252"/>
      <c r="K8" s="250"/>
      <c r="L8" s="231"/>
      <c r="M8" s="251"/>
      <c r="N8" s="231"/>
      <c r="O8" s="380">
        <f>G8+I8+K8+M8</f>
        <v>0</v>
      </c>
      <c r="P8" s="381">
        <f>H8+J8+L8+N8</f>
        <v>0</v>
      </c>
      <c r="Q8" s="250"/>
      <c r="R8" s="250"/>
      <c r="S8" s="250"/>
      <c r="T8" s="250"/>
      <c r="U8" s="308"/>
    </row>
    <row r="9" spans="1:21" ht="15.75" x14ac:dyDescent="0.25">
      <c r="A9" s="644"/>
      <c r="B9" s="644"/>
      <c r="C9" s="308"/>
      <c r="D9" s="308"/>
      <c r="E9" s="308"/>
      <c r="F9" s="308"/>
      <c r="G9" s="250"/>
      <c r="H9" s="250"/>
      <c r="I9" s="251"/>
      <c r="J9" s="252"/>
      <c r="K9" s="250"/>
      <c r="L9" s="231"/>
      <c r="M9" s="251"/>
      <c r="N9" s="231"/>
      <c r="O9" s="380">
        <f t="shared" ref="O9:O46" si="0">G9+I9+K9+M9</f>
        <v>0</v>
      </c>
      <c r="P9" s="381">
        <f t="shared" ref="P9:P46" si="1">H9+J9+L9+N9</f>
        <v>0</v>
      </c>
      <c r="Q9" s="250"/>
      <c r="R9" s="250"/>
      <c r="S9" s="250"/>
      <c r="T9" s="250"/>
      <c r="U9" s="308"/>
    </row>
    <row r="10" spans="1:21" ht="15.75" x14ac:dyDescent="0.25">
      <c r="A10" s="644"/>
      <c r="B10" s="644"/>
      <c r="C10" s="308"/>
      <c r="D10" s="308"/>
      <c r="E10" s="308"/>
      <c r="F10" s="308"/>
      <c r="G10" s="250"/>
      <c r="H10" s="250"/>
      <c r="I10" s="251"/>
      <c r="J10" s="252"/>
      <c r="K10" s="250"/>
      <c r="L10" s="231"/>
      <c r="M10" s="251"/>
      <c r="N10" s="231"/>
      <c r="O10" s="380">
        <f t="shared" si="0"/>
        <v>0</v>
      </c>
      <c r="P10" s="381">
        <f t="shared" si="1"/>
        <v>0</v>
      </c>
      <c r="Q10" s="250"/>
      <c r="R10" s="250"/>
      <c r="S10" s="250"/>
      <c r="T10" s="250"/>
      <c r="U10" s="308"/>
    </row>
    <row r="11" spans="1:21" ht="15.75" x14ac:dyDescent="0.25">
      <c r="A11" s="644"/>
      <c r="B11" s="644"/>
      <c r="C11" s="308"/>
      <c r="D11" s="308"/>
      <c r="E11" s="308"/>
      <c r="F11" s="308"/>
      <c r="G11" s="250"/>
      <c r="H11" s="250"/>
      <c r="I11" s="251"/>
      <c r="J11" s="252"/>
      <c r="K11" s="250"/>
      <c r="L11" s="231"/>
      <c r="M11" s="251"/>
      <c r="N11" s="231"/>
      <c r="O11" s="380">
        <f t="shared" si="0"/>
        <v>0</v>
      </c>
      <c r="P11" s="381">
        <f t="shared" si="1"/>
        <v>0</v>
      </c>
      <c r="Q11" s="250"/>
      <c r="R11" s="250"/>
      <c r="S11" s="250"/>
      <c r="T11" s="250"/>
      <c r="U11" s="308"/>
    </row>
    <row r="12" spans="1:21" ht="15.75" x14ac:dyDescent="0.25">
      <c r="A12" s="644"/>
      <c r="B12" s="644"/>
      <c r="C12" s="308"/>
      <c r="D12" s="308"/>
      <c r="E12" s="308"/>
      <c r="F12" s="308"/>
      <c r="G12" s="250"/>
      <c r="H12" s="250"/>
      <c r="I12" s="251"/>
      <c r="J12" s="252"/>
      <c r="K12" s="250"/>
      <c r="L12" s="231"/>
      <c r="M12" s="251"/>
      <c r="N12" s="231"/>
      <c r="O12" s="380">
        <f t="shared" si="0"/>
        <v>0</v>
      </c>
      <c r="P12" s="381">
        <f t="shared" si="1"/>
        <v>0</v>
      </c>
      <c r="Q12" s="250"/>
      <c r="R12" s="250"/>
      <c r="S12" s="250"/>
      <c r="T12" s="250"/>
      <c r="U12" s="308"/>
    </row>
    <row r="13" spans="1:21" ht="15.75" x14ac:dyDescent="0.25">
      <c r="A13" s="644"/>
      <c r="B13" s="645"/>
      <c r="C13" s="308"/>
      <c r="D13" s="308"/>
      <c r="E13" s="308"/>
      <c r="F13" s="308"/>
      <c r="G13" s="250"/>
      <c r="H13" s="250"/>
      <c r="I13" s="251"/>
      <c r="J13" s="252"/>
      <c r="K13" s="250"/>
      <c r="L13" s="231"/>
      <c r="M13" s="251"/>
      <c r="N13" s="231"/>
      <c r="O13" s="380">
        <f t="shared" si="0"/>
        <v>0</v>
      </c>
      <c r="P13" s="381">
        <f t="shared" si="1"/>
        <v>0</v>
      </c>
      <c r="Q13" s="250"/>
      <c r="R13" s="250"/>
      <c r="S13" s="250"/>
      <c r="T13" s="250"/>
      <c r="U13" s="308"/>
    </row>
    <row r="14" spans="1:21" ht="15.75" x14ac:dyDescent="0.25">
      <c r="A14" s="644"/>
      <c r="B14" s="643" t="s">
        <v>1456</v>
      </c>
      <c r="C14" s="308"/>
      <c r="D14" s="308"/>
      <c r="E14" s="308"/>
      <c r="F14" s="308"/>
      <c r="G14" s="250"/>
      <c r="H14" s="250"/>
      <c r="I14" s="251"/>
      <c r="J14" s="252"/>
      <c r="K14" s="250"/>
      <c r="L14" s="231"/>
      <c r="M14" s="251"/>
      <c r="N14" s="231"/>
      <c r="O14" s="380">
        <f t="shared" si="0"/>
        <v>0</v>
      </c>
      <c r="P14" s="381">
        <f t="shared" si="1"/>
        <v>0</v>
      </c>
      <c r="Q14" s="250"/>
      <c r="R14" s="250"/>
      <c r="S14" s="250"/>
      <c r="T14" s="250"/>
      <c r="U14" s="308"/>
    </row>
    <row r="15" spans="1:21" ht="15.75" x14ac:dyDescent="0.25">
      <c r="A15" s="644"/>
      <c r="B15" s="644"/>
      <c r="C15" s="308"/>
      <c r="D15" s="308"/>
      <c r="E15" s="308"/>
      <c r="F15" s="308"/>
      <c r="G15" s="250"/>
      <c r="H15" s="250"/>
      <c r="I15" s="251"/>
      <c r="J15" s="252"/>
      <c r="K15" s="250"/>
      <c r="L15" s="231"/>
      <c r="M15" s="251"/>
      <c r="N15" s="231"/>
      <c r="O15" s="380">
        <f t="shared" si="0"/>
        <v>0</v>
      </c>
      <c r="P15" s="381">
        <f t="shared" si="1"/>
        <v>0</v>
      </c>
      <c r="Q15" s="250"/>
      <c r="R15" s="250"/>
      <c r="S15" s="250"/>
      <c r="T15" s="250"/>
      <c r="U15" s="308"/>
    </row>
    <row r="16" spans="1:21" ht="15.75" x14ac:dyDescent="0.25">
      <c r="A16" s="644"/>
      <c r="B16" s="644"/>
      <c r="C16" s="308"/>
      <c r="D16" s="308"/>
      <c r="E16" s="308"/>
      <c r="F16" s="308"/>
      <c r="G16" s="250"/>
      <c r="H16" s="250"/>
      <c r="I16" s="251"/>
      <c r="J16" s="252"/>
      <c r="K16" s="250"/>
      <c r="L16" s="231"/>
      <c r="M16" s="251"/>
      <c r="N16" s="231"/>
      <c r="O16" s="380">
        <f t="shared" si="0"/>
        <v>0</v>
      </c>
      <c r="P16" s="381">
        <f t="shared" si="1"/>
        <v>0</v>
      </c>
      <c r="Q16" s="250"/>
      <c r="R16" s="250"/>
      <c r="S16" s="250"/>
      <c r="T16" s="250"/>
      <c r="U16" s="308"/>
    </row>
    <row r="17" spans="1:21" ht="15.75" x14ac:dyDescent="0.25">
      <c r="A17" s="644"/>
      <c r="B17" s="644"/>
      <c r="C17" s="308"/>
      <c r="D17" s="308"/>
      <c r="E17" s="308"/>
      <c r="F17" s="345"/>
      <c r="G17" s="250"/>
      <c r="H17" s="250"/>
      <c r="I17" s="250"/>
      <c r="J17" s="250"/>
      <c r="K17" s="250"/>
      <c r="L17" s="231"/>
      <c r="M17" s="250"/>
      <c r="N17" s="231"/>
      <c r="O17" s="380">
        <f t="shared" si="0"/>
        <v>0</v>
      </c>
      <c r="P17" s="381">
        <f t="shared" si="1"/>
        <v>0</v>
      </c>
      <c r="Q17" s="255"/>
      <c r="R17" s="255"/>
      <c r="S17" s="255"/>
      <c r="T17" s="255"/>
      <c r="U17" s="308"/>
    </row>
    <row r="18" spans="1:21" ht="15.75" x14ac:dyDescent="0.25">
      <c r="A18" s="644"/>
      <c r="B18" s="644"/>
      <c r="C18" s="308"/>
      <c r="D18" s="308"/>
      <c r="E18" s="308"/>
      <c r="F18" s="345"/>
      <c r="G18" s="250"/>
      <c r="H18" s="250"/>
      <c r="I18" s="250"/>
      <c r="J18" s="250"/>
      <c r="K18" s="250"/>
      <c r="L18" s="231"/>
      <c r="M18" s="250"/>
      <c r="N18" s="231"/>
      <c r="O18" s="380">
        <f t="shared" si="0"/>
        <v>0</v>
      </c>
      <c r="P18" s="381">
        <f t="shared" si="1"/>
        <v>0</v>
      </c>
      <c r="Q18" s="255"/>
      <c r="R18" s="255"/>
      <c r="S18" s="255"/>
      <c r="T18" s="255"/>
      <c r="U18" s="308"/>
    </row>
    <row r="19" spans="1:21" ht="15.75" x14ac:dyDescent="0.25">
      <c r="A19" s="644"/>
      <c r="B19" s="645"/>
      <c r="C19" s="308"/>
      <c r="D19" s="308"/>
      <c r="E19" s="308"/>
      <c r="F19" s="308"/>
      <c r="G19" s="250"/>
      <c r="H19" s="346"/>
      <c r="I19" s="250"/>
      <c r="J19" s="346"/>
      <c r="K19" s="250"/>
      <c r="L19" s="231"/>
      <c r="M19" s="250"/>
      <c r="N19" s="231"/>
      <c r="O19" s="380">
        <f t="shared" si="0"/>
        <v>0</v>
      </c>
      <c r="P19" s="381">
        <f t="shared" si="1"/>
        <v>0</v>
      </c>
      <c r="Q19" s="250"/>
      <c r="R19" s="250"/>
      <c r="S19" s="250"/>
      <c r="T19" s="250"/>
      <c r="U19" s="308"/>
    </row>
    <row r="20" spans="1:21" ht="15.75" x14ac:dyDescent="0.25">
      <c r="A20" s="644"/>
      <c r="B20" s="643" t="s">
        <v>1457</v>
      </c>
      <c r="C20" s="308"/>
      <c r="D20" s="308"/>
      <c r="E20" s="308"/>
      <c r="F20" s="308"/>
      <c r="G20" s="250"/>
      <c r="H20" s="346"/>
      <c r="I20" s="250"/>
      <c r="J20" s="346"/>
      <c r="K20" s="250"/>
      <c r="L20" s="231"/>
      <c r="M20" s="250"/>
      <c r="N20" s="231"/>
      <c r="O20" s="380">
        <f t="shared" si="0"/>
        <v>0</v>
      </c>
      <c r="P20" s="381">
        <f t="shared" si="1"/>
        <v>0</v>
      </c>
      <c r="Q20" s="250"/>
      <c r="R20" s="250"/>
      <c r="S20" s="250"/>
      <c r="T20" s="250"/>
      <c r="U20" s="308"/>
    </row>
    <row r="21" spans="1:21" ht="15.75" x14ac:dyDescent="0.25">
      <c r="A21" s="644"/>
      <c r="B21" s="644"/>
      <c r="C21" s="308"/>
      <c r="D21" s="308"/>
      <c r="E21" s="308"/>
      <c r="F21" s="250"/>
      <c r="G21" s="251"/>
      <c r="H21" s="250"/>
      <c r="I21" s="251"/>
      <c r="J21" s="250"/>
      <c r="K21" s="251"/>
      <c r="L21" s="231"/>
      <c r="M21" s="251"/>
      <c r="N21" s="231"/>
      <c r="O21" s="380">
        <f t="shared" si="0"/>
        <v>0</v>
      </c>
      <c r="P21" s="381">
        <f t="shared" si="1"/>
        <v>0</v>
      </c>
      <c r="Q21" s="250"/>
      <c r="R21" s="250"/>
      <c r="S21" s="250"/>
      <c r="T21" s="250"/>
      <c r="U21" s="250"/>
    </row>
    <row r="22" spans="1:21" ht="15.75" x14ac:dyDescent="0.25">
      <c r="A22" s="644"/>
      <c r="B22" s="644"/>
      <c r="C22" s="308"/>
      <c r="D22" s="308"/>
      <c r="E22" s="308"/>
      <c r="F22" s="250"/>
      <c r="G22" s="251"/>
      <c r="H22" s="250"/>
      <c r="I22" s="251"/>
      <c r="J22" s="250"/>
      <c r="K22" s="251"/>
      <c r="L22" s="231"/>
      <c r="M22" s="251"/>
      <c r="N22" s="231"/>
      <c r="O22" s="380">
        <f t="shared" si="0"/>
        <v>0</v>
      </c>
      <c r="P22" s="381">
        <f t="shared" si="1"/>
        <v>0</v>
      </c>
      <c r="Q22" s="250"/>
      <c r="R22" s="250"/>
      <c r="S22" s="250"/>
      <c r="T22" s="250"/>
      <c r="U22" s="250"/>
    </row>
    <row r="23" spans="1:21" ht="15.75" x14ac:dyDescent="0.25">
      <c r="A23" s="644"/>
      <c r="B23" s="644"/>
      <c r="C23" s="308"/>
      <c r="D23" s="308"/>
      <c r="E23" s="308"/>
      <c r="F23" s="250"/>
      <c r="G23" s="251"/>
      <c r="H23" s="250"/>
      <c r="I23" s="251"/>
      <c r="J23" s="250"/>
      <c r="K23" s="251"/>
      <c r="L23" s="231"/>
      <c r="M23" s="251"/>
      <c r="N23" s="231"/>
      <c r="O23" s="380">
        <f t="shared" si="0"/>
        <v>0</v>
      </c>
      <c r="P23" s="381">
        <f t="shared" si="1"/>
        <v>0</v>
      </c>
      <c r="Q23" s="250"/>
      <c r="R23" s="250"/>
      <c r="S23" s="250"/>
      <c r="T23" s="250"/>
      <c r="U23" s="250"/>
    </row>
    <row r="24" spans="1:21" ht="15.75" x14ac:dyDescent="0.25">
      <c r="A24" s="644"/>
      <c r="B24" s="644"/>
      <c r="C24" s="308"/>
      <c r="D24" s="308"/>
      <c r="E24" s="308"/>
      <c r="F24" s="250"/>
      <c r="G24" s="251"/>
      <c r="H24" s="250"/>
      <c r="I24" s="251"/>
      <c r="J24" s="250"/>
      <c r="K24" s="251"/>
      <c r="L24" s="231"/>
      <c r="M24" s="251"/>
      <c r="N24" s="231"/>
      <c r="O24" s="380">
        <f t="shared" si="0"/>
        <v>0</v>
      </c>
      <c r="P24" s="381">
        <f t="shared" si="1"/>
        <v>0</v>
      </c>
      <c r="Q24" s="250"/>
      <c r="R24" s="250"/>
      <c r="S24" s="250"/>
      <c r="T24" s="250"/>
      <c r="U24" s="250"/>
    </row>
    <row r="25" spans="1:21" ht="15.75" x14ac:dyDescent="0.25">
      <c r="A25" s="644"/>
      <c r="B25" s="644"/>
      <c r="C25" s="308"/>
      <c r="D25" s="308"/>
      <c r="E25" s="308"/>
      <c r="F25" s="250"/>
      <c r="G25" s="251"/>
      <c r="H25" s="250"/>
      <c r="I25" s="251"/>
      <c r="J25" s="250"/>
      <c r="K25" s="251"/>
      <c r="L25" s="231"/>
      <c r="M25" s="251"/>
      <c r="N25" s="231"/>
      <c r="O25" s="380">
        <f t="shared" si="0"/>
        <v>0</v>
      </c>
      <c r="P25" s="381">
        <f t="shared" si="1"/>
        <v>0</v>
      </c>
      <c r="Q25" s="250"/>
      <c r="R25" s="250"/>
      <c r="S25" s="250"/>
      <c r="T25" s="250"/>
      <c r="U25" s="250"/>
    </row>
    <row r="26" spans="1:21" ht="15.75" x14ac:dyDescent="0.25">
      <c r="A26" s="644"/>
      <c r="B26" s="644"/>
      <c r="C26" s="249"/>
      <c r="D26" s="308"/>
      <c r="E26" s="308"/>
      <c r="F26" s="308"/>
      <c r="G26" s="251"/>
      <c r="H26" s="254"/>
      <c r="I26" s="251"/>
      <c r="J26" s="254"/>
      <c r="K26" s="251"/>
      <c r="L26" s="231"/>
      <c r="M26" s="251"/>
      <c r="N26" s="231"/>
      <c r="O26" s="380">
        <f t="shared" si="0"/>
        <v>0</v>
      </c>
      <c r="P26" s="381">
        <f t="shared" si="1"/>
        <v>0</v>
      </c>
      <c r="Q26" s="250"/>
      <c r="R26" s="250"/>
      <c r="S26" s="250"/>
      <c r="T26" s="250"/>
      <c r="U26" s="308"/>
    </row>
    <row r="27" spans="1:21" ht="15.75" x14ac:dyDescent="0.25">
      <c r="A27" s="644"/>
      <c r="B27" s="645"/>
      <c r="C27" s="249"/>
      <c r="D27" s="308"/>
      <c r="E27" s="308"/>
      <c r="F27" s="278"/>
      <c r="G27" s="251"/>
      <c r="H27" s="250"/>
      <c r="I27" s="251"/>
      <c r="J27" s="250"/>
      <c r="K27" s="251"/>
      <c r="L27" s="231"/>
      <c r="M27" s="251"/>
      <c r="N27" s="231"/>
      <c r="O27" s="380">
        <f t="shared" si="0"/>
        <v>0</v>
      </c>
      <c r="P27" s="381">
        <f t="shared" si="1"/>
        <v>0</v>
      </c>
      <c r="Q27" s="250"/>
      <c r="R27" s="250"/>
      <c r="S27" s="250"/>
      <c r="T27" s="250"/>
      <c r="U27" s="308"/>
    </row>
    <row r="28" spans="1:21" ht="15.75" customHeight="1" x14ac:dyDescent="0.25">
      <c r="A28" s="644"/>
      <c r="B28" s="646" t="s">
        <v>1507</v>
      </c>
      <c r="C28" s="249"/>
      <c r="D28" s="308"/>
      <c r="E28" s="308"/>
      <c r="F28" s="308"/>
      <c r="G28" s="250"/>
      <c r="H28" s="250"/>
      <c r="I28" s="206"/>
      <c r="J28" s="250"/>
      <c r="K28" s="250"/>
      <c r="L28" s="231"/>
      <c r="M28" s="250"/>
      <c r="N28" s="231"/>
      <c r="O28" s="380">
        <f t="shared" si="0"/>
        <v>0</v>
      </c>
      <c r="P28" s="381">
        <f t="shared" si="1"/>
        <v>0</v>
      </c>
      <c r="Q28" s="250"/>
      <c r="R28" s="250"/>
      <c r="S28" s="250"/>
      <c r="T28" s="250"/>
      <c r="U28" s="308"/>
    </row>
    <row r="29" spans="1:21" ht="15.75" x14ac:dyDescent="0.25">
      <c r="A29" s="644"/>
      <c r="B29" s="646"/>
      <c r="C29" s="249"/>
      <c r="D29" s="308"/>
      <c r="E29" s="308"/>
      <c r="F29" s="308"/>
      <c r="G29" s="250"/>
      <c r="H29" s="250"/>
      <c r="I29" s="206"/>
      <c r="J29" s="250"/>
      <c r="K29" s="250"/>
      <c r="L29" s="231"/>
      <c r="M29" s="250"/>
      <c r="N29" s="231"/>
      <c r="O29" s="380">
        <f t="shared" si="0"/>
        <v>0</v>
      </c>
      <c r="P29" s="381">
        <f t="shared" si="1"/>
        <v>0</v>
      </c>
      <c r="Q29" s="250"/>
      <c r="R29" s="250"/>
      <c r="S29" s="250"/>
      <c r="T29" s="250"/>
      <c r="U29" s="308"/>
    </row>
    <row r="30" spans="1:21" ht="15.75" x14ac:dyDescent="0.25">
      <c r="A30" s="644"/>
      <c r="B30" s="646"/>
      <c r="C30" s="249"/>
      <c r="D30" s="308"/>
      <c r="E30" s="308"/>
      <c r="F30" s="308"/>
      <c r="G30" s="250"/>
      <c r="H30" s="250"/>
      <c r="I30" s="206"/>
      <c r="J30" s="250"/>
      <c r="K30" s="250"/>
      <c r="L30" s="231"/>
      <c r="M30" s="250"/>
      <c r="N30" s="231"/>
      <c r="O30" s="380">
        <f t="shared" si="0"/>
        <v>0</v>
      </c>
      <c r="P30" s="381">
        <f t="shared" si="1"/>
        <v>0</v>
      </c>
      <c r="Q30" s="250"/>
      <c r="R30" s="250"/>
      <c r="S30" s="250"/>
      <c r="T30" s="250"/>
      <c r="U30" s="308"/>
    </row>
    <row r="31" spans="1:21" ht="15.75" x14ac:dyDescent="0.25">
      <c r="A31" s="644"/>
      <c r="B31" s="646"/>
      <c r="C31" s="249"/>
      <c r="D31" s="308"/>
      <c r="E31" s="308"/>
      <c r="F31" s="308"/>
      <c r="G31" s="250"/>
      <c r="H31" s="250"/>
      <c r="I31" s="206"/>
      <c r="J31" s="250"/>
      <c r="K31" s="250"/>
      <c r="L31" s="231"/>
      <c r="M31" s="250"/>
      <c r="N31" s="231"/>
      <c r="O31" s="380"/>
      <c r="P31" s="381"/>
      <c r="Q31" s="250"/>
      <c r="R31" s="250"/>
      <c r="S31" s="250"/>
      <c r="T31" s="250"/>
      <c r="U31" s="308"/>
    </row>
    <row r="32" spans="1:21" ht="15.75" x14ac:dyDescent="0.25">
      <c r="A32" s="644"/>
      <c r="B32" s="646"/>
      <c r="C32" s="249"/>
      <c r="D32" s="308"/>
      <c r="E32" s="308"/>
      <c r="F32" s="308"/>
      <c r="G32" s="250"/>
      <c r="H32" s="250"/>
      <c r="I32" s="206"/>
      <c r="J32" s="250"/>
      <c r="K32" s="250"/>
      <c r="L32" s="231"/>
      <c r="M32" s="250"/>
      <c r="N32" s="231"/>
      <c r="O32" s="380"/>
      <c r="P32" s="381"/>
      <c r="Q32" s="250"/>
      <c r="R32" s="250"/>
      <c r="S32" s="250"/>
      <c r="T32" s="250"/>
      <c r="U32" s="308"/>
    </row>
    <row r="33" spans="1:21" ht="15.75" x14ac:dyDescent="0.25">
      <c r="A33" s="644"/>
      <c r="B33" s="646"/>
      <c r="C33" s="249"/>
      <c r="D33" s="308"/>
      <c r="E33" s="308"/>
      <c r="F33" s="308"/>
      <c r="G33" s="250"/>
      <c r="H33" s="250"/>
      <c r="I33" s="206"/>
      <c r="J33" s="250"/>
      <c r="K33" s="250"/>
      <c r="L33" s="231"/>
      <c r="M33" s="250"/>
      <c r="N33" s="231"/>
      <c r="O33" s="380">
        <f t="shared" si="0"/>
        <v>0</v>
      </c>
      <c r="P33" s="381">
        <f t="shared" si="1"/>
        <v>0</v>
      </c>
      <c r="Q33" s="250"/>
      <c r="R33" s="250"/>
      <c r="S33" s="250"/>
      <c r="T33" s="250"/>
      <c r="U33" s="308"/>
    </row>
    <row r="34" spans="1:21" ht="15.75" x14ac:dyDescent="0.25">
      <c r="A34" s="644"/>
      <c r="B34" s="646"/>
      <c r="C34" s="249"/>
      <c r="D34" s="308"/>
      <c r="E34" s="308"/>
      <c r="F34" s="308"/>
      <c r="G34" s="250"/>
      <c r="H34" s="250"/>
      <c r="I34" s="206"/>
      <c r="J34" s="250"/>
      <c r="K34" s="250"/>
      <c r="L34" s="231"/>
      <c r="M34" s="250"/>
      <c r="N34" s="231"/>
      <c r="O34" s="380">
        <f t="shared" si="0"/>
        <v>0</v>
      </c>
      <c r="P34" s="381">
        <f t="shared" si="1"/>
        <v>0</v>
      </c>
      <c r="Q34" s="250"/>
      <c r="R34" s="250"/>
      <c r="S34" s="250"/>
      <c r="T34" s="250"/>
      <c r="U34" s="308"/>
    </row>
    <row r="35" spans="1:21" ht="15.75" x14ac:dyDescent="0.25">
      <c r="A35" s="644"/>
      <c r="B35" s="646"/>
      <c r="C35" s="249"/>
      <c r="D35" s="308"/>
      <c r="E35" s="308"/>
      <c r="F35" s="308"/>
      <c r="G35" s="250"/>
      <c r="H35" s="250"/>
      <c r="I35" s="206"/>
      <c r="J35" s="250"/>
      <c r="K35" s="250"/>
      <c r="L35" s="231"/>
      <c r="M35" s="250"/>
      <c r="N35" s="231"/>
      <c r="O35" s="380">
        <f t="shared" si="0"/>
        <v>0</v>
      </c>
      <c r="P35" s="381">
        <f t="shared" si="1"/>
        <v>0</v>
      </c>
      <c r="Q35" s="250"/>
      <c r="R35" s="250"/>
      <c r="S35" s="250"/>
      <c r="T35" s="250"/>
      <c r="U35" s="308"/>
    </row>
    <row r="36" spans="1:21" ht="15.75" x14ac:dyDescent="0.25">
      <c r="A36" s="644"/>
      <c r="B36" s="646"/>
      <c r="C36" s="249"/>
      <c r="D36" s="308"/>
      <c r="E36" s="308"/>
      <c r="F36" s="308"/>
      <c r="G36" s="250"/>
      <c r="H36" s="250"/>
      <c r="I36" s="206"/>
      <c r="J36" s="250"/>
      <c r="K36" s="250"/>
      <c r="L36" s="231"/>
      <c r="M36" s="250"/>
      <c r="N36" s="231"/>
      <c r="O36" s="380">
        <f t="shared" si="0"/>
        <v>0</v>
      </c>
      <c r="P36" s="381">
        <f t="shared" si="1"/>
        <v>0</v>
      </c>
      <c r="Q36" s="250"/>
      <c r="R36" s="250"/>
      <c r="S36" s="250"/>
      <c r="T36" s="250"/>
      <c r="U36" s="308"/>
    </row>
    <row r="37" spans="1:21" ht="15.75" x14ac:dyDescent="0.25">
      <c r="A37" s="644"/>
      <c r="B37" s="646"/>
      <c r="C37" s="249"/>
      <c r="D37" s="308"/>
      <c r="E37" s="308"/>
      <c r="F37" s="308"/>
      <c r="G37" s="250"/>
      <c r="H37" s="250"/>
      <c r="I37" s="206"/>
      <c r="J37" s="250"/>
      <c r="K37" s="250"/>
      <c r="L37" s="231"/>
      <c r="M37" s="250"/>
      <c r="N37" s="231"/>
      <c r="O37" s="380">
        <f t="shared" si="0"/>
        <v>0</v>
      </c>
      <c r="P37" s="381">
        <f t="shared" si="1"/>
        <v>0</v>
      </c>
      <c r="Q37" s="250"/>
      <c r="R37" s="250"/>
      <c r="S37" s="250"/>
      <c r="T37" s="250"/>
      <c r="U37" s="308"/>
    </row>
    <row r="38" spans="1:21" ht="15.75" x14ac:dyDescent="0.25">
      <c r="A38" s="644"/>
      <c r="B38" s="646"/>
      <c r="C38" s="249"/>
      <c r="D38" s="308"/>
      <c r="E38" s="308"/>
      <c r="F38" s="308"/>
      <c r="G38" s="250"/>
      <c r="H38" s="250"/>
      <c r="I38" s="206"/>
      <c r="J38" s="250"/>
      <c r="K38" s="250"/>
      <c r="L38" s="231"/>
      <c r="M38" s="250"/>
      <c r="N38" s="231"/>
      <c r="O38" s="380">
        <f t="shared" si="0"/>
        <v>0</v>
      </c>
      <c r="P38" s="381">
        <f t="shared" si="1"/>
        <v>0</v>
      </c>
      <c r="Q38" s="250"/>
      <c r="R38" s="250"/>
      <c r="S38" s="250"/>
      <c r="T38" s="250"/>
      <c r="U38" s="308"/>
    </row>
    <row r="39" spans="1:21" ht="15.75" x14ac:dyDescent="0.25">
      <c r="A39" s="644"/>
      <c r="B39" s="646" t="s">
        <v>1458</v>
      </c>
      <c r="C39" s="249"/>
      <c r="D39" s="308"/>
      <c r="E39" s="308"/>
      <c r="F39" s="308"/>
      <c r="G39" s="250"/>
      <c r="H39" s="250"/>
      <c r="I39" s="206"/>
      <c r="J39" s="250"/>
      <c r="K39" s="250"/>
      <c r="L39" s="231"/>
      <c r="M39" s="250"/>
      <c r="N39" s="231"/>
      <c r="O39" s="380">
        <f t="shared" si="0"/>
        <v>0</v>
      </c>
      <c r="P39" s="381">
        <f t="shared" si="1"/>
        <v>0</v>
      </c>
      <c r="Q39" s="250"/>
      <c r="R39" s="250"/>
      <c r="S39" s="250"/>
      <c r="T39" s="250"/>
      <c r="U39" s="308"/>
    </row>
    <row r="40" spans="1:21" ht="15.75" x14ac:dyDescent="0.25">
      <c r="A40" s="644"/>
      <c r="B40" s="646"/>
      <c r="C40" s="308"/>
      <c r="D40" s="308"/>
      <c r="E40" s="308"/>
      <c r="F40" s="308"/>
      <c r="G40" s="250"/>
      <c r="H40" s="250"/>
      <c r="I40" s="206"/>
      <c r="J40" s="250"/>
      <c r="K40" s="250"/>
      <c r="L40" s="231"/>
      <c r="M40" s="250"/>
      <c r="N40" s="231"/>
      <c r="O40" s="380">
        <f t="shared" si="0"/>
        <v>0</v>
      </c>
      <c r="P40" s="381">
        <f t="shared" si="1"/>
        <v>0</v>
      </c>
      <c r="Q40" s="250"/>
      <c r="R40" s="250"/>
      <c r="S40" s="250"/>
      <c r="T40" s="250"/>
      <c r="U40" s="308"/>
    </row>
    <row r="41" spans="1:21" ht="15.75" x14ac:dyDescent="0.25">
      <c r="A41" s="644"/>
      <c r="B41" s="646"/>
      <c r="C41" s="308"/>
      <c r="D41" s="308"/>
      <c r="E41" s="308"/>
      <c r="F41" s="308"/>
      <c r="G41" s="250"/>
      <c r="H41" s="250"/>
      <c r="I41" s="206"/>
      <c r="J41" s="250"/>
      <c r="K41" s="250"/>
      <c r="L41" s="231"/>
      <c r="M41" s="250"/>
      <c r="N41" s="231"/>
      <c r="O41" s="380">
        <f t="shared" si="0"/>
        <v>0</v>
      </c>
      <c r="P41" s="381">
        <f t="shared" si="1"/>
        <v>0</v>
      </c>
      <c r="Q41" s="250"/>
      <c r="R41" s="250"/>
      <c r="S41" s="250"/>
      <c r="T41" s="250"/>
      <c r="U41" s="308"/>
    </row>
    <row r="42" spans="1:21" ht="15.75" x14ac:dyDescent="0.25">
      <c r="A42" s="644"/>
      <c r="B42" s="646"/>
      <c r="C42" s="308"/>
      <c r="D42" s="308"/>
      <c r="E42" s="308"/>
      <c r="F42" s="308"/>
      <c r="G42" s="250"/>
      <c r="H42" s="250"/>
      <c r="I42" s="206"/>
      <c r="J42" s="250"/>
      <c r="K42" s="250"/>
      <c r="L42" s="231"/>
      <c r="M42" s="250"/>
      <c r="N42" s="231"/>
      <c r="O42" s="380">
        <f t="shared" si="0"/>
        <v>0</v>
      </c>
      <c r="P42" s="381">
        <f t="shared" si="1"/>
        <v>0</v>
      </c>
      <c r="Q42" s="250"/>
      <c r="R42" s="250"/>
      <c r="S42" s="250"/>
      <c r="T42" s="250"/>
      <c r="U42" s="308"/>
    </row>
    <row r="43" spans="1:21" ht="15.75" x14ac:dyDescent="0.25">
      <c r="A43" s="644"/>
      <c r="B43" s="646"/>
      <c r="C43" s="308"/>
      <c r="D43" s="308"/>
      <c r="E43" s="308"/>
      <c r="F43" s="308"/>
      <c r="G43" s="250"/>
      <c r="H43" s="250"/>
      <c r="I43" s="206"/>
      <c r="J43" s="250"/>
      <c r="K43" s="250"/>
      <c r="L43" s="231"/>
      <c r="M43" s="250"/>
      <c r="N43" s="231"/>
      <c r="O43" s="380">
        <f t="shared" si="0"/>
        <v>0</v>
      </c>
      <c r="P43" s="381">
        <f t="shared" si="1"/>
        <v>0</v>
      </c>
      <c r="Q43" s="250"/>
      <c r="R43" s="250"/>
      <c r="S43" s="250"/>
      <c r="T43" s="250"/>
      <c r="U43" s="308"/>
    </row>
    <row r="44" spans="1:21" ht="15.75" x14ac:dyDescent="0.25">
      <c r="A44" s="644"/>
      <c r="B44" s="646"/>
      <c r="C44" s="308"/>
      <c r="D44" s="308"/>
      <c r="E44" s="308"/>
      <c r="F44" s="308"/>
      <c r="G44" s="250"/>
      <c r="H44" s="250"/>
      <c r="I44" s="206"/>
      <c r="J44" s="250"/>
      <c r="K44" s="250"/>
      <c r="L44" s="231"/>
      <c r="M44" s="250"/>
      <c r="N44" s="231"/>
      <c r="O44" s="380">
        <f t="shared" si="0"/>
        <v>0</v>
      </c>
      <c r="P44" s="381">
        <f t="shared" si="1"/>
        <v>0</v>
      </c>
      <c r="Q44" s="250"/>
      <c r="R44" s="250"/>
      <c r="S44" s="250"/>
      <c r="T44" s="250"/>
      <c r="U44" s="308"/>
    </row>
    <row r="45" spans="1:21" ht="15.75" x14ac:dyDescent="0.25">
      <c r="A45" s="644"/>
      <c r="B45" s="646"/>
      <c r="C45" s="308"/>
      <c r="D45" s="308"/>
      <c r="E45" s="308"/>
      <c r="F45" s="308"/>
      <c r="G45" s="250"/>
      <c r="H45" s="250"/>
      <c r="I45" s="206"/>
      <c r="J45" s="250"/>
      <c r="K45" s="250"/>
      <c r="L45" s="231"/>
      <c r="M45" s="250"/>
      <c r="N45" s="231"/>
      <c r="O45" s="380">
        <f t="shared" si="0"/>
        <v>0</v>
      </c>
      <c r="P45" s="381">
        <f t="shared" si="1"/>
        <v>0</v>
      </c>
      <c r="Q45" s="250"/>
      <c r="R45" s="250"/>
      <c r="S45" s="250"/>
      <c r="T45" s="250"/>
      <c r="U45" s="308"/>
    </row>
    <row r="46" spans="1:21" ht="15.75" x14ac:dyDescent="0.25">
      <c r="A46" s="644"/>
      <c r="B46" s="646"/>
      <c r="C46" s="308"/>
      <c r="D46" s="308"/>
      <c r="E46" s="308"/>
      <c r="F46" s="308"/>
      <c r="G46" s="250"/>
      <c r="H46" s="250"/>
      <c r="I46" s="206"/>
      <c r="J46" s="250"/>
      <c r="K46" s="250"/>
      <c r="L46" s="231"/>
      <c r="M46" s="250"/>
      <c r="N46" s="231"/>
      <c r="O46" s="380">
        <f t="shared" si="0"/>
        <v>0</v>
      </c>
      <c r="P46" s="381">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6" x14ac:dyDescent="0.3">
      <c r="A48" s="258"/>
      <c r="B48" s="259"/>
      <c r="C48" s="259"/>
      <c r="D48" s="259"/>
      <c r="E48" s="260"/>
      <c r="F48" s="259"/>
      <c r="G48" s="259"/>
      <c r="H48" s="259"/>
      <c r="I48" s="259"/>
      <c r="J48" s="259"/>
      <c r="K48" s="259"/>
      <c r="L48" s="259"/>
      <c r="M48" s="259"/>
      <c r="N48" s="259"/>
      <c r="O48" s="383"/>
      <c r="P48" s="383"/>
      <c r="Q48" s="259"/>
      <c r="R48" s="259"/>
      <c r="S48" s="259"/>
      <c r="T48" s="259"/>
      <c r="U48" s="259"/>
    </row>
    <row r="49" spans="1:21" ht="15.6" x14ac:dyDescent="0.3">
      <c r="A49" s="258"/>
      <c r="B49" s="259"/>
      <c r="C49" s="259"/>
      <c r="D49" s="259"/>
      <c r="E49" s="260"/>
      <c r="F49" s="259"/>
      <c r="G49" s="259"/>
      <c r="H49" s="259"/>
      <c r="I49" s="259"/>
      <c r="J49" s="259"/>
      <c r="K49" s="259"/>
      <c r="L49" s="259"/>
      <c r="M49" s="259"/>
      <c r="N49" s="259"/>
      <c r="O49" s="383"/>
      <c r="P49" s="383"/>
      <c r="Q49" s="259"/>
      <c r="R49" s="259"/>
      <c r="S49" s="259"/>
      <c r="T49" s="259"/>
      <c r="U49" s="259"/>
    </row>
    <row r="50" spans="1:21" ht="15.6" x14ac:dyDescent="0.3">
      <c r="A50" s="258"/>
      <c r="B50" s="259"/>
      <c r="C50" s="259"/>
      <c r="D50" s="259"/>
      <c r="E50" s="260"/>
      <c r="F50" s="259"/>
      <c r="G50" s="259"/>
      <c r="H50" s="259"/>
      <c r="I50" s="259"/>
      <c r="J50" s="259"/>
      <c r="K50" s="259"/>
      <c r="L50" s="259"/>
      <c r="M50" s="259"/>
      <c r="N50" s="259"/>
      <c r="O50" s="383"/>
      <c r="P50" s="383"/>
      <c r="Q50" s="259"/>
      <c r="R50" s="259"/>
      <c r="S50" s="259"/>
      <c r="T50" s="259"/>
      <c r="U50" s="259"/>
    </row>
    <row r="51" spans="1:21" ht="15.6" x14ac:dyDescent="0.3">
      <c r="A51" s="258"/>
      <c r="B51" s="259"/>
      <c r="C51" s="259"/>
      <c r="D51" s="259"/>
      <c r="E51" s="260"/>
      <c r="F51" s="259"/>
      <c r="G51" s="259"/>
      <c r="H51" s="259"/>
      <c r="I51" s="259"/>
      <c r="J51" s="259"/>
      <c r="K51" s="259"/>
      <c r="L51" s="259"/>
      <c r="M51" s="259"/>
      <c r="N51" s="259"/>
      <c r="O51" s="383"/>
      <c r="P51" s="383"/>
      <c r="Q51" s="259"/>
      <c r="R51" s="259"/>
      <c r="S51" s="259"/>
      <c r="T51" s="259"/>
      <c r="U51" s="259"/>
    </row>
    <row r="52" spans="1:21" ht="15.6" x14ac:dyDescent="0.3">
      <c r="A52" s="258"/>
      <c r="B52" s="259"/>
      <c r="C52" s="259"/>
      <c r="D52" s="259"/>
      <c r="E52" s="260"/>
      <c r="F52" s="259"/>
      <c r="G52" s="259"/>
      <c r="H52" s="259"/>
      <c r="I52" s="259"/>
      <c r="J52" s="259"/>
      <c r="K52" s="259"/>
      <c r="L52" s="259"/>
      <c r="M52" s="259"/>
      <c r="N52" s="259"/>
      <c r="O52" s="383"/>
      <c r="P52" s="383"/>
      <c r="Q52" s="259"/>
      <c r="R52" s="259"/>
      <c r="S52" s="259"/>
      <c r="T52" s="259"/>
      <c r="U52" s="259"/>
    </row>
    <row r="53" spans="1:21" ht="15.6" x14ac:dyDescent="0.3">
      <c r="A53" s="258"/>
      <c r="B53" s="259"/>
      <c r="C53" s="259"/>
      <c r="D53" s="259"/>
      <c r="E53" s="260"/>
      <c r="F53" s="259"/>
      <c r="G53" s="259"/>
      <c r="H53" s="259"/>
      <c r="I53" s="259"/>
      <c r="J53" s="259"/>
      <c r="K53" s="259"/>
      <c r="L53" s="259"/>
      <c r="M53" s="259"/>
      <c r="N53" s="259"/>
      <c r="O53" s="383"/>
      <c r="P53" s="383"/>
      <c r="Q53" s="259"/>
      <c r="R53" s="259"/>
      <c r="S53" s="259"/>
      <c r="T53" s="259"/>
      <c r="U53" s="259"/>
    </row>
    <row r="54" spans="1:21" ht="15.6" x14ac:dyDescent="0.3">
      <c r="A54" s="258"/>
      <c r="B54" s="259"/>
      <c r="C54" s="259"/>
      <c r="D54" s="259"/>
      <c r="E54" s="260"/>
      <c r="F54" s="259"/>
      <c r="G54" s="259"/>
      <c r="H54" s="259"/>
      <c r="I54" s="259"/>
      <c r="J54" s="259"/>
      <c r="K54" s="259"/>
      <c r="L54" s="259"/>
      <c r="M54" s="259"/>
      <c r="N54" s="259"/>
      <c r="O54" s="383"/>
      <c r="P54" s="383"/>
      <c r="Q54" s="259"/>
      <c r="R54" s="259"/>
      <c r="S54" s="259"/>
      <c r="T54" s="259"/>
      <c r="U54" s="259"/>
    </row>
    <row r="55" spans="1:21" ht="15.6" x14ac:dyDescent="0.3">
      <c r="A55" s="258"/>
      <c r="B55" s="259"/>
      <c r="C55" s="259"/>
      <c r="D55" s="259"/>
      <c r="E55" s="260"/>
      <c r="F55" s="259"/>
      <c r="G55" s="259"/>
      <c r="H55" s="259"/>
      <c r="I55" s="259"/>
      <c r="J55" s="259"/>
      <c r="K55" s="259"/>
      <c r="L55" s="259"/>
      <c r="M55" s="259"/>
      <c r="N55" s="259"/>
      <c r="O55" s="383"/>
      <c r="P55" s="383"/>
      <c r="Q55" s="259"/>
      <c r="R55" s="259"/>
      <c r="S55" s="259"/>
      <c r="T55" s="259"/>
      <c r="U55" s="259"/>
    </row>
    <row r="56" spans="1:21" ht="15.6" x14ac:dyDescent="0.3">
      <c r="A56" s="258"/>
      <c r="B56" s="259"/>
      <c r="C56" s="259"/>
      <c r="D56" s="259"/>
      <c r="E56" s="260"/>
      <c r="F56" s="259"/>
      <c r="G56" s="259"/>
      <c r="H56" s="259"/>
      <c r="I56" s="259"/>
      <c r="J56" s="259"/>
      <c r="K56" s="259"/>
      <c r="L56" s="259"/>
      <c r="M56" s="259"/>
      <c r="N56" s="259"/>
      <c r="O56" s="383"/>
      <c r="P56" s="383"/>
      <c r="Q56" s="259"/>
      <c r="R56" s="259"/>
      <c r="S56" s="259"/>
      <c r="T56" s="259"/>
      <c r="U56" s="259"/>
    </row>
    <row r="57" spans="1:21" ht="15.6" x14ac:dyDescent="0.3">
      <c r="A57" s="258"/>
      <c r="B57" s="259"/>
      <c r="C57" s="259"/>
      <c r="D57" s="259"/>
      <c r="E57" s="260"/>
      <c r="F57" s="259"/>
      <c r="G57" s="259"/>
      <c r="H57" s="259"/>
      <c r="I57" s="259"/>
      <c r="J57" s="259"/>
      <c r="K57" s="259"/>
      <c r="L57" s="259"/>
      <c r="M57" s="259"/>
      <c r="N57" s="259"/>
      <c r="O57" s="383"/>
      <c r="P57" s="383"/>
      <c r="Q57" s="259"/>
      <c r="R57" s="259"/>
      <c r="S57" s="259"/>
      <c r="T57" s="259"/>
      <c r="U57" s="259"/>
    </row>
    <row r="58" spans="1:21" ht="15.6" x14ac:dyDescent="0.3">
      <c r="A58" s="258"/>
      <c r="B58" s="259"/>
      <c r="C58" s="259"/>
      <c r="D58" s="259"/>
      <c r="E58" s="260"/>
      <c r="F58" s="259"/>
      <c r="G58" s="259"/>
      <c r="H58" s="259"/>
      <c r="I58" s="259"/>
      <c r="J58" s="259"/>
      <c r="K58" s="259"/>
      <c r="L58" s="259"/>
      <c r="M58" s="259"/>
      <c r="N58" s="259"/>
      <c r="O58" s="383"/>
      <c r="P58" s="383"/>
      <c r="Q58" s="259"/>
      <c r="R58" s="259"/>
      <c r="S58" s="259"/>
      <c r="T58" s="259"/>
      <c r="U58" s="259"/>
    </row>
    <row r="59" spans="1:21" ht="15.6" x14ac:dyDescent="0.3">
      <c r="A59" s="258"/>
      <c r="B59" s="259"/>
      <c r="C59" s="259"/>
      <c r="D59" s="259"/>
      <c r="E59" s="260"/>
      <c r="F59" s="259"/>
      <c r="G59" s="259"/>
      <c r="H59" s="259"/>
      <c r="I59" s="259"/>
      <c r="J59" s="259"/>
      <c r="K59" s="259"/>
      <c r="L59" s="259"/>
      <c r="M59" s="259"/>
      <c r="N59" s="259"/>
      <c r="O59" s="383"/>
      <c r="P59" s="383"/>
      <c r="Q59" s="259"/>
      <c r="R59" s="259"/>
      <c r="S59" s="259"/>
      <c r="T59" s="259"/>
      <c r="U59" s="259"/>
    </row>
    <row r="60" spans="1:21" ht="15.6" x14ac:dyDescent="0.3">
      <c r="A60" s="258"/>
      <c r="B60" s="259"/>
      <c r="C60" s="259"/>
      <c r="D60" s="259"/>
      <c r="E60" s="260"/>
      <c r="F60" s="259"/>
      <c r="G60" s="259"/>
      <c r="H60" s="259"/>
      <c r="I60" s="259"/>
      <c r="J60" s="259"/>
      <c r="K60" s="259"/>
      <c r="L60" s="259"/>
      <c r="M60" s="259"/>
      <c r="N60" s="259"/>
      <c r="O60" s="383"/>
      <c r="P60" s="383"/>
      <c r="Q60" s="259"/>
      <c r="R60" s="259"/>
      <c r="S60" s="259"/>
      <c r="T60" s="259"/>
      <c r="U60" s="259"/>
    </row>
    <row r="61" spans="1:21" ht="15.6" x14ac:dyDescent="0.3">
      <c r="A61" s="258"/>
      <c r="B61" s="259"/>
      <c r="C61" s="259"/>
      <c r="D61" s="259"/>
      <c r="E61" s="260"/>
      <c r="F61" s="259"/>
      <c r="G61" s="259"/>
      <c r="H61" s="259"/>
      <c r="I61" s="259"/>
      <c r="J61" s="259"/>
      <c r="K61" s="259"/>
      <c r="L61" s="259"/>
      <c r="M61" s="259"/>
      <c r="N61" s="259"/>
      <c r="O61" s="383"/>
      <c r="P61" s="383"/>
      <c r="Q61" s="259"/>
      <c r="R61" s="259"/>
      <c r="S61" s="259"/>
      <c r="T61" s="259"/>
      <c r="U61" s="259"/>
    </row>
    <row r="62" spans="1:21" ht="15.6" x14ac:dyDescent="0.3">
      <c r="A62" s="258"/>
      <c r="B62" s="259"/>
      <c r="C62" s="259"/>
      <c r="D62" s="259"/>
      <c r="E62" s="260"/>
      <c r="F62" s="259"/>
      <c r="G62" s="259"/>
      <c r="H62" s="259"/>
      <c r="I62" s="259"/>
      <c r="J62" s="259"/>
      <c r="K62" s="259"/>
      <c r="L62" s="259"/>
      <c r="M62" s="259"/>
      <c r="N62" s="259"/>
      <c r="O62" s="383"/>
      <c r="P62" s="383"/>
      <c r="Q62" s="259"/>
      <c r="R62" s="259"/>
      <c r="S62" s="259"/>
      <c r="T62" s="259"/>
      <c r="U62" s="259"/>
    </row>
    <row r="63" spans="1:21" ht="15.6" x14ac:dyDescent="0.3">
      <c r="A63" s="258"/>
      <c r="B63" s="259"/>
      <c r="C63" s="259"/>
      <c r="D63" s="259"/>
      <c r="E63" s="260"/>
      <c r="F63" s="259"/>
      <c r="G63" s="259"/>
      <c r="H63" s="259"/>
      <c r="I63" s="259"/>
      <c r="J63" s="259"/>
      <c r="K63" s="259"/>
      <c r="L63" s="259"/>
      <c r="M63" s="259"/>
      <c r="N63" s="259"/>
      <c r="O63" s="383"/>
      <c r="P63" s="383"/>
      <c r="Q63" s="259"/>
      <c r="R63" s="259"/>
      <c r="S63" s="259"/>
      <c r="T63" s="259"/>
      <c r="U63" s="259"/>
    </row>
    <row r="64" spans="1:21" ht="15.6" x14ac:dyDescent="0.3">
      <c r="A64" s="258"/>
      <c r="B64" s="259"/>
      <c r="C64" s="259"/>
      <c r="D64" s="259"/>
      <c r="E64" s="260"/>
      <c r="F64" s="259"/>
      <c r="G64" s="259"/>
      <c r="H64" s="259"/>
      <c r="I64" s="259"/>
      <c r="J64" s="259"/>
      <c r="K64" s="259"/>
      <c r="L64" s="259"/>
      <c r="M64" s="259"/>
      <c r="N64" s="259"/>
      <c r="O64" s="383"/>
      <c r="P64" s="383"/>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3"/>
      <c r="P65" s="383"/>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3"/>
      <c r="P66" s="383"/>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3"/>
      <c r="P67" s="383"/>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3"/>
      <c r="P68" s="383"/>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3"/>
      <c r="P69" s="383"/>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3"/>
      <c r="P70" s="383"/>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3"/>
      <c r="P71" s="383"/>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3"/>
      <c r="P72" s="383"/>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3"/>
      <c r="P73" s="383"/>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3"/>
      <c r="P74" s="383"/>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3"/>
      <c r="P75" s="383"/>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3"/>
      <c r="P76" s="383"/>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3"/>
      <c r="P77" s="383"/>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3"/>
      <c r="P78" s="383"/>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3"/>
      <c r="P79" s="383"/>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 x14ac:dyDescent="0.3">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6" t="s">
        <v>1475</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0" t="s">
        <v>1476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622" t="s">
        <v>97</v>
      </c>
      <c r="B5" s="621" t="s">
        <v>111</v>
      </c>
      <c r="C5" s="624" t="s">
        <v>86</v>
      </c>
      <c r="D5" s="624" t="s">
        <v>87</v>
      </c>
      <c r="E5" s="624" t="s">
        <v>392</v>
      </c>
      <c r="F5" s="624" t="s">
        <v>88</v>
      </c>
      <c r="G5" s="627" t="s">
        <v>100</v>
      </c>
      <c r="H5" s="633"/>
      <c r="I5" s="633"/>
      <c r="J5" s="633"/>
      <c r="K5" s="633"/>
      <c r="L5" s="633"/>
      <c r="M5" s="633"/>
      <c r="N5" s="628"/>
      <c r="O5" s="629" t="s">
        <v>101</v>
      </c>
      <c r="P5" s="630"/>
      <c r="Q5" s="621" t="s">
        <v>102</v>
      </c>
      <c r="R5" s="621" t="s">
        <v>103</v>
      </c>
      <c r="S5" s="621" t="s">
        <v>110</v>
      </c>
      <c r="T5" s="621" t="s">
        <v>109</v>
      </c>
      <c r="U5" s="618" t="s">
        <v>89</v>
      </c>
    </row>
    <row r="6" spans="1:27" s="66" customFormat="1" ht="15" customHeight="1" x14ac:dyDescent="0.25">
      <c r="A6" s="622"/>
      <c r="B6" s="622"/>
      <c r="C6" s="625"/>
      <c r="D6" s="625"/>
      <c r="E6" s="625"/>
      <c r="F6" s="625"/>
      <c r="G6" s="627" t="s">
        <v>104</v>
      </c>
      <c r="H6" s="628"/>
      <c r="I6" s="627" t="s">
        <v>105</v>
      </c>
      <c r="J6" s="628"/>
      <c r="K6" s="627" t="s">
        <v>106</v>
      </c>
      <c r="L6" s="628"/>
      <c r="M6" s="627" t="s">
        <v>107</v>
      </c>
      <c r="N6" s="628"/>
      <c r="O6" s="631"/>
      <c r="P6" s="632"/>
      <c r="Q6" s="622"/>
      <c r="R6" s="622"/>
      <c r="S6" s="622"/>
      <c r="T6" s="622"/>
      <c r="U6" s="619"/>
    </row>
    <row r="7" spans="1:27" s="66" customFormat="1" ht="24" customHeight="1" x14ac:dyDescent="0.25">
      <c r="A7" s="623"/>
      <c r="B7" s="623"/>
      <c r="C7" s="626"/>
      <c r="D7" s="626"/>
      <c r="E7" s="626"/>
      <c r="F7" s="626"/>
      <c r="G7" s="439" t="s">
        <v>108</v>
      </c>
      <c r="H7" s="439" t="s">
        <v>12</v>
      </c>
      <c r="I7" s="439" t="s">
        <v>108</v>
      </c>
      <c r="J7" s="439" t="s">
        <v>12</v>
      </c>
      <c r="K7" s="439" t="s">
        <v>108</v>
      </c>
      <c r="L7" s="439" t="s">
        <v>12</v>
      </c>
      <c r="M7" s="439" t="s">
        <v>108</v>
      </c>
      <c r="N7" s="439" t="s">
        <v>12</v>
      </c>
      <c r="O7" s="439" t="s">
        <v>108</v>
      </c>
      <c r="P7" s="439" t="s">
        <v>12</v>
      </c>
      <c r="Q7" s="623"/>
      <c r="R7" s="623"/>
      <c r="S7" s="623"/>
      <c r="T7" s="623"/>
      <c r="U7" s="620"/>
    </row>
    <row r="8" spans="1:27" ht="15.75" customHeight="1" x14ac:dyDescent="0.3">
      <c r="A8" s="440"/>
      <c r="B8" s="441"/>
      <c r="C8" s="442"/>
      <c r="D8" s="442"/>
      <c r="E8" s="443"/>
      <c r="F8" s="442"/>
      <c r="G8" s="444"/>
      <c r="H8" s="444"/>
      <c r="I8" s="444"/>
      <c r="J8" s="444"/>
      <c r="K8" s="444"/>
      <c r="L8" s="444"/>
      <c r="M8" s="444"/>
      <c r="N8" s="444"/>
      <c r="O8" s="444"/>
      <c r="P8" s="444"/>
      <c r="Q8" s="445"/>
      <c r="R8" s="445"/>
      <c r="S8" s="445"/>
      <c r="T8" s="445"/>
      <c r="U8" s="446"/>
    </row>
    <row r="9" spans="1:27" ht="15.75" x14ac:dyDescent="0.25">
      <c r="A9" s="647" t="s">
        <v>1461</v>
      </c>
      <c r="B9" s="646" t="s">
        <v>1459</v>
      </c>
      <c r="C9" s="308"/>
      <c r="D9" s="250"/>
      <c r="E9" s="308"/>
      <c r="F9" s="308"/>
      <c r="G9" s="251"/>
      <c r="H9" s="348"/>
      <c r="I9" s="350"/>
      <c r="J9" s="348"/>
      <c r="K9" s="350"/>
      <c r="L9" s="348"/>
      <c r="M9" s="350"/>
      <c r="N9" s="348"/>
      <c r="O9" s="385">
        <f t="shared" ref="O9:O40" si="0">G9+I9+K9+M9</f>
        <v>0</v>
      </c>
      <c r="P9" s="386">
        <f t="shared" ref="P9:P40" si="1">H9+J9+L9+N9</f>
        <v>0</v>
      </c>
      <c r="Q9" s="348"/>
      <c r="R9" s="348"/>
      <c r="S9" s="250"/>
      <c r="T9" s="250"/>
      <c r="U9" s="250"/>
    </row>
    <row r="10" spans="1:27" ht="15.75" x14ac:dyDescent="0.25">
      <c r="A10" s="648"/>
      <c r="B10" s="646"/>
      <c r="C10" s="308"/>
      <c r="D10" s="250"/>
      <c r="E10" s="308"/>
      <c r="F10" s="308"/>
      <c r="G10" s="251"/>
      <c r="H10" s="348"/>
      <c r="I10" s="350"/>
      <c r="J10" s="348"/>
      <c r="K10" s="350"/>
      <c r="L10" s="348"/>
      <c r="M10" s="350"/>
      <c r="N10" s="348"/>
      <c r="O10" s="385">
        <f t="shared" si="0"/>
        <v>0</v>
      </c>
      <c r="P10" s="386">
        <f t="shared" si="1"/>
        <v>0</v>
      </c>
      <c r="Q10" s="348"/>
      <c r="R10" s="348"/>
      <c r="S10" s="250"/>
      <c r="T10" s="250"/>
      <c r="U10" s="250"/>
    </row>
    <row r="11" spans="1:27" ht="15.75" x14ac:dyDescent="0.25">
      <c r="A11" s="648"/>
      <c r="B11" s="646"/>
      <c r="C11" s="308"/>
      <c r="D11" s="250"/>
      <c r="E11" s="308"/>
      <c r="F11" s="308"/>
      <c r="G11" s="251"/>
      <c r="H11" s="348"/>
      <c r="I11" s="350"/>
      <c r="J11" s="348"/>
      <c r="K11" s="350"/>
      <c r="L11" s="348"/>
      <c r="M11" s="350"/>
      <c r="N11" s="348"/>
      <c r="O11" s="385">
        <f t="shared" si="0"/>
        <v>0</v>
      </c>
      <c r="P11" s="386">
        <f t="shared" si="1"/>
        <v>0</v>
      </c>
      <c r="Q11" s="348"/>
      <c r="R11" s="348"/>
      <c r="S11" s="250"/>
      <c r="T11" s="250"/>
      <c r="U11" s="250"/>
    </row>
    <row r="12" spans="1:27" ht="15.75" x14ac:dyDescent="0.25">
      <c r="A12" s="648"/>
      <c r="B12" s="646"/>
      <c r="C12" s="308"/>
      <c r="D12" s="250"/>
      <c r="E12" s="308"/>
      <c r="F12" s="308"/>
      <c r="G12" s="251"/>
      <c r="H12" s="348"/>
      <c r="I12" s="350"/>
      <c r="J12" s="348"/>
      <c r="K12" s="350"/>
      <c r="L12" s="348"/>
      <c r="M12" s="350"/>
      <c r="N12" s="348"/>
      <c r="O12" s="385">
        <f t="shared" si="0"/>
        <v>0</v>
      </c>
      <c r="P12" s="386">
        <f t="shared" si="1"/>
        <v>0</v>
      </c>
      <c r="Q12" s="348"/>
      <c r="R12" s="348"/>
      <c r="S12" s="250"/>
      <c r="T12" s="250"/>
      <c r="U12" s="250"/>
    </row>
    <row r="13" spans="1:27" ht="15.75" x14ac:dyDescent="0.25">
      <c r="A13" s="648"/>
      <c r="B13" s="646"/>
      <c r="C13" s="308"/>
      <c r="D13" s="250"/>
      <c r="E13" s="308"/>
      <c r="F13" s="308"/>
      <c r="G13" s="251"/>
      <c r="H13" s="348"/>
      <c r="I13" s="350"/>
      <c r="J13" s="348"/>
      <c r="K13" s="350"/>
      <c r="L13" s="348"/>
      <c r="M13" s="350"/>
      <c r="N13" s="348"/>
      <c r="O13" s="385">
        <f t="shared" si="0"/>
        <v>0</v>
      </c>
      <c r="P13" s="386">
        <f t="shared" si="1"/>
        <v>0</v>
      </c>
      <c r="Q13" s="348"/>
      <c r="R13" s="348"/>
      <c r="S13" s="250"/>
      <c r="T13" s="250"/>
      <c r="U13" s="250"/>
    </row>
    <row r="14" spans="1:27" ht="15.75" x14ac:dyDescent="0.25">
      <c r="A14" s="648"/>
      <c r="B14" s="646"/>
      <c r="C14" s="308"/>
      <c r="D14" s="250"/>
      <c r="E14" s="308"/>
      <c r="F14" s="308"/>
      <c r="G14" s="251"/>
      <c r="H14" s="348"/>
      <c r="I14" s="350"/>
      <c r="J14" s="348"/>
      <c r="K14" s="350"/>
      <c r="L14" s="348"/>
      <c r="M14" s="350"/>
      <c r="N14" s="348"/>
      <c r="O14" s="385">
        <f t="shared" si="0"/>
        <v>0</v>
      </c>
      <c r="P14" s="386">
        <f t="shared" si="1"/>
        <v>0</v>
      </c>
      <c r="Q14" s="348"/>
      <c r="R14" s="348"/>
      <c r="S14" s="250"/>
      <c r="T14" s="250"/>
      <c r="U14" s="250"/>
    </row>
    <row r="15" spans="1:27" ht="15.75" x14ac:dyDescent="0.25">
      <c r="A15" s="648"/>
      <c r="B15" s="646"/>
      <c r="C15" s="308"/>
      <c r="D15" s="250"/>
      <c r="E15" s="308"/>
      <c r="F15" s="308"/>
      <c r="G15" s="251"/>
      <c r="H15" s="348"/>
      <c r="I15" s="350"/>
      <c r="J15" s="348"/>
      <c r="K15" s="350"/>
      <c r="L15" s="348"/>
      <c r="M15" s="350"/>
      <c r="N15" s="348"/>
      <c r="O15" s="385">
        <f t="shared" si="0"/>
        <v>0</v>
      </c>
      <c r="P15" s="386">
        <f t="shared" si="1"/>
        <v>0</v>
      </c>
      <c r="Q15" s="348"/>
      <c r="R15" s="348"/>
      <c r="S15" s="250"/>
      <c r="T15" s="250"/>
      <c r="U15" s="250"/>
    </row>
    <row r="16" spans="1:27" ht="15.75" x14ac:dyDescent="0.25">
      <c r="A16" s="649"/>
      <c r="B16" s="646"/>
      <c r="C16" s="308"/>
      <c r="D16" s="250"/>
      <c r="E16" s="308"/>
      <c r="F16" s="308"/>
      <c r="G16" s="251"/>
      <c r="H16" s="348"/>
      <c r="I16" s="350"/>
      <c r="J16" s="348"/>
      <c r="K16" s="350"/>
      <c r="L16" s="348"/>
      <c r="M16" s="350"/>
      <c r="N16" s="348"/>
      <c r="O16" s="385">
        <f t="shared" si="0"/>
        <v>0</v>
      </c>
      <c r="P16" s="386">
        <f t="shared" si="1"/>
        <v>0</v>
      </c>
      <c r="Q16" s="348"/>
      <c r="R16" s="348"/>
      <c r="S16" s="250"/>
      <c r="T16" s="250"/>
      <c r="U16" s="250"/>
    </row>
    <row r="17" spans="1:21" ht="15.75" customHeight="1" x14ac:dyDescent="0.25">
      <c r="A17" s="643" t="s">
        <v>1460</v>
      </c>
      <c r="B17" s="643" t="s">
        <v>1462</v>
      </c>
      <c r="C17" s="308"/>
      <c r="D17" s="250"/>
      <c r="E17" s="308"/>
      <c r="F17" s="308"/>
      <c r="G17" s="250"/>
      <c r="H17" s="348"/>
      <c r="I17" s="348"/>
      <c r="J17" s="348"/>
      <c r="K17" s="348"/>
      <c r="L17" s="348"/>
      <c r="M17" s="348"/>
      <c r="N17" s="348"/>
      <c r="O17" s="385">
        <f t="shared" si="0"/>
        <v>0</v>
      </c>
      <c r="P17" s="386">
        <f t="shared" si="1"/>
        <v>0</v>
      </c>
      <c r="Q17" s="348"/>
      <c r="R17" s="348"/>
      <c r="S17" s="250"/>
      <c r="T17" s="250"/>
      <c r="U17" s="250"/>
    </row>
    <row r="18" spans="1:21" ht="15.75" x14ac:dyDescent="0.25">
      <c r="A18" s="644"/>
      <c r="B18" s="644"/>
      <c r="C18" s="308"/>
      <c r="D18" s="250"/>
      <c r="E18" s="308"/>
      <c r="F18" s="308"/>
      <c r="G18" s="250"/>
      <c r="H18" s="348"/>
      <c r="I18" s="348"/>
      <c r="J18" s="348"/>
      <c r="K18" s="348"/>
      <c r="L18" s="348"/>
      <c r="M18" s="348"/>
      <c r="N18" s="348"/>
      <c r="O18" s="385">
        <f t="shared" si="0"/>
        <v>0</v>
      </c>
      <c r="P18" s="386">
        <f t="shared" si="1"/>
        <v>0</v>
      </c>
      <c r="Q18" s="348"/>
      <c r="R18" s="348"/>
      <c r="S18" s="250"/>
      <c r="T18" s="250"/>
      <c r="U18" s="250"/>
    </row>
    <row r="19" spans="1:21" ht="15.75" x14ac:dyDescent="0.25">
      <c r="A19" s="644"/>
      <c r="B19" s="644"/>
      <c r="C19" s="308"/>
      <c r="D19" s="250"/>
      <c r="E19" s="308"/>
      <c r="F19" s="308"/>
      <c r="G19" s="250"/>
      <c r="H19" s="348"/>
      <c r="I19" s="348"/>
      <c r="J19" s="348"/>
      <c r="K19" s="348"/>
      <c r="L19" s="348"/>
      <c r="M19" s="348"/>
      <c r="N19" s="348"/>
      <c r="O19" s="385">
        <f t="shared" si="0"/>
        <v>0</v>
      </c>
      <c r="P19" s="386">
        <f t="shared" si="1"/>
        <v>0</v>
      </c>
      <c r="Q19" s="348"/>
      <c r="R19" s="348"/>
      <c r="S19" s="250"/>
      <c r="T19" s="250"/>
      <c r="U19" s="250"/>
    </row>
    <row r="20" spans="1:21" ht="15.75" x14ac:dyDescent="0.25">
      <c r="A20" s="644"/>
      <c r="B20" s="644"/>
      <c r="C20" s="308"/>
      <c r="D20" s="250"/>
      <c r="E20" s="308"/>
      <c r="F20" s="308"/>
      <c r="G20" s="250"/>
      <c r="H20" s="348"/>
      <c r="I20" s="348"/>
      <c r="J20" s="348"/>
      <c r="K20" s="348"/>
      <c r="L20" s="348"/>
      <c r="M20" s="348"/>
      <c r="N20" s="348"/>
      <c r="O20" s="385">
        <f t="shared" si="0"/>
        <v>0</v>
      </c>
      <c r="P20" s="386">
        <f t="shared" si="1"/>
        <v>0</v>
      </c>
      <c r="Q20" s="348"/>
      <c r="R20" s="348"/>
      <c r="S20" s="250"/>
      <c r="T20" s="250"/>
      <c r="U20" s="250"/>
    </row>
    <row r="21" spans="1:21" ht="15.75" x14ac:dyDescent="0.25">
      <c r="A21" s="644"/>
      <c r="B21" s="644"/>
      <c r="C21" s="308"/>
      <c r="D21" s="250"/>
      <c r="E21" s="308"/>
      <c r="F21" s="308"/>
      <c r="G21" s="250"/>
      <c r="H21" s="348"/>
      <c r="I21" s="348"/>
      <c r="J21" s="348"/>
      <c r="K21" s="348"/>
      <c r="L21" s="348"/>
      <c r="M21" s="348"/>
      <c r="N21" s="348"/>
      <c r="O21" s="385">
        <f t="shared" si="0"/>
        <v>0</v>
      </c>
      <c r="P21" s="386">
        <f t="shared" si="1"/>
        <v>0</v>
      </c>
      <c r="Q21" s="348"/>
      <c r="R21" s="348"/>
      <c r="S21" s="250"/>
      <c r="T21" s="250"/>
      <c r="U21" s="250"/>
    </row>
    <row r="22" spans="1:21" ht="15.75" x14ac:dyDescent="0.25">
      <c r="A22" s="644"/>
      <c r="B22" s="645"/>
      <c r="C22" s="308"/>
      <c r="D22" s="250"/>
      <c r="E22" s="308"/>
      <c r="F22" s="308"/>
      <c r="G22" s="250"/>
      <c r="H22" s="348"/>
      <c r="I22" s="348"/>
      <c r="J22" s="348"/>
      <c r="K22" s="348"/>
      <c r="L22" s="348"/>
      <c r="M22" s="348"/>
      <c r="N22" s="348"/>
      <c r="O22" s="385">
        <f t="shared" si="0"/>
        <v>0</v>
      </c>
      <c r="P22" s="386">
        <f t="shared" si="1"/>
        <v>0</v>
      </c>
      <c r="Q22" s="348"/>
      <c r="R22" s="348"/>
      <c r="S22" s="250"/>
      <c r="T22" s="250"/>
      <c r="U22" s="250"/>
    </row>
    <row r="23" spans="1:21" ht="15.75" customHeight="1" x14ac:dyDescent="0.25">
      <c r="A23" s="644"/>
      <c r="B23" s="643" t="s">
        <v>1463</v>
      </c>
      <c r="C23" s="308"/>
      <c r="D23" s="250"/>
      <c r="E23" s="308"/>
      <c r="F23" s="308"/>
      <c r="G23" s="251"/>
      <c r="H23" s="349"/>
      <c r="I23" s="350"/>
      <c r="J23" s="349"/>
      <c r="K23" s="350"/>
      <c r="L23" s="349"/>
      <c r="M23" s="350"/>
      <c r="N23" s="349"/>
      <c r="O23" s="385">
        <f t="shared" si="0"/>
        <v>0</v>
      </c>
      <c r="P23" s="387">
        <f t="shared" si="1"/>
        <v>0</v>
      </c>
      <c r="Q23" s="347"/>
      <c r="R23" s="347"/>
      <c r="S23" s="250"/>
      <c r="T23" s="250"/>
      <c r="U23" s="250"/>
    </row>
    <row r="24" spans="1:21" ht="15.75" x14ac:dyDescent="0.25">
      <c r="A24" s="644"/>
      <c r="B24" s="644"/>
      <c r="C24" s="308"/>
      <c r="D24" s="250"/>
      <c r="E24" s="308"/>
      <c r="F24" s="308"/>
      <c r="G24" s="251"/>
      <c r="H24" s="349"/>
      <c r="I24" s="350"/>
      <c r="J24" s="349"/>
      <c r="K24" s="350"/>
      <c r="L24" s="349"/>
      <c r="M24" s="350"/>
      <c r="N24" s="349"/>
      <c r="O24" s="385">
        <f t="shared" si="0"/>
        <v>0</v>
      </c>
      <c r="P24" s="387">
        <f t="shared" si="1"/>
        <v>0</v>
      </c>
      <c r="Q24" s="347"/>
      <c r="R24" s="347"/>
      <c r="S24" s="250"/>
      <c r="T24" s="250"/>
      <c r="U24" s="250"/>
    </row>
    <row r="25" spans="1:21" ht="15.75" x14ac:dyDescent="0.25">
      <c r="A25" s="644"/>
      <c r="B25" s="644"/>
      <c r="C25" s="308"/>
      <c r="D25" s="250"/>
      <c r="E25" s="308"/>
      <c r="F25" s="308"/>
      <c r="G25" s="251"/>
      <c r="H25" s="349"/>
      <c r="I25" s="350"/>
      <c r="J25" s="349"/>
      <c r="K25" s="350"/>
      <c r="L25" s="349"/>
      <c r="M25" s="350"/>
      <c r="N25" s="349"/>
      <c r="O25" s="385">
        <f t="shared" si="0"/>
        <v>0</v>
      </c>
      <c r="P25" s="387">
        <f t="shared" si="1"/>
        <v>0</v>
      </c>
      <c r="Q25" s="347"/>
      <c r="R25" s="347"/>
      <c r="S25" s="250"/>
      <c r="T25" s="250"/>
      <c r="U25" s="250"/>
    </row>
    <row r="26" spans="1:21" ht="15.75" x14ac:dyDescent="0.25">
      <c r="A26" s="644"/>
      <c r="B26" s="644"/>
      <c r="C26" s="308"/>
      <c r="D26" s="250"/>
      <c r="E26" s="308"/>
      <c r="F26" s="308"/>
      <c r="G26" s="250"/>
      <c r="H26" s="349"/>
      <c r="I26" s="348"/>
      <c r="J26" s="348"/>
      <c r="K26" s="348"/>
      <c r="L26" s="348"/>
      <c r="M26" s="348"/>
      <c r="N26" s="348"/>
      <c r="O26" s="385">
        <f t="shared" si="0"/>
        <v>0</v>
      </c>
      <c r="P26" s="386">
        <f t="shared" si="1"/>
        <v>0</v>
      </c>
      <c r="Q26" s="250"/>
      <c r="R26" s="250"/>
      <c r="S26" s="250"/>
      <c r="T26" s="250"/>
      <c r="U26" s="250"/>
    </row>
    <row r="27" spans="1:21" ht="15.75" x14ac:dyDescent="0.25">
      <c r="A27" s="644"/>
      <c r="B27" s="644"/>
      <c r="C27" s="308"/>
      <c r="D27" s="250"/>
      <c r="E27" s="308"/>
      <c r="F27" s="308"/>
      <c r="G27" s="250"/>
      <c r="H27" s="349"/>
      <c r="I27" s="348"/>
      <c r="J27" s="348"/>
      <c r="K27" s="348"/>
      <c r="L27" s="348"/>
      <c r="M27" s="348"/>
      <c r="N27" s="348"/>
      <c r="O27" s="385">
        <f t="shared" si="0"/>
        <v>0</v>
      </c>
      <c r="P27" s="386">
        <f t="shared" si="1"/>
        <v>0</v>
      </c>
      <c r="Q27" s="250"/>
      <c r="R27" s="250"/>
      <c r="S27" s="250"/>
      <c r="T27" s="250"/>
      <c r="U27" s="250"/>
    </row>
    <row r="28" spans="1:21" ht="15.75" x14ac:dyDescent="0.25">
      <c r="A28" s="644"/>
      <c r="B28" s="644"/>
      <c r="C28" s="308"/>
      <c r="D28" s="250"/>
      <c r="E28" s="308"/>
      <c r="F28" s="308"/>
      <c r="G28" s="250"/>
      <c r="H28" s="349"/>
      <c r="I28" s="348"/>
      <c r="J28" s="348"/>
      <c r="K28" s="348"/>
      <c r="L28" s="348"/>
      <c r="M28" s="348"/>
      <c r="N28" s="348"/>
      <c r="O28" s="385">
        <f t="shared" si="0"/>
        <v>0</v>
      </c>
      <c r="P28" s="386">
        <f t="shared" si="1"/>
        <v>0</v>
      </c>
      <c r="Q28" s="250"/>
      <c r="R28" s="250"/>
      <c r="S28" s="250"/>
      <c r="T28" s="250"/>
      <c r="U28" s="250"/>
    </row>
    <row r="29" spans="1:21" ht="15.75" x14ac:dyDescent="0.25">
      <c r="A29" s="644"/>
      <c r="B29" s="646" t="s">
        <v>1464</v>
      </c>
      <c r="C29" s="308"/>
      <c r="D29" s="250"/>
      <c r="E29" s="308"/>
      <c r="F29" s="308"/>
      <c r="G29" s="250"/>
      <c r="H29" s="349"/>
      <c r="I29" s="348"/>
      <c r="J29" s="348"/>
      <c r="K29" s="348"/>
      <c r="L29" s="348"/>
      <c r="M29" s="348"/>
      <c r="N29" s="348"/>
      <c r="O29" s="385">
        <f t="shared" si="0"/>
        <v>0</v>
      </c>
      <c r="P29" s="386">
        <f t="shared" si="1"/>
        <v>0</v>
      </c>
      <c r="Q29" s="250"/>
      <c r="R29" s="250"/>
      <c r="S29" s="250"/>
      <c r="T29" s="250"/>
      <c r="U29" s="250"/>
    </row>
    <row r="30" spans="1:21" ht="15.75" x14ac:dyDescent="0.25">
      <c r="A30" s="644"/>
      <c r="B30" s="646"/>
      <c r="C30" s="308"/>
      <c r="D30" s="250"/>
      <c r="E30" s="308"/>
      <c r="F30" s="308"/>
      <c r="G30" s="250"/>
      <c r="H30" s="349"/>
      <c r="I30" s="348"/>
      <c r="J30" s="348"/>
      <c r="K30" s="348"/>
      <c r="L30" s="348"/>
      <c r="M30" s="348"/>
      <c r="N30" s="348"/>
      <c r="O30" s="385">
        <f t="shared" si="0"/>
        <v>0</v>
      </c>
      <c r="P30" s="386">
        <f t="shared" si="1"/>
        <v>0</v>
      </c>
      <c r="Q30" s="250"/>
      <c r="R30" s="250"/>
      <c r="S30" s="250"/>
      <c r="T30" s="250"/>
      <c r="U30" s="250"/>
    </row>
    <row r="31" spans="1:21" ht="15.75" x14ac:dyDescent="0.25">
      <c r="A31" s="644"/>
      <c r="B31" s="646"/>
      <c r="C31" s="308"/>
      <c r="D31" s="250"/>
      <c r="E31" s="308"/>
      <c r="F31" s="308"/>
      <c r="G31" s="250"/>
      <c r="H31" s="349"/>
      <c r="I31" s="348"/>
      <c r="J31" s="348"/>
      <c r="K31" s="348"/>
      <c r="L31" s="348"/>
      <c r="M31" s="348"/>
      <c r="N31" s="348"/>
      <c r="O31" s="385">
        <f t="shared" si="0"/>
        <v>0</v>
      </c>
      <c r="P31" s="386">
        <f t="shared" si="1"/>
        <v>0</v>
      </c>
      <c r="Q31" s="250"/>
      <c r="R31" s="250"/>
      <c r="S31" s="250"/>
      <c r="T31" s="250"/>
      <c r="U31" s="250"/>
    </row>
    <row r="32" spans="1:21" ht="15.75" x14ac:dyDescent="0.25">
      <c r="A32" s="644"/>
      <c r="B32" s="646"/>
      <c r="C32" s="308"/>
      <c r="D32" s="250"/>
      <c r="E32" s="308"/>
      <c r="F32" s="308"/>
      <c r="G32" s="250"/>
      <c r="H32" s="349"/>
      <c r="I32" s="348"/>
      <c r="J32" s="348"/>
      <c r="K32" s="348"/>
      <c r="L32" s="348"/>
      <c r="M32" s="348"/>
      <c r="N32" s="348"/>
      <c r="O32" s="385">
        <f t="shared" si="0"/>
        <v>0</v>
      </c>
      <c r="P32" s="386">
        <f t="shared" si="1"/>
        <v>0</v>
      </c>
      <c r="Q32" s="250"/>
      <c r="R32" s="250"/>
      <c r="S32" s="250"/>
      <c r="T32" s="250"/>
      <c r="U32" s="250"/>
    </row>
    <row r="33" spans="1:21" ht="15.75" x14ac:dyDescent="0.25">
      <c r="A33" s="644"/>
      <c r="B33" s="646"/>
      <c r="C33" s="308"/>
      <c r="D33" s="250"/>
      <c r="E33" s="308"/>
      <c r="F33" s="308"/>
      <c r="G33" s="250"/>
      <c r="H33" s="349"/>
      <c r="I33" s="348"/>
      <c r="J33" s="348"/>
      <c r="K33" s="348"/>
      <c r="L33" s="348"/>
      <c r="M33" s="348"/>
      <c r="N33" s="348"/>
      <c r="O33" s="385">
        <f t="shared" si="0"/>
        <v>0</v>
      </c>
      <c r="P33" s="386">
        <f t="shared" si="1"/>
        <v>0</v>
      </c>
      <c r="Q33" s="250"/>
      <c r="R33" s="250"/>
      <c r="S33" s="250"/>
      <c r="T33" s="250"/>
      <c r="U33" s="250"/>
    </row>
    <row r="34" spans="1:21" ht="15.75" x14ac:dyDescent="0.25">
      <c r="A34" s="644"/>
      <c r="B34" s="646" t="s">
        <v>1465</v>
      </c>
      <c r="C34" s="308"/>
      <c r="D34" s="250"/>
      <c r="E34" s="308"/>
      <c r="F34" s="308"/>
      <c r="G34" s="250"/>
      <c r="H34" s="349"/>
      <c r="I34" s="348"/>
      <c r="J34" s="348"/>
      <c r="K34" s="348"/>
      <c r="L34" s="348"/>
      <c r="M34" s="348"/>
      <c r="N34" s="348"/>
      <c r="O34" s="385">
        <f t="shared" si="0"/>
        <v>0</v>
      </c>
      <c r="P34" s="386">
        <f t="shared" si="1"/>
        <v>0</v>
      </c>
      <c r="Q34" s="250"/>
      <c r="R34" s="250"/>
      <c r="S34" s="250"/>
      <c r="T34" s="250"/>
      <c r="U34" s="250"/>
    </row>
    <row r="35" spans="1:21" ht="15.75" x14ac:dyDescent="0.25">
      <c r="A35" s="644"/>
      <c r="B35" s="646"/>
      <c r="C35" s="308"/>
      <c r="D35" s="250"/>
      <c r="E35" s="308"/>
      <c r="F35" s="308"/>
      <c r="G35" s="250"/>
      <c r="H35" s="349"/>
      <c r="I35" s="348"/>
      <c r="J35" s="348"/>
      <c r="K35" s="348"/>
      <c r="L35" s="348"/>
      <c r="M35" s="348"/>
      <c r="N35" s="348"/>
      <c r="O35" s="385">
        <f t="shared" si="0"/>
        <v>0</v>
      </c>
      <c r="P35" s="386">
        <f t="shared" si="1"/>
        <v>0</v>
      </c>
      <c r="Q35" s="250"/>
      <c r="R35" s="250"/>
      <c r="S35" s="250"/>
      <c r="T35" s="250"/>
      <c r="U35" s="250"/>
    </row>
    <row r="36" spans="1:21" ht="15.75" x14ac:dyDescent="0.25">
      <c r="A36" s="644"/>
      <c r="B36" s="646"/>
      <c r="C36" s="308"/>
      <c r="D36" s="250"/>
      <c r="E36" s="308"/>
      <c r="F36" s="308"/>
      <c r="G36" s="250"/>
      <c r="H36" s="349"/>
      <c r="I36" s="348"/>
      <c r="J36" s="348"/>
      <c r="K36" s="348"/>
      <c r="L36" s="348"/>
      <c r="M36" s="348"/>
      <c r="N36" s="348"/>
      <c r="O36" s="385">
        <f t="shared" si="0"/>
        <v>0</v>
      </c>
      <c r="P36" s="386">
        <f t="shared" si="1"/>
        <v>0</v>
      </c>
      <c r="Q36" s="250"/>
      <c r="R36" s="250"/>
      <c r="S36" s="250"/>
      <c r="T36" s="250"/>
      <c r="U36" s="250"/>
    </row>
    <row r="37" spans="1:21" ht="15.75" x14ac:dyDescent="0.25">
      <c r="A37" s="644"/>
      <c r="B37" s="646"/>
      <c r="C37" s="308"/>
      <c r="D37" s="250"/>
      <c r="E37" s="308"/>
      <c r="F37" s="308"/>
      <c r="G37" s="250"/>
      <c r="H37" s="349"/>
      <c r="I37" s="348"/>
      <c r="J37" s="348"/>
      <c r="K37" s="348"/>
      <c r="L37" s="348"/>
      <c r="M37" s="348"/>
      <c r="N37" s="348"/>
      <c r="O37" s="385">
        <f t="shared" si="0"/>
        <v>0</v>
      </c>
      <c r="P37" s="386">
        <f t="shared" si="1"/>
        <v>0</v>
      </c>
      <c r="Q37" s="250"/>
      <c r="R37" s="250"/>
      <c r="S37" s="250"/>
      <c r="T37" s="250"/>
      <c r="U37" s="250"/>
    </row>
    <row r="38" spans="1:21" ht="15.75" x14ac:dyDescent="0.25">
      <c r="A38" s="644"/>
      <c r="B38" s="646" t="s">
        <v>1466</v>
      </c>
      <c r="C38" s="308"/>
      <c r="D38" s="250"/>
      <c r="E38" s="308"/>
      <c r="F38" s="308"/>
      <c r="G38" s="250"/>
      <c r="H38" s="349"/>
      <c r="I38" s="348"/>
      <c r="J38" s="348"/>
      <c r="K38" s="348"/>
      <c r="L38" s="348"/>
      <c r="M38" s="348"/>
      <c r="N38" s="348"/>
      <c r="O38" s="385">
        <f t="shared" si="0"/>
        <v>0</v>
      </c>
      <c r="P38" s="386">
        <f t="shared" si="1"/>
        <v>0</v>
      </c>
      <c r="Q38" s="250"/>
      <c r="R38" s="250"/>
      <c r="S38" s="250"/>
      <c r="T38" s="250"/>
      <c r="U38" s="250"/>
    </row>
    <row r="39" spans="1:21" ht="15.75" x14ac:dyDescent="0.25">
      <c r="A39" s="644"/>
      <c r="B39" s="646"/>
      <c r="C39" s="308"/>
      <c r="D39" s="250"/>
      <c r="E39" s="308"/>
      <c r="F39" s="308"/>
      <c r="G39" s="250"/>
      <c r="H39" s="349"/>
      <c r="I39" s="348"/>
      <c r="J39" s="348"/>
      <c r="K39" s="348"/>
      <c r="L39" s="348"/>
      <c r="M39" s="348"/>
      <c r="N39" s="348"/>
      <c r="O39" s="385">
        <f t="shared" si="0"/>
        <v>0</v>
      </c>
      <c r="P39" s="386">
        <f t="shared" si="1"/>
        <v>0</v>
      </c>
      <c r="Q39" s="250"/>
      <c r="R39" s="250"/>
      <c r="S39" s="250"/>
      <c r="T39" s="250"/>
      <c r="U39" s="250"/>
    </row>
    <row r="40" spans="1:21" ht="15.75" x14ac:dyDescent="0.25">
      <c r="A40" s="644"/>
      <c r="B40" s="646"/>
      <c r="C40" s="308"/>
      <c r="D40" s="250"/>
      <c r="E40" s="308"/>
      <c r="F40" s="308"/>
      <c r="G40" s="250"/>
      <c r="H40" s="349"/>
      <c r="I40" s="348"/>
      <c r="J40" s="348"/>
      <c r="K40" s="348"/>
      <c r="L40" s="348"/>
      <c r="M40" s="348"/>
      <c r="N40" s="348"/>
      <c r="O40" s="385">
        <f t="shared" si="0"/>
        <v>0</v>
      </c>
      <c r="P40" s="386">
        <f t="shared" si="1"/>
        <v>0</v>
      </c>
      <c r="Q40" s="250"/>
      <c r="R40" s="250"/>
      <c r="S40" s="250"/>
      <c r="T40" s="250"/>
      <c r="U40" s="250"/>
    </row>
    <row r="41" spans="1:21" ht="15.75" x14ac:dyDescent="0.25">
      <c r="A41" s="644"/>
      <c r="B41" s="646"/>
      <c r="C41" s="308"/>
      <c r="D41" s="250"/>
      <c r="E41" s="308"/>
      <c r="F41" s="308"/>
      <c r="G41" s="250"/>
      <c r="H41" s="349"/>
      <c r="I41" s="348"/>
      <c r="J41" s="348"/>
      <c r="K41" s="348"/>
      <c r="L41" s="348"/>
      <c r="M41" s="348"/>
      <c r="N41" s="348"/>
      <c r="O41" s="385">
        <f t="shared" ref="O41:O73" si="2">G41+I41+K41+M41</f>
        <v>0</v>
      </c>
      <c r="P41" s="386">
        <f t="shared" ref="P41:P73" si="3">H41+J41+L41+N41</f>
        <v>0</v>
      </c>
      <c r="Q41" s="250"/>
      <c r="R41" s="250"/>
      <c r="S41" s="250"/>
      <c r="T41" s="250"/>
      <c r="U41" s="250"/>
    </row>
    <row r="42" spans="1:21" ht="15.75" x14ac:dyDescent="0.25">
      <c r="A42" s="644"/>
      <c r="B42" s="646"/>
      <c r="C42" s="308"/>
      <c r="D42" s="250"/>
      <c r="E42" s="308"/>
      <c r="F42" s="308"/>
      <c r="G42" s="250"/>
      <c r="H42" s="349"/>
      <c r="I42" s="348"/>
      <c r="J42" s="348"/>
      <c r="K42" s="348"/>
      <c r="L42" s="348"/>
      <c r="M42" s="348"/>
      <c r="N42" s="348"/>
      <c r="O42" s="385">
        <f t="shared" si="2"/>
        <v>0</v>
      </c>
      <c r="P42" s="386">
        <f t="shared" si="3"/>
        <v>0</v>
      </c>
      <c r="Q42" s="250"/>
      <c r="R42" s="250"/>
      <c r="S42" s="250"/>
      <c r="T42" s="250"/>
      <c r="U42" s="250"/>
    </row>
    <row r="43" spans="1:21" ht="15.75" x14ac:dyDescent="0.25">
      <c r="A43" s="643" t="s">
        <v>1461</v>
      </c>
      <c r="B43" s="646" t="s">
        <v>1467</v>
      </c>
      <c r="C43" s="308"/>
      <c r="D43" s="250"/>
      <c r="E43" s="308"/>
      <c r="F43" s="308"/>
      <c r="G43" s="251"/>
      <c r="H43" s="348"/>
      <c r="I43" s="350"/>
      <c r="J43" s="348"/>
      <c r="K43" s="350"/>
      <c r="L43" s="348"/>
      <c r="M43" s="350"/>
      <c r="N43" s="348"/>
      <c r="O43" s="385">
        <f t="shared" si="2"/>
        <v>0</v>
      </c>
      <c r="P43" s="386">
        <f t="shared" si="3"/>
        <v>0</v>
      </c>
      <c r="Q43" s="348"/>
      <c r="R43" s="348"/>
      <c r="S43" s="250"/>
      <c r="T43" s="250"/>
      <c r="U43" s="250"/>
    </row>
    <row r="44" spans="1:21" ht="15.75" x14ac:dyDescent="0.25">
      <c r="A44" s="644"/>
      <c r="B44" s="646"/>
      <c r="C44" s="308"/>
      <c r="D44" s="250"/>
      <c r="E44" s="308"/>
      <c r="F44" s="308"/>
      <c r="G44" s="251"/>
      <c r="H44" s="348"/>
      <c r="I44" s="350"/>
      <c r="J44" s="348"/>
      <c r="K44" s="350"/>
      <c r="L44" s="348"/>
      <c r="M44" s="350"/>
      <c r="N44" s="348"/>
      <c r="O44" s="385">
        <f t="shared" si="2"/>
        <v>0</v>
      </c>
      <c r="P44" s="386">
        <f t="shared" si="3"/>
        <v>0</v>
      </c>
      <c r="Q44" s="348"/>
      <c r="R44" s="348"/>
      <c r="S44" s="250"/>
      <c r="T44" s="250"/>
      <c r="U44" s="250"/>
    </row>
    <row r="45" spans="1:21" ht="15.75" x14ac:dyDescent="0.25">
      <c r="A45" s="644"/>
      <c r="B45" s="646"/>
      <c r="C45" s="308"/>
      <c r="D45" s="250"/>
      <c r="E45" s="308"/>
      <c r="F45" s="308"/>
      <c r="G45" s="251"/>
      <c r="H45" s="348"/>
      <c r="I45" s="350"/>
      <c r="J45" s="348"/>
      <c r="K45" s="350"/>
      <c r="L45" s="348"/>
      <c r="M45" s="350"/>
      <c r="N45" s="348"/>
      <c r="O45" s="385">
        <f t="shared" si="2"/>
        <v>0</v>
      </c>
      <c r="P45" s="386">
        <f t="shared" si="3"/>
        <v>0</v>
      </c>
      <c r="Q45" s="348"/>
      <c r="R45" s="348"/>
      <c r="S45" s="250"/>
      <c r="T45" s="250"/>
      <c r="U45" s="250"/>
    </row>
    <row r="46" spans="1:21" ht="15.75" x14ac:dyDescent="0.25">
      <c r="A46" s="644"/>
      <c r="B46" s="646"/>
      <c r="C46" s="308"/>
      <c r="D46" s="250"/>
      <c r="E46" s="308"/>
      <c r="F46" s="308"/>
      <c r="G46" s="251"/>
      <c r="H46" s="348"/>
      <c r="I46" s="350"/>
      <c r="J46" s="348"/>
      <c r="K46" s="350"/>
      <c r="L46" s="348"/>
      <c r="M46" s="350"/>
      <c r="N46" s="348"/>
      <c r="O46" s="385">
        <f t="shared" si="2"/>
        <v>0</v>
      </c>
      <c r="P46" s="386">
        <f t="shared" si="3"/>
        <v>0</v>
      </c>
      <c r="Q46" s="348"/>
      <c r="R46" s="348"/>
      <c r="S46" s="250"/>
      <c r="T46" s="250"/>
      <c r="U46" s="250"/>
    </row>
    <row r="47" spans="1:21" ht="15.75" x14ac:dyDescent="0.25">
      <c r="A47" s="644"/>
      <c r="B47" s="646"/>
      <c r="C47" s="308"/>
      <c r="D47" s="250"/>
      <c r="E47" s="308"/>
      <c r="F47" s="308"/>
      <c r="G47" s="251"/>
      <c r="H47" s="348"/>
      <c r="I47" s="350"/>
      <c r="J47" s="348"/>
      <c r="K47" s="350"/>
      <c r="L47" s="348"/>
      <c r="M47" s="350"/>
      <c r="N47" s="348"/>
      <c r="O47" s="385">
        <f t="shared" si="2"/>
        <v>0</v>
      </c>
      <c r="P47" s="386">
        <f t="shared" si="3"/>
        <v>0</v>
      </c>
      <c r="Q47" s="348"/>
      <c r="R47" s="348"/>
      <c r="S47" s="250"/>
      <c r="T47" s="250"/>
      <c r="U47" s="250"/>
    </row>
    <row r="48" spans="1:21" ht="15.75" x14ac:dyDescent="0.25">
      <c r="A48" s="644"/>
      <c r="B48" s="646"/>
      <c r="C48" s="308"/>
      <c r="D48" s="250"/>
      <c r="E48" s="308"/>
      <c r="F48" s="308"/>
      <c r="G48" s="251"/>
      <c r="H48" s="348"/>
      <c r="I48" s="350"/>
      <c r="J48" s="348"/>
      <c r="K48" s="350"/>
      <c r="L48" s="348"/>
      <c r="M48" s="350"/>
      <c r="N48" s="348"/>
      <c r="O48" s="385">
        <f t="shared" si="2"/>
        <v>0</v>
      </c>
      <c r="P48" s="386">
        <f t="shared" si="3"/>
        <v>0</v>
      </c>
      <c r="Q48" s="348"/>
      <c r="R48" s="348"/>
      <c r="S48" s="250"/>
      <c r="T48" s="250"/>
      <c r="U48" s="250"/>
    </row>
    <row r="49" spans="1:21" ht="15.75" customHeight="1" x14ac:dyDescent="0.25">
      <c r="A49" s="644"/>
      <c r="B49" s="646" t="s">
        <v>1468</v>
      </c>
      <c r="C49" s="308"/>
      <c r="D49" s="250"/>
      <c r="E49" s="308"/>
      <c r="F49" s="308"/>
      <c r="G49" s="251"/>
      <c r="H49" s="348"/>
      <c r="I49" s="350"/>
      <c r="J49" s="348"/>
      <c r="K49" s="350"/>
      <c r="L49" s="348"/>
      <c r="M49" s="350"/>
      <c r="N49" s="348"/>
      <c r="O49" s="385">
        <f t="shared" si="2"/>
        <v>0</v>
      </c>
      <c r="P49" s="386">
        <f t="shared" si="3"/>
        <v>0</v>
      </c>
      <c r="Q49" s="348"/>
      <c r="R49" s="348"/>
      <c r="S49" s="250"/>
      <c r="T49" s="250"/>
      <c r="U49" s="250"/>
    </row>
    <row r="50" spans="1:21" ht="15.75" customHeight="1" x14ac:dyDescent="0.25">
      <c r="A50" s="644"/>
      <c r="B50" s="646"/>
      <c r="C50" s="308"/>
      <c r="D50" s="250"/>
      <c r="E50" s="308"/>
      <c r="F50" s="308"/>
      <c r="G50" s="251"/>
      <c r="H50" s="348"/>
      <c r="I50" s="350"/>
      <c r="J50" s="348"/>
      <c r="K50" s="350"/>
      <c r="L50" s="348"/>
      <c r="M50" s="350"/>
      <c r="N50" s="348"/>
      <c r="O50" s="385">
        <f t="shared" si="2"/>
        <v>0</v>
      </c>
      <c r="P50" s="386">
        <f t="shared" si="3"/>
        <v>0</v>
      </c>
      <c r="Q50" s="348"/>
      <c r="R50" s="348"/>
      <c r="S50" s="250"/>
      <c r="T50" s="250"/>
      <c r="U50" s="250"/>
    </row>
    <row r="51" spans="1:21" ht="15.75" customHeight="1" x14ac:dyDescent="0.25">
      <c r="A51" s="644"/>
      <c r="B51" s="646"/>
      <c r="C51" s="308"/>
      <c r="D51" s="250"/>
      <c r="E51" s="308"/>
      <c r="F51" s="308"/>
      <c r="G51" s="251"/>
      <c r="H51" s="348"/>
      <c r="I51" s="350"/>
      <c r="J51" s="348"/>
      <c r="K51" s="350"/>
      <c r="L51" s="348"/>
      <c r="M51" s="350"/>
      <c r="N51" s="348"/>
      <c r="O51" s="385">
        <f t="shared" si="2"/>
        <v>0</v>
      </c>
      <c r="P51" s="386">
        <f t="shared" si="3"/>
        <v>0</v>
      </c>
      <c r="Q51" s="348"/>
      <c r="R51" s="348"/>
      <c r="S51" s="250"/>
      <c r="T51" s="250"/>
      <c r="U51" s="250"/>
    </row>
    <row r="52" spans="1:21" ht="15.75" customHeight="1" x14ac:dyDescent="0.25">
      <c r="A52" s="644"/>
      <c r="B52" s="646" t="s">
        <v>1469</v>
      </c>
      <c r="C52" s="308"/>
      <c r="D52" s="250"/>
      <c r="E52" s="308"/>
      <c r="F52" s="308"/>
      <c r="G52" s="251"/>
      <c r="H52" s="348"/>
      <c r="I52" s="350"/>
      <c r="J52" s="348"/>
      <c r="K52" s="350"/>
      <c r="L52" s="348"/>
      <c r="M52" s="350"/>
      <c r="N52" s="348"/>
      <c r="O52" s="385">
        <f t="shared" si="2"/>
        <v>0</v>
      </c>
      <c r="P52" s="386">
        <f t="shared" si="3"/>
        <v>0</v>
      </c>
      <c r="Q52" s="348"/>
      <c r="R52" s="348"/>
      <c r="S52" s="250"/>
      <c r="T52" s="250"/>
      <c r="U52" s="250"/>
    </row>
    <row r="53" spans="1:21" ht="15.75" customHeight="1" x14ac:dyDescent="0.25">
      <c r="A53" s="644"/>
      <c r="B53" s="646"/>
      <c r="C53" s="308"/>
      <c r="D53" s="250"/>
      <c r="E53" s="308"/>
      <c r="F53" s="308"/>
      <c r="G53" s="251"/>
      <c r="H53" s="348"/>
      <c r="I53" s="350"/>
      <c r="J53" s="348"/>
      <c r="K53" s="350"/>
      <c r="L53" s="348"/>
      <c r="M53" s="350"/>
      <c r="N53" s="348"/>
      <c r="O53" s="385">
        <f t="shared" si="2"/>
        <v>0</v>
      </c>
      <c r="P53" s="386">
        <f t="shared" si="3"/>
        <v>0</v>
      </c>
      <c r="Q53" s="348"/>
      <c r="R53" s="348"/>
      <c r="S53" s="250"/>
      <c r="T53" s="250"/>
      <c r="U53" s="250"/>
    </row>
    <row r="54" spans="1:21" ht="15.75" customHeight="1" x14ac:dyDescent="0.25">
      <c r="A54" s="644"/>
      <c r="B54" s="646"/>
      <c r="C54" s="308"/>
      <c r="D54" s="250"/>
      <c r="E54" s="308"/>
      <c r="F54" s="308"/>
      <c r="G54" s="251"/>
      <c r="H54" s="348"/>
      <c r="I54" s="350"/>
      <c r="J54" s="348"/>
      <c r="K54" s="350"/>
      <c r="L54" s="348"/>
      <c r="M54" s="350"/>
      <c r="N54" s="348"/>
      <c r="O54" s="385">
        <f t="shared" si="2"/>
        <v>0</v>
      </c>
      <c r="P54" s="386">
        <f t="shared" si="3"/>
        <v>0</v>
      </c>
      <c r="Q54" s="348"/>
      <c r="R54" s="348"/>
      <c r="S54" s="250"/>
      <c r="T54" s="250"/>
      <c r="U54" s="250"/>
    </row>
    <row r="55" spans="1:21" ht="15.75" customHeight="1" x14ac:dyDescent="0.25">
      <c r="A55" s="644"/>
      <c r="B55" s="646"/>
      <c r="C55" s="308"/>
      <c r="D55" s="250"/>
      <c r="E55" s="308"/>
      <c r="F55" s="308"/>
      <c r="G55" s="251"/>
      <c r="H55" s="348"/>
      <c r="I55" s="350"/>
      <c r="J55" s="348"/>
      <c r="K55" s="350"/>
      <c r="L55" s="348"/>
      <c r="M55" s="350"/>
      <c r="N55" s="348"/>
      <c r="O55" s="385">
        <f t="shared" si="2"/>
        <v>0</v>
      </c>
      <c r="P55" s="386">
        <f t="shared" si="3"/>
        <v>0</v>
      </c>
      <c r="Q55" s="348"/>
      <c r="R55" s="348"/>
      <c r="S55" s="250"/>
      <c r="T55" s="250"/>
      <c r="U55" s="250"/>
    </row>
    <row r="56" spans="1:21" ht="15.75" customHeight="1" x14ac:dyDescent="0.25">
      <c r="A56" s="644"/>
      <c r="B56" s="646" t="s">
        <v>1470</v>
      </c>
      <c r="C56" s="308"/>
      <c r="D56" s="250"/>
      <c r="E56" s="308"/>
      <c r="F56" s="308"/>
      <c r="G56" s="251"/>
      <c r="H56" s="348"/>
      <c r="I56" s="350"/>
      <c r="J56" s="348"/>
      <c r="K56" s="350"/>
      <c r="L56" s="348"/>
      <c r="M56" s="350"/>
      <c r="N56" s="348"/>
      <c r="O56" s="385">
        <f t="shared" si="2"/>
        <v>0</v>
      </c>
      <c r="P56" s="386">
        <f t="shared" si="3"/>
        <v>0</v>
      </c>
      <c r="Q56" s="348"/>
      <c r="R56" s="348"/>
      <c r="S56" s="250"/>
      <c r="T56" s="250"/>
      <c r="U56" s="250"/>
    </row>
    <row r="57" spans="1:21" ht="15.75" customHeight="1" x14ac:dyDescent="0.25">
      <c r="A57" s="644"/>
      <c r="B57" s="646"/>
      <c r="C57" s="308"/>
      <c r="D57" s="250"/>
      <c r="E57" s="308"/>
      <c r="F57" s="308"/>
      <c r="G57" s="251"/>
      <c r="H57" s="348"/>
      <c r="I57" s="350"/>
      <c r="J57" s="348"/>
      <c r="K57" s="350"/>
      <c r="L57" s="348"/>
      <c r="M57" s="350"/>
      <c r="N57" s="348"/>
      <c r="O57" s="385">
        <f t="shared" si="2"/>
        <v>0</v>
      </c>
      <c r="P57" s="386">
        <f t="shared" si="3"/>
        <v>0</v>
      </c>
      <c r="Q57" s="348"/>
      <c r="R57" s="348"/>
      <c r="S57" s="250"/>
      <c r="T57" s="250"/>
      <c r="U57" s="250"/>
    </row>
    <row r="58" spans="1:21" ht="15.75" customHeight="1" x14ac:dyDescent="0.25">
      <c r="A58" s="644"/>
      <c r="B58" s="646"/>
      <c r="C58" s="308"/>
      <c r="D58" s="250"/>
      <c r="E58" s="308"/>
      <c r="F58" s="308"/>
      <c r="G58" s="251"/>
      <c r="H58" s="348"/>
      <c r="I58" s="350"/>
      <c r="J58" s="348"/>
      <c r="K58" s="350"/>
      <c r="L58" s="348"/>
      <c r="M58" s="350"/>
      <c r="N58" s="348"/>
      <c r="O58" s="385">
        <f t="shared" si="2"/>
        <v>0</v>
      </c>
      <c r="P58" s="386">
        <f t="shared" si="3"/>
        <v>0</v>
      </c>
      <c r="Q58" s="348"/>
      <c r="R58" s="348"/>
      <c r="S58" s="250"/>
      <c r="T58" s="250"/>
      <c r="U58" s="250"/>
    </row>
    <row r="59" spans="1:21" ht="15.75" customHeight="1" x14ac:dyDescent="0.25">
      <c r="A59" s="644"/>
      <c r="B59" s="646"/>
      <c r="C59" s="308"/>
      <c r="D59" s="250"/>
      <c r="E59" s="308"/>
      <c r="F59" s="308"/>
      <c r="G59" s="251"/>
      <c r="H59" s="348"/>
      <c r="I59" s="350"/>
      <c r="J59" s="348"/>
      <c r="K59" s="350"/>
      <c r="L59" s="348"/>
      <c r="M59" s="350"/>
      <c r="N59" s="348"/>
      <c r="O59" s="385">
        <f t="shared" si="2"/>
        <v>0</v>
      </c>
      <c r="P59" s="386">
        <f t="shared" si="3"/>
        <v>0</v>
      </c>
      <c r="Q59" s="348"/>
      <c r="R59" s="348"/>
      <c r="S59" s="250"/>
      <c r="T59" s="250"/>
      <c r="U59" s="250"/>
    </row>
    <row r="60" spans="1:21" ht="15.75" x14ac:dyDescent="0.25">
      <c r="A60" s="644"/>
      <c r="B60" s="646" t="s">
        <v>1471</v>
      </c>
      <c r="C60" s="308"/>
      <c r="D60" s="250"/>
      <c r="E60" s="308"/>
      <c r="F60" s="308"/>
      <c r="G60" s="251"/>
      <c r="H60" s="348"/>
      <c r="I60" s="350"/>
      <c r="J60" s="348"/>
      <c r="K60" s="350"/>
      <c r="L60" s="348"/>
      <c r="M60" s="350"/>
      <c r="N60" s="348"/>
      <c r="O60" s="385">
        <f t="shared" si="2"/>
        <v>0</v>
      </c>
      <c r="P60" s="386">
        <f t="shared" si="3"/>
        <v>0</v>
      </c>
      <c r="Q60" s="348"/>
      <c r="R60" s="348"/>
      <c r="S60" s="250"/>
      <c r="T60" s="250"/>
      <c r="U60" s="250"/>
    </row>
    <row r="61" spans="1:21" ht="15.75" x14ac:dyDescent="0.25">
      <c r="A61" s="644"/>
      <c r="B61" s="646"/>
      <c r="C61" s="308"/>
      <c r="D61" s="250"/>
      <c r="E61" s="308"/>
      <c r="F61" s="308"/>
      <c r="G61" s="251"/>
      <c r="H61" s="348"/>
      <c r="I61" s="350"/>
      <c r="J61" s="348"/>
      <c r="K61" s="350"/>
      <c r="L61" s="348"/>
      <c r="M61" s="350"/>
      <c r="N61" s="348"/>
      <c r="O61" s="385">
        <f t="shared" si="2"/>
        <v>0</v>
      </c>
      <c r="P61" s="386">
        <f t="shared" si="3"/>
        <v>0</v>
      </c>
      <c r="Q61" s="348"/>
      <c r="R61" s="348"/>
      <c r="S61" s="250"/>
      <c r="T61" s="250"/>
      <c r="U61" s="250"/>
    </row>
    <row r="62" spans="1:21" ht="15.75" x14ac:dyDescent="0.25">
      <c r="A62" s="644"/>
      <c r="B62" s="646"/>
      <c r="C62" s="308"/>
      <c r="D62" s="250"/>
      <c r="E62" s="308"/>
      <c r="F62" s="308"/>
      <c r="G62" s="251"/>
      <c r="H62" s="348"/>
      <c r="I62" s="350"/>
      <c r="J62" s="348"/>
      <c r="K62" s="350"/>
      <c r="L62" s="348"/>
      <c r="M62" s="350"/>
      <c r="N62" s="348"/>
      <c r="O62" s="385">
        <f t="shared" si="2"/>
        <v>0</v>
      </c>
      <c r="P62" s="386">
        <f t="shared" si="3"/>
        <v>0</v>
      </c>
      <c r="Q62" s="348"/>
      <c r="R62" s="348"/>
      <c r="S62" s="250"/>
      <c r="T62" s="250"/>
      <c r="U62" s="250"/>
    </row>
    <row r="63" spans="1:21" ht="15.75" x14ac:dyDescent="0.25">
      <c r="A63" s="644"/>
      <c r="B63" s="646"/>
      <c r="C63" s="308"/>
      <c r="D63" s="250"/>
      <c r="E63" s="308"/>
      <c r="F63" s="308"/>
      <c r="G63" s="251"/>
      <c r="H63" s="348"/>
      <c r="I63" s="350"/>
      <c r="J63" s="348"/>
      <c r="K63" s="350"/>
      <c r="L63" s="348"/>
      <c r="M63" s="350"/>
      <c r="N63" s="348"/>
      <c r="O63" s="385">
        <f t="shared" si="2"/>
        <v>0</v>
      </c>
      <c r="P63" s="386">
        <f t="shared" si="3"/>
        <v>0</v>
      </c>
      <c r="Q63" s="348"/>
      <c r="R63" s="348"/>
      <c r="S63" s="250"/>
      <c r="T63" s="250"/>
      <c r="U63" s="250"/>
    </row>
    <row r="64" spans="1:21" ht="15.75" customHeight="1" x14ac:dyDescent="0.25">
      <c r="A64" s="644"/>
      <c r="B64" s="651" t="s">
        <v>1472</v>
      </c>
      <c r="C64" s="308"/>
      <c r="D64" s="250"/>
      <c r="E64" s="308"/>
      <c r="F64" s="308"/>
      <c r="G64" s="251"/>
      <c r="H64" s="348"/>
      <c r="I64" s="350"/>
      <c r="J64" s="348"/>
      <c r="K64" s="350"/>
      <c r="L64" s="348"/>
      <c r="M64" s="350"/>
      <c r="N64" s="348"/>
      <c r="O64" s="385">
        <f t="shared" si="2"/>
        <v>0</v>
      </c>
      <c r="P64" s="386">
        <f t="shared" si="3"/>
        <v>0</v>
      </c>
      <c r="Q64" s="348"/>
      <c r="R64" s="348"/>
      <c r="S64" s="250"/>
      <c r="T64" s="250"/>
      <c r="U64" s="250"/>
    </row>
    <row r="65" spans="1:21" ht="15.75" customHeight="1" x14ac:dyDescent="0.25">
      <c r="A65" s="644"/>
      <c r="B65" s="652"/>
      <c r="C65" s="308"/>
      <c r="D65" s="250"/>
      <c r="E65" s="308"/>
      <c r="F65" s="308"/>
      <c r="G65" s="251"/>
      <c r="H65" s="348"/>
      <c r="I65" s="350"/>
      <c r="J65" s="348"/>
      <c r="K65" s="350"/>
      <c r="L65" s="348"/>
      <c r="M65" s="350"/>
      <c r="N65" s="348"/>
      <c r="O65" s="385">
        <f t="shared" si="2"/>
        <v>0</v>
      </c>
      <c r="P65" s="386">
        <f t="shared" si="3"/>
        <v>0</v>
      </c>
      <c r="Q65" s="348"/>
      <c r="R65" s="348"/>
      <c r="S65" s="250"/>
      <c r="T65" s="250"/>
      <c r="U65" s="250"/>
    </row>
    <row r="66" spans="1:21" ht="15.75" customHeight="1" x14ac:dyDescent="0.25">
      <c r="A66" s="644"/>
      <c r="B66" s="652"/>
      <c r="C66" s="308"/>
      <c r="D66" s="250"/>
      <c r="E66" s="308"/>
      <c r="F66" s="308"/>
      <c r="G66" s="251"/>
      <c r="H66" s="348"/>
      <c r="I66" s="350"/>
      <c r="J66" s="348"/>
      <c r="K66" s="350"/>
      <c r="L66" s="348"/>
      <c r="M66" s="350"/>
      <c r="N66" s="348"/>
      <c r="O66" s="385">
        <f t="shared" si="2"/>
        <v>0</v>
      </c>
      <c r="P66" s="386">
        <f t="shared" si="3"/>
        <v>0</v>
      </c>
      <c r="Q66" s="348"/>
      <c r="R66" s="348"/>
      <c r="S66" s="250"/>
      <c r="T66" s="250"/>
      <c r="U66" s="250"/>
    </row>
    <row r="67" spans="1:21" ht="18" customHeight="1" x14ac:dyDescent="0.25">
      <c r="A67" s="644"/>
      <c r="B67" s="653"/>
      <c r="C67" s="308"/>
      <c r="D67" s="250"/>
      <c r="E67" s="308"/>
      <c r="F67" s="308"/>
      <c r="G67" s="251"/>
      <c r="H67" s="348"/>
      <c r="I67" s="350"/>
      <c r="J67" s="348"/>
      <c r="K67" s="350"/>
      <c r="L67" s="348"/>
      <c r="M67" s="350"/>
      <c r="N67" s="348"/>
      <c r="O67" s="385">
        <f t="shared" si="2"/>
        <v>0</v>
      </c>
      <c r="P67" s="386">
        <f t="shared" si="3"/>
        <v>0</v>
      </c>
      <c r="Q67" s="348"/>
      <c r="R67" s="348"/>
      <c r="S67" s="250"/>
      <c r="T67" s="250"/>
      <c r="U67" s="250"/>
    </row>
    <row r="68" spans="1:21" ht="15.75" x14ac:dyDescent="0.25">
      <c r="A68" s="644"/>
      <c r="B68" s="650" t="s">
        <v>1473</v>
      </c>
      <c r="C68" s="308"/>
      <c r="D68" s="250"/>
      <c r="E68" s="308"/>
      <c r="F68" s="308"/>
      <c r="G68" s="251"/>
      <c r="H68" s="348"/>
      <c r="I68" s="350"/>
      <c r="J68" s="348"/>
      <c r="K68" s="350"/>
      <c r="L68" s="348"/>
      <c r="M68" s="350"/>
      <c r="N68" s="348"/>
      <c r="O68" s="385">
        <f t="shared" si="2"/>
        <v>0</v>
      </c>
      <c r="P68" s="386">
        <f t="shared" si="3"/>
        <v>0</v>
      </c>
      <c r="Q68" s="348"/>
      <c r="R68" s="348"/>
      <c r="S68" s="250"/>
      <c r="T68" s="250"/>
      <c r="U68" s="250"/>
    </row>
    <row r="69" spans="1:21" ht="15.75" x14ac:dyDescent="0.25">
      <c r="A69" s="644"/>
      <c r="B69" s="650"/>
      <c r="C69" s="308"/>
      <c r="D69" s="250"/>
      <c r="E69" s="308"/>
      <c r="F69" s="308"/>
      <c r="G69" s="251"/>
      <c r="H69" s="348"/>
      <c r="I69" s="350"/>
      <c r="J69" s="348"/>
      <c r="K69" s="350"/>
      <c r="L69" s="348"/>
      <c r="M69" s="350"/>
      <c r="N69" s="348"/>
      <c r="O69" s="385">
        <f t="shared" si="2"/>
        <v>0</v>
      </c>
      <c r="P69" s="386">
        <f t="shared" si="3"/>
        <v>0</v>
      </c>
      <c r="Q69" s="348"/>
      <c r="R69" s="348"/>
      <c r="S69" s="250"/>
      <c r="T69" s="250"/>
      <c r="U69" s="250"/>
    </row>
    <row r="70" spans="1:21" ht="15.75" x14ac:dyDescent="0.25">
      <c r="A70" s="644"/>
      <c r="B70" s="650"/>
      <c r="C70" s="308"/>
      <c r="D70" s="250"/>
      <c r="E70" s="308"/>
      <c r="F70" s="308"/>
      <c r="G70" s="251"/>
      <c r="H70" s="348"/>
      <c r="I70" s="350"/>
      <c r="J70" s="348"/>
      <c r="K70" s="350"/>
      <c r="L70" s="348"/>
      <c r="M70" s="350"/>
      <c r="N70" s="348"/>
      <c r="O70" s="385">
        <f t="shared" si="2"/>
        <v>0</v>
      </c>
      <c r="P70" s="386">
        <f t="shared" si="3"/>
        <v>0</v>
      </c>
      <c r="Q70" s="348"/>
      <c r="R70" s="348"/>
      <c r="S70" s="250"/>
      <c r="T70" s="250"/>
      <c r="U70" s="250"/>
    </row>
    <row r="71" spans="1:21" ht="15.75" customHeight="1" x14ac:dyDescent="0.25">
      <c r="A71" s="644"/>
      <c r="B71" s="651" t="s">
        <v>1474</v>
      </c>
      <c r="C71" s="308"/>
      <c r="D71" s="250"/>
      <c r="E71" s="308"/>
      <c r="F71" s="308"/>
      <c r="G71" s="251"/>
      <c r="H71" s="348"/>
      <c r="I71" s="350"/>
      <c r="J71" s="348"/>
      <c r="K71" s="350"/>
      <c r="L71" s="348"/>
      <c r="M71" s="350"/>
      <c r="N71" s="348"/>
      <c r="O71" s="385">
        <f t="shared" si="2"/>
        <v>0</v>
      </c>
      <c r="P71" s="386">
        <f t="shared" si="3"/>
        <v>0</v>
      </c>
      <c r="Q71" s="348"/>
      <c r="R71" s="348"/>
      <c r="S71" s="250"/>
      <c r="T71" s="250"/>
      <c r="U71" s="250"/>
    </row>
    <row r="72" spans="1:21" ht="15.75" customHeight="1" x14ac:dyDescent="0.25">
      <c r="A72" s="644"/>
      <c r="B72" s="652"/>
      <c r="C72" s="308"/>
      <c r="D72" s="250"/>
      <c r="E72" s="308"/>
      <c r="F72" s="308"/>
      <c r="G72" s="251"/>
      <c r="H72" s="348"/>
      <c r="I72" s="350"/>
      <c r="J72" s="348"/>
      <c r="K72" s="350"/>
      <c r="L72" s="348"/>
      <c r="M72" s="350"/>
      <c r="N72" s="348"/>
      <c r="O72" s="385">
        <f t="shared" si="2"/>
        <v>0</v>
      </c>
      <c r="P72" s="386">
        <f t="shared" si="3"/>
        <v>0</v>
      </c>
      <c r="Q72" s="348"/>
      <c r="R72" s="348"/>
      <c r="S72" s="250"/>
      <c r="T72" s="250"/>
      <c r="U72" s="250"/>
    </row>
    <row r="73" spans="1:21" ht="15.75" x14ac:dyDescent="0.25">
      <c r="A73" s="644"/>
      <c r="B73" s="653"/>
      <c r="C73" s="308"/>
      <c r="D73" s="250"/>
      <c r="E73" s="308"/>
      <c r="F73" s="308"/>
      <c r="G73" s="251"/>
      <c r="H73" s="348"/>
      <c r="I73" s="350"/>
      <c r="J73" s="348"/>
      <c r="K73" s="350"/>
      <c r="L73" s="348"/>
      <c r="M73" s="350"/>
      <c r="N73" s="348"/>
      <c r="O73" s="385">
        <f t="shared" si="2"/>
        <v>0</v>
      </c>
      <c r="P73" s="386">
        <f t="shared" si="3"/>
        <v>0</v>
      </c>
      <c r="Q73" s="348"/>
      <c r="R73" s="348"/>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6" x14ac:dyDescent="0.3">
      <c r="A75" s="261"/>
      <c r="B75" s="261"/>
      <c r="C75" s="261"/>
      <c r="D75" s="261"/>
      <c r="E75" s="260"/>
      <c r="F75" s="261"/>
      <c r="G75" s="261"/>
      <c r="S75" s="266"/>
      <c r="T75" s="266"/>
      <c r="U75" s="267"/>
    </row>
    <row r="76" spans="1:21" ht="15.6" x14ac:dyDescent="0.3">
      <c r="E76" s="260"/>
      <c r="S76" s="266"/>
      <c r="T76" s="266"/>
    </row>
    <row r="77" spans="1:21" ht="15.6" x14ac:dyDescent="0.3">
      <c r="E77" s="260"/>
      <c r="S77" s="266"/>
      <c r="T77" s="266"/>
    </row>
    <row r="78" spans="1:21" ht="15.6" x14ac:dyDescent="0.3">
      <c r="E78" s="260"/>
      <c r="S78" s="266"/>
      <c r="T78" s="266"/>
    </row>
    <row r="79" spans="1:21" ht="15.6" x14ac:dyDescent="0.3">
      <c r="E79" s="260"/>
      <c r="S79" s="266"/>
      <c r="T79" s="266"/>
    </row>
    <row r="80" spans="1:21" ht="15.6" x14ac:dyDescent="0.3">
      <c r="E80" s="260"/>
      <c r="S80" s="266"/>
      <c r="T80" s="266"/>
    </row>
    <row r="81" spans="5:20" ht="15.6" x14ac:dyDescent="0.3">
      <c r="E81" s="260"/>
      <c r="S81" s="266"/>
      <c r="T81" s="266"/>
    </row>
    <row r="82" spans="5:20" ht="15.6" x14ac:dyDescent="0.3">
      <c r="E82" s="260"/>
      <c r="S82" s="266"/>
      <c r="T82" s="266"/>
    </row>
    <row r="83" spans="5:20" ht="15.6" x14ac:dyDescent="0.3">
      <c r="E83" s="260"/>
      <c r="S83" s="266"/>
      <c r="T83" s="266"/>
    </row>
    <row r="84" spans="5:20" ht="15.6" x14ac:dyDescent="0.3">
      <c r="E84" s="260"/>
      <c r="S84" s="266"/>
      <c r="T84" s="266"/>
    </row>
    <row r="85" spans="5:20" ht="15.6" x14ac:dyDescent="0.3">
      <c r="E85" s="260"/>
      <c r="S85" s="266"/>
      <c r="T85" s="266"/>
    </row>
    <row r="86" spans="5:20" ht="15.6" x14ac:dyDescent="0.3">
      <c r="E86" s="260"/>
      <c r="S86" s="268"/>
      <c r="T86" s="268"/>
    </row>
    <row r="87" spans="5:20" ht="15.6" x14ac:dyDescent="0.3">
      <c r="E87" s="260"/>
      <c r="S87" s="266"/>
      <c r="T87" s="266"/>
    </row>
    <row r="88" spans="5:20" ht="15.6" x14ac:dyDescent="0.3">
      <c r="E88" s="260"/>
      <c r="S88" s="266"/>
      <c r="T88" s="266"/>
    </row>
    <row r="89" spans="5:20" ht="15.6" x14ac:dyDescent="0.3">
      <c r="E89" s="260"/>
      <c r="S89" s="266"/>
      <c r="T89" s="266"/>
    </row>
    <row r="90" spans="5:20" ht="15.6" x14ac:dyDescent="0.3">
      <c r="E90" s="260"/>
      <c r="S90" s="266"/>
      <c r="T90" s="266"/>
    </row>
    <row r="91" spans="5:20" ht="15.6" x14ac:dyDescent="0.3">
      <c r="E91" s="260"/>
      <c r="S91" s="266"/>
      <c r="T91" s="266"/>
    </row>
    <row r="92" spans="5:20" ht="15.6" x14ac:dyDescent="0.3">
      <c r="E92" s="260"/>
      <c r="S92" s="266"/>
      <c r="T92" s="266"/>
    </row>
    <row r="93" spans="5:20" ht="15.6" x14ac:dyDescent="0.3">
      <c r="E93" s="260"/>
      <c r="S93" s="266"/>
      <c r="T93" s="266"/>
    </row>
    <row r="94" spans="5:20" ht="15.6" x14ac:dyDescent="0.3">
      <c r="E94" s="260"/>
      <c r="S94" s="266"/>
      <c r="T94" s="266"/>
    </row>
    <row r="95" spans="5:20" ht="15.6" x14ac:dyDescent="0.3">
      <c r="E95" s="260"/>
      <c r="S95" s="266"/>
      <c r="T95" s="266"/>
    </row>
    <row r="96" spans="5:20" ht="15.6" x14ac:dyDescent="0.3">
      <c r="E96" s="260"/>
      <c r="S96" s="266"/>
      <c r="T96" s="266"/>
    </row>
    <row r="97" spans="5:20" ht="15.6" x14ac:dyDescent="0.3">
      <c r="E97" s="260"/>
      <c r="S97" s="266"/>
      <c r="T97" s="266"/>
    </row>
    <row r="98" spans="5:20" ht="15.6" x14ac:dyDescent="0.3">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A23" sqref="A23"/>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x14ac:dyDescent="0.3">
      <c r="B1" s="285"/>
      <c r="C1" s="285"/>
      <c r="D1" s="285"/>
      <c r="E1" s="285"/>
      <c r="F1" s="285"/>
      <c r="G1" s="285" t="s">
        <v>477</v>
      </c>
      <c r="I1" s="285"/>
      <c r="J1" s="285"/>
      <c r="K1" s="285"/>
      <c r="L1" s="285"/>
      <c r="M1" s="285"/>
      <c r="N1" s="285"/>
      <c r="O1" s="285"/>
      <c r="P1" s="285"/>
      <c r="Q1" s="285"/>
      <c r="R1" s="285"/>
      <c r="S1" s="285"/>
      <c r="T1" s="285"/>
      <c r="U1" s="285"/>
    </row>
    <row r="2" spans="1:21" ht="18" x14ac:dyDescent="0.3">
      <c r="A2" s="317" t="s">
        <v>1347</v>
      </c>
      <c r="B2" s="285"/>
      <c r="C2" s="285"/>
      <c r="D2" s="285"/>
      <c r="E2" s="285"/>
      <c r="F2" s="285"/>
      <c r="G2" s="285"/>
      <c r="I2" s="285"/>
      <c r="J2" s="285"/>
      <c r="K2" s="285"/>
      <c r="L2" s="285"/>
      <c r="M2" s="285"/>
      <c r="N2" s="285"/>
      <c r="O2" s="285"/>
      <c r="P2" s="285"/>
      <c r="Q2" s="285"/>
      <c r="R2" s="285"/>
      <c r="S2" s="285"/>
      <c r="T2" s="285"/>
      <c r="U2" s="285"/>
    </row>
    <row r="3" spans="1:21" x14ac:dyDescent="0.25">
      <c r="A3" s="654" t="s">
        <v>1349</v>
      </c>
      <c r="B3" s="654"/>
      <c r="C3" s="654"/>
      <c r="D3" s="654"/>
      <c r="E3" s="654"/>
      <c r="F3" s="654"/>
      <c r="G3" s="654"/>
      <c r="H3" s="654"/>
      <c r="I3" s="654"/>
      <c r="J3" s="654"/>
      <c r="K3" s="654"/>
      <c r="L3" s="654"/>
      <c r="M3" s="654"/>
      <c r="N3" s="654"/>
      <c r="O3" s="654"/>
      <c r="P3" s="654"/>
      <c r="Q3" s="654"/>
      <c r="R3" s="654"/>
      <c r="S3" s="654"/>
      <c r="T3" s="654"/>
      <c r="U3" s="654"/>
    </row>
    <row r="4" spans="1:21" ht="15" customHeight="1" x14ac:dyDescent="0.25">
      <c r="A4" s="622" t="s">
        <v>97</v>
      </c>
      <c r="B4" s="621" t="s">
        <v>111</v>
      </c>
      <c r="C4" s="624" t="s">
        <v>86</v>
      </c>
      <c r="D4" s="624" t="s">
        <v>87</v>
      </c>
      <c r="E4" s="624" t="s">
        <v>392</v>
      </c>
      <c r="F4" s="624" t="s">
        <v>88</v>
      </c>
      <c r="G4" s="627" t="s">
        <v>100</v>
      </c>
      <c r="H4" s="633"/>
      <c r="I4" s="633"/>
      <c r="J4" s="633"/>
      <c r="K4" s="633"/>
      <c r="L4" s="633"/>
      <c r="M4" s="633"/>
      <c r="N4" s="628"/>
      <c r="O4" s="629" t="s">
        <v>101</v>
      </c>
      <c r="P4" s="630"/>
      <c r="Q4" s="621" t="s">
        <v>102</v>
      </c>
      <c r="R4" s="621" t="s">
        <v>103</v>
      </c>
      <c r="S4" s="621" t="s">
        <v>110</v>
      </c>
      <c r="T4" s="621" t="s">
        <v>109</v>
      </c>
      <c r="U4" s="618" t="s">
        <v>89</v>
      </c>
    </row>
    <row r="5" spans="1:21" ht="15" customHeight="1" x14ac:dyDescent="0.25">
      <c r="A5" s="622"/>
      <c r="B5" s="622"/>
      <c r="C5" s="625"/>
      <c r="D5" s="625"/>
      <c r="E5" s="625"/>
      <c r="F5" s="625"/>
      <c r="G5" s="627" t="s">
        <v>104</v>
      </c>
      <c r="H5" s="628"/>
      <c r="I5" s="627" t="s">
        <v>105</v>
      </c>
      <c r="J5" s="628"/>
      <c r="K5" s="627" t="s">
        <v>106</v>
      </c>
      <c r="L5" s="628"/>
      <c r="M5" s="627" t="s">
        <v>107</v>
      </c>
      <c r="N5" s="628"/>
      <c r="O5" s="631"/>
      <c r="P5" s="632"/>
      <c r="Q5" s="622"/>
      <c r="R5" s="622"/>
      <c r="S5" s="622"/>
      <c r="T5" s="622"/>
      <c r="U5" s="619"/>
    </row>
    <row r="6" spans="1:21" ht="25.5" x14ac:dyDescent="0.25">
      <c r="A6" s="623"/>
      <c r="B6" s="623"/>
      <c r="C6" s="626"/>
      <c r="D6" s="626"/>
      <c r="E6" s="626"/>
      <c r="F6" s="626"/>
      <c r="G6" s="439" t="s">
        <v>108</v>
      </c>
      <c r="H6" s="439" t="s">
        <v>12</v>
      </c>
      <c r="I6" s="439" t="s">
        <v>108</v>
      </c>
      <c r="J6" s="439" t="s">
        <v>12</v>
      </c>
      <c r="K6" s="439" t="s">
        <v>108</v>
      </c>
      <c r="L6" s="439" t="s">
        <v>12</v>
      </c>
      <c r="M6" s="439" t="s">
        <v>108</v>
      </c>
      <c r="N6" s="439" t="s">
        <v>12</v>
      </c>
      <c r="O6" s="439" t="s">
        <v>108</v>
      </c>
      <c r="P6" s="439" t="s">
        <v>12</v>
      </c>
      <c r="Q6" s="623"/>
      <c r="R6" s="623"/>
      <c r="S6" s="623"/>
      <c r="T6" s="623"/>
      <c r="U6" s="620"/>
    </row>
    <row r="7" spans="1:21" s="365" customFormat="1" ht="15.6" x14ac:dyDescent="0.3">
      <c r="A7" s="440"/>
      <c r="B7" s="441"/>
      <c r="C7" s="442"/>
      <c r="D7" s="442"/>
      <c r="E7" s="443"/>
      <c r="F7" s="442"/>
      <c r="G7" s="444"/>
      <c r="H7" s="444"/>
      <c r="I7" s="444"/>
      <c r="J7" s="444"/>
      <c r="K7" s="444"/>
      <c r="L7" s="444"/>
      <c r="M7" s="444"/>
      <c r="N7" s="444"/>
      <c r="O7" s="444"/>
      <c r="P7" s="444"/>
      <c r="Q7" s="445"/>
      <c r="R7" s="445"/>
      <c r="S7" s="445"/>
      <c r="T7" s="445"/>
      <c r="U7" s="446"/>
    </row>
    <row r="8" spans="1:21" ht="15.75" x14ac:dyDescent="0.25">
      <c r="A8" s="643" t="s">
        <v>1381</v>
      </c>
      <c r="B8" s="643" t="s">
        <v>1382</v>
      </c>
      <c r="C8" s="324"/>
      <c r="D8" s="324"/>
      <c r="E8" s="364"/>
      <c r="F8" s="250"/>
      <c r="G8" s="251"/>
      <c r="H8" s="231"/>
      <c r="I8" s="251"/>
      <c r="J8" s="231"/>
      <c r="K8" s="251"/>
      <c r="L8" s="231"/>
      <c r="M8" s="251"/>
      <c r="N8" s="231"/>
      <c r="O8" s="380">
        <f t="shared" ref="O8:O20" si="0">G8+I8+K8+M8</f>
        <v>0</v>
      </c>
      <c r="P8" s="381">
        <f t="shared" ref="P8:P20" si="1">H8+J8+L8+N8</f>
        <v>0</v>
      </c>
      <c r="Q8" s="250"/>
      <c r="R8" s="250"/>
      <c r="S8" s="250"/>
      <c r="T8" s="250"/>
      <c r="U8" s="250"/>
    </row>
    <row r="9" spans="1:21" ht="15.75" x14ac:dyDescent="0.25">
      <c r="A9" s="644"/>
      <c r="B9" s="644"/>
      <c r="C9" s="324"/>
      <c r="D9" s="324"/>
      <c r="E9" s="364"/>
      <c r="F9" s="250"/>
      <c r="G9" s="251"/>
      <c r="H9" s="231"/>
      <c r="I9" s="251"/>
      <c r="J9" s="231"/>
      <c r="K9" s="251"/>
      <c r="L9" s="231"/>
      <c r="M9" s="251"/>
      <c r="N9" s="231"/>
      <c r="O9" s="380">
        <f t="shared" si="0"/>
        <v>0</v>
      </c>
      <c r="P9" s="381">
        <f t="shared" si="1"/>
        <v>0</v>
      </c>
      <c r="Q9" s="250"/>
      <c r="R9" s="250"/>
      <c r="S9" s="250"/>
      <c r="T9" s="250"/>
      <c r="U9" s="250"/>
    </row>
    <row r="10" spans="1:21" ht="15.75" x14ac:dyDescent="0.25">
      <c r="A10" s="644"/>
      <c r="B10" s="644"/>
      <c r="C10" s="324"/>
      <c r="D10" s="324"/>
      <c r="E10" s="364"/>
      <c r="F10" s="250"/>
      <c r="G10" s="251"/>
      <c r="H10" s="231"/>
      <c r="I10" s="251"/>
      <c r="J10" s="231"/>
      <c r="K10" s="251"/>
      <c r="L10" s="231"/>
      <c r="M10" s="251"/>
      <c r="N10" s="231"/>
      <c r="O10" s="380">
        <f t="shared" si="0"/>
        <v>0</v>
      </c>
      <c r="P10" s="381">
        <f t="shared" si="1"/>
        <v>0</v>
      </c>
      <c r="Q10" s="250"/>
      <c r="R10" s="250"/>
      <c r="S10" s="250"/>
      <c r="T10" s="250"/>
      <c r="U10" s="250"/>
    </row>
    <row r="11" spans="1:21" ht="15.75" x14ac:dyDescent="0.25">
      <c r="A11" s="644"/>
      <c r="B11" s="644"/>
      <c r="C11" s="324"/>
      <c r="D11" s="324"/>
      <c r="E11" s="364"/>
      <c r="F11" s="250"/>
      <c r="G11" s="251"/>
      <c r="H11" s="231"/>
      <c r="I11" s="251"/>
      <c r="J11" s="231"/>
      <c r="K11" s="251"/>
      <c r="L11" s="231"/>
      <c r="M11" s="251"/>
      <c r="N11" s="231"/>
      <c r="O11" s="380">
        <f t="shared" si="0"/>
        <v>0</v>
      </c>
      <c r="P11" s="381">
        <f t="shared" si="1"/>
        <v>0</v>
      </c>
      <c r="Q11" s="250"/>
      <c r="R11" s="250"/>
      <c r="S11" s="250"/>
      <c r="T11" s="250"/>
      <c r="U11" s="250"/>
    </row>
    <row r="12" spans="1:21" ht="15.75" x14ac:dyDescent="0.25">
      <c r="A12" s="644"/>
      <c r="B12" s="644"/>
      <c r="C12" s="324"/>
      <c r="D12" s="324"/>
      <c r="E12" s="364"/>
      <c r="F12" s="250"/>
      <c r="G12" s="251"/>
      <c r="H12" s="231"/>
      <c r="I12" s="251"/>
      <c r="J12" s="231"/>
      <c r="K12" s="251"/>
      <c r="L12" s="231"/>
      <c r="M12" s="251"/>
      <c r="N12" s="231"/>
      <c r="O12" s="380">
        <f t="shared" si="0"/>
        <v>0</v>
      </c>
      <c r="P12" s="381">
        <f t="shared" si="1"/>
        <v>0</v>
      </c>
      <c r="Q12" s="250"/>
      <c r="R12" s="250"/>
      <c r="S12" s="250"/>
      <c r="T12" s="250"/>
      <c r="U12" s="250"/>
    </row>
    <row r="13" spans="1:21" ht="15.75" x14ac:dyDescent="0.25">
      <c r="A13" s="644"/>
      <c r="B13" s="644"/>
      <c r="C13" s="324"/>
      <c r="D13" s="324"/>
      <c r="E13" s="364"/>
      <c r="F13" s="250"/>
      <c r="G13" s="251"/>
      <c r="H13" s="231"/>
      <c r="I13" s="251"/>
      <c r="J13" s="231"/>
      <c r="K13" s="251"/>
      <c r="L13" s="231"/>
      <c r="M13" s="251"/>
      <c r="N13" s="231"/>
      <c r="O13" s="380">
        <f t="shared" si="0"/>
        <v>0</v>
      </c>
      <c r="P13" s="381">
        <f t="shared" si="1"/>
        <v>0</v>
      </c>
      <c r="Q13" s="250"/>
      <c r="R13" s="250"/>
      <c r="S13" s="250"/>
      <c r="T13" s="250"/>
      <c r="U13" s="250"/>
    </row>
    <row r="14" spans="1:21" ht="15.75" x14ac:dyDescent="0.25">
      <c r="A14" s="644"/>
      <c r="B14" s="644"/>
      <c r="C14" s="324"/>
      <c r="D14" s="324"/>
      <c r="E14" s="364"/>
      <c r="F14" s="250"/>
      <c r="G14" s="251"/>
      <c r="H14" s="231"/>
      <c r="I14" s="251"/>
      <c r="J14" s="231"/>
      <c r="K14" s="251"/>
      <c r="L14" s="231"/>
      <c r="M14" s="251"/>
      <c r="N14" s="231"/>
      <c r="O14" s="380">
        <f t="shared" si="0"/>
        <v>0</v>
      </c>
      <c r="P14" s="381">
        <f t="shared" si="1"/>
        <v>0</v>
      </c>
      <c r="Q14" s="250"/>
      <c r="R14" s="250"/>
      <c r="S14" s="250"/>
      <c r="T14" s="250"/>
      <c r="U14" s="250"/>
    </row>
    <row r="15" spans="1:21" ht="15.75" x14ac:dyDescent="0.25">
      <c r="A15" s="644"/>
      <c r="B15" s="644"/>
      <c r="C15" s="324"/>
      <c r="D15" s="324"/>
      <c r="E15" s="364"/>
      <c r="F15" s="250"/>
      <c r="G15" s="251"/>
      <c r="H15" s="231"/>
      <c r="I15" s="251"/>
      <c r="J15" s="231"/>
      <c r="K15" s="251"/>
      <c r="L15" s="231"/>
      <c r="M15" s="251"/>
      <c r="N15" s="231"/>
      <c r="O15" s="380">
        <f t="shared" si="0"/>
        <v>0</v>
      </c>
      <c r="P15" s="381">
        <f t="shared" si="1"/>
        <v>0</v>
      </c>
      <c r="Q15" s="250"/>
      <c r="R15" s="250"/>
      <c r="S15" s="250"/>
      <c r="T15" s="250"/>
      <c r="U15" s="250"/>
    </row>
    <row r="16" spans="1:21" ht="15.75" x14ac:dyDescent="0.25">
      <c r="A16" s="644"/>
      <c r="B16" s="644"/>
      <c r="C16" s="324"/>
      <c r="D16" s="324"/>
      <c r="E16" s="364"/>
      <c r="F16" s="250"/>
      <c r="G16" s="251"/>
      <c r="H16" s="231"/>
      <c r="I16" s="251"/>
      <c r="J16" s="231"/>
      <c r="K16" s="251"/>
      <c r="L16" s="231"/>
      <c r="M16" s="251"/>
      <c r="N16" s="231"/>
      <c r="O16" s="380">
        <f t="shared" si="0"/>
        <v>0</v>
      </c>
      <c r="P16" s="381">
        <f t="shared" si="1"/>
        <v>0</v>
      </c>
      <c r="Q16" s="250"/>
      <c r="R16" s="250"/>
      <c r="S16" s="250"/>
      <c r="T16" s="250"/>
      <c r="U16" s="250"/>
    </row>
    <row r="17" spans="1:21" ht="15.75" x14ac:dyDescent="0.25">
      <c r="A17" s="644"/>
      <c r="B17" s="644"/>
      <c r="C17" s="324"/>
      <c r="D17" s="324"/>
      <c r="E17" s="364"/>
      <c r="F17" s="255"/>
      <c r="G17" s="255"/>
      <c r="H17" s="271"/>
      <c r="I17" s="255"/>
      <c r="J17" s="271"/>
      <c r="K17" s="255"/>
      <c r="L17" s="271"/>
      <c r="M17" s="255"/>
      <c r="N17" s="271"/>
      <c r="O17" s="388">
        <f t="shared" si="0"/>
        <v>0</v>
      </c>
      <c r="P17" s="389">
        <f t="shared" si="1"/>
        <v>0</v>
      </c>
      <c r="Q17" s="255"/>
      <c r="R17" s="255"/>
      <c r="S17" s="255"/>
      <c r="T17" s="255"/>
      <c r="U17" s="255"/>
    </row>
    <row r="18" spans="1:21" ht="15.75" x14ac:dyDescent="0.25">
      <c r="A18" s="644"/>
      <c r="B18" s="644"/>
      <c r="C18" s="324"/>
      <c r="D18" s="324"/>
      <c r="E18" s="364"/>
      <c r="F18" s="250"/>
      <c r="G18" s="250"/>
      <c r="H18" s="231"/>
      <c r="I18" s="250"/>
      <c r="J18" s="231"/>
      <c r="K18" s="250"/>
      <c r="L18" s="231"/>
      <c r="M18" s="250"/>
      <c r="N18" s="231"/>
      <c r="O18" s="380">
        <f t="shared" si="0"/>
        <v>0</v>
      </c>
      <c r="P18" s="381">
        <f t="shared" si="1"/>
        <v>0</v>
      </c>
      <c r="Q18" s="272"/>
      <c r="R18" s="272"/>
      <c r="S18" s="272"/>
      <c r="T18" s="250"/>
      <c r="U18" s="273"/>
    </row>
    <row r="19" spans="1:21" ht="15.75" x14ac:dyDescent="0.25">
      <c r="A19" s="644"/>
      <c r="B19" s="644"/>
      <c r="C19" s="324"/>
      <c r="D19" s="324"/>
      <c r="E19" s="364"/>
      <c r="F19" s="255"/>
      <c r="G19" s="255"/>
      <c r="H19" s="271"/>
      <c r="I19" s="255"/>
      <c r="J19" s="271"/>
      <c r="K19" s="255"/>
      <c r="L19" s="271"/>
      <c r="M19" s="255"/>
      <c r="N19" s="271"/>
      <c r="O19" s="388">
        <f t="shared" si="0"/>
        <v>0</v>
      </c>
      <c r="P19" s="389">
        <f t="shared" si="1"/>
        <v>0</v>
      </c>
      <c r="Q19" s="255"/>
      <c r="R19" s="255"/>
      <c r="S19" s="255"/>
      <c r="T19" s="255"/>
      <c r="U19" s="255"/>
    </row>
    <row r="20" spans="1:21" ht="15.75" x14ac:dyDescent="0.25">
      <c r="A20" s="645"/>
      <c r="B20" s="645"/>
      <c r="C20" s="324"/>
      <c r="D20" s="324"/>
      <c r="E20" s="364"/>
      <c r="F20" s="250"/>
      <c r="G20" s="251"/>
      <c r="H20" s="231"/>
      <c r="I20" s="251"/>
      <c r="J20" s="231"/>
      <c r="K20" s="251"/>
      <c r="L20" s="231"/>
      <c r="M20" s="250"/>
      <c r="N20" s="231"/>
      <c r="O20" s="380">
        <f t="shared" si="0"/>
        <v>0</v>
      </c>
      <c r="P20" s="381">
        <f t="shared" si="1"/>
        <v>0</v>
      </c>
      <c r="Q20" s="250"/>
      <c r="R20" s="250"/>
      <c r="S20" s="250"/>
      <c r="T20" s="250"/>
      <c r="U20" s="250"/>
    </row>
    <row r="21" spans="1:21" ht="15.6" x14ac:dyDescent="0.3">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ht="14.45" x14ac:dyDescent="0.3">
      <c r="H26"/>
      <c r="J26"/>
      <c r="L26"/>
      <c r="N26"/>
      <c r="P26"/>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ht="14.45" x14ac:dyDescent="0.3">
      <c r="H34"/>
      <c r="J34"/>
      <c r="L34"/>
      <c r="N34"/>
      <c r="P34"/>
    </row>
    <row r="35" spans="8:16" ht="14.45" x14ac:dyDescent="0.3">
      <c r="H35"/>
      <c r="J35"/>
      <c r="L35"/>
      <c r="N35"/>
      <c r="P35"/>
    </row>
    <row r="36" spans="8:16" ht="14.45" x14ac:dyDescent="0.3">
      <c r="H36"/>
      <c r="J36"/>
      <c r="L36"/>
      <c r="N36"/>
      <c r="P36"/>
    </row>
    <row r="37" spans="8:16" ht="14.45" x14ac:dyDescent="0.3">
      <c r="H37"/>
      <c r="J37"/>
      <c r="L37"/>
      <c r="N37"/>
      <c r="P37"/>
    </row>
    <row r="38" spans="8:16" ht="14.45" x14ac:dyDescent="0.3">
      <c r="H38"/>
      <c r="J38"/>
      <c r="L38"/>
      <c r="N38"/>
      <c r="P38"/>
    </row>
    <row r="39" spans="8:16" ht="14.45" x14ac:dyDescent="0.3">
      <c r="H39"/>
      <c r="J39"/>
      <c r="L39"/>
      <c r="N39"/>
      <c r="P39"/>
    </row>
    <row r="40" spans="8:16" ht="14.45" x14ac:dyDescent="0.3">
      <c r="H40"/>
      <c r="J40"/>
      <c r="L40"/>
      <c r="N40"/>
      <c r="P40"/>
    </row>
    <row r="41" spans="8:16" ht="14.45" x14ac:dyDescent="0.3">
      <c r="H41"/>
      <c r="J41"/>
      <c r="L41"/>
      <c r="N41"/>
      <c r="P41"/>
    </row>
    <row r="42" spans="8:16" ht="14.45" x14ac:dyDescent="0.3">
      <c r="H42"/>
      <c r="J42"/>
      <c r="L42"/>
      <c r="N42"/>
      <c r="P42"/>
    </row>
    <row r="43" spans="8:16" ht="14.45" x14ac:dyDescent="0.3">
      <c r="H43"/>
      <c r="J43"/>
      <c r="L43"/>
      <c r="N43"/>
      <c r="P43"/>
    </row>
    <row r="44" spans="8:16" ht="14.45" x14ac:dyDescent="0.3">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9"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3" customWidth="1"/>
    <col min="16" max="16" width="18.28515625" style="394" customWidth="1"/>
    <col min="17" max="17" width="14.140625" hidden="1" customWidth="1"/>
    <col min="18" max="20" width="14.140625" customWidth="1"/>
    <col min="21" max="21" width="17" customWidth="1"/>
  </cols>
  <sheetData>
    <row r="1" spans="1:27" ht="18" x14ac:dyDescent="0.3">
      <c r="G1" s="285" t="s">
        <v>1384</v>
      </c>
      <c r="I1" s="285"/>
      <c r="J1" s="285"/>
      <c r="K1" s="285"/>
      <c r="L1" s="285"/>
      <c r="M1" s="285"/>
      <c r="N1" s="285"/>
      <c r="O1" s="390"/>
      <c r="P1" s="390"/>
      <c r="Q1" s="285"/>
      <c r="R1" s="285"/>
      <c r="S1" s="285"/>
      <c r="T1" s="285"/>
      <c r="U1" s="285"/>
      <c r="V1" s="285"/>
      <c r="W1" s="285"/>
      <c r="X1" s="285"/>
      <c r="Y1" s="285"/>
      <c r="Z1" s="285"/>
      <c r="AA1" s="285"/>
    </row>
    <row r="2" spans="1:27" ht="18" x14ac:dyDescent="0.3">
      <c r="A2" s="314" t="s">
        <v>1347</v>
      </c>
      <c r="G2" s="285"/>
      <c r="I2" s="285"/>
      <c r="J2" s="285"/>
      <c r="K2" s="285"/>
      <c r="L2" s="285"/>
      <c r="M2" s="285"/>
      <c r="N2" s="285"/>
      <c r="O2" s="390"/>
      <c r="P2" s="390"/>
      <c r="Q2" s="285"/>
      <c r="R2" s="285"/>
      <c r="S2" s="285"/>
      <c r="T2" s="285"/>
      <c r="U2" s="285"/>
      <c r="V2" s="285"/>
      <c r="W2" s="285"/>
      <c r="X2" s="285"/>
      <c r="Y2" s="285"/>
      <c r="Z2" s="285"/>
      <c r="AA2" s="285"/>
    </row>
    <row r="3" spans="1:27" ht="18.75" x14ac:dyDescent="0.25">
      <c r="A3" s="315" t="s">
        <v>1392</v>
      </c>
      <c r="G3" s="285"/>
      <c r="I3" s="285"/>
      <c r="J3" s="285"/>
      <c r="K3" s="285"/>
      <c r="L3" s="285"/>
      <c r="M3" s="285"/>
      <c r="N3" s="285"/>
      <c r="O3" s="390"/>
      <c r="P3" s="390"/>
      <c r="Q3" s="285"/>
      <c r="R3" s="285"/>
      <c r="S3" s="285"/>
      <c r="T3" s="285"/>
      <c r="U3" s="285"/>
      <c r="V3" s="285"/>
      <c r="W3" s="285"/>
      <c r="X3" s="285"/>
      <c r="Y3" s="285"/>
      <c r="Z3" s="285"/>
      <c r="AA3" s="285"/>
    </row>
    <row r="4" spans="1:27" ht="18.75" x14ac:dyDescent="0.25">
      <c r="A4" s="315" t="s">
        <v>1391</v>
      </c>
      <c r="G4" s="285"/>
      <c r="I4" s="285"/>
      <c r="J4" s="285"/>
      <c r="K4" s="285"/>
      <c r="L4" s="285"/>
      <c r="M4" s="285"/>
      <c r="N4" s="285"/>
      <c r="O4" s="390"/>
      <c r="P4" s="390"/>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1"/>
      <c r="P5" s="391"/>
      <c r="Q5" s="270"/>
      <c r="R5" s="270"/>
      <c r="S5" s="270"/>
      <c r="T5" s="270"/>
      <c r="U5" s="270"/>
    </row>
    <row r="6" spans="1:27" ht="15" customHeight="1" x14ac:dyDescent="0.25">
      <c r="A6" s="622" t="s">
        <v>97</v>
      </c>
      <c r="B6" s="621" t="s">
        <v>111</v>
      </c>
      <c r="C6" s="624" t="s">
        <v>86</v>
      </c>
      <c r="D6" s="624" t="s">
        <v>87</v>
      </c>
      <c r="E6" s="624" t="s">
        <v>392</v>
      </c>
      <c r="F6" s="624" t="s">
        <v>88</v>
      </c>
      <c r="G6" s="627" t="s">
        <v>100</v>
      </c>
      <c r="H6" s="633"/>
      <c r="I6" s="633"/>
      <c r="J6" s="633"/>
      <c r="K6" s="633"/>
      <c r="L6" s="633"/>
      <c r="M6" s="633"/>
      <c r="N6" s="628"/>
      <c r="O6" s="629" t="s">
        <v>101</v>
      </c>
      <c r="P6" s="630"/>
      <c r="Q6" s="621" t="s">
        <v>102</v>
      </c>
      <c r="R6" s="621" t="s">
        <v>103</v>
      </c>
      <c r="S6" s="621" t="s">
        <v>110</v>
      </c>
      <c r="T6" s="621" t="s">
        <v>109</v>
      </c>
      <c r="U6" s="618" t="s">
        <v>89</v>
      </c>
    </row>
    <row r="7" spans="1:27" ht="15" customHeight="1" x14ac:dyDescent="0.25">
      <c r="A7" s="622"/>
      <c r="B7" s="622"/>
      <c r="C7" s="625"/>
      <c r="D7" s="625"/>
      <c r="E7" s="625"/>
      <c r="F7" s="625"/>
      <c r="G7" s="627" t="s">
        <v>104</v>
      </c>
      <c r="H7" s="628"/>
      <c r="I7" s="627" t="s">
        <v>105</v>
      </c>
      <c r="J7" s="628"/>
      <c r="K7" s="627" t="s">
        <v>106</v>
      </c>
      <c r="L7" s="628"/>
      <c r="M7" s="627" t="s">
        <v>107</v>
      </c>
      <c r="N7" s="628"/>
      <c r="O7" s="631"/>
      <c r="P7" s="632"/>
      <c r="Q7" s="622"/>
      <c r="R7" s="622"/>
      <c r="S7" s="622"/>
      <c r="T7" s="622"/>
      <c r="U7" s="619"/>
    </row>
    <row r="8" spans="1:27" ht="25.5" x14ac:dyDescent="0.25">
      <c r="A8" s="623"/>
      <c r="B8" s="623"/>
      <c r="C8" s="626"/>
      <c r="D8" s="626"/>
      <c r="E8" s="626"/>
      <c r="F8" s="626"/>
      <c r="G8" s="439" t="s">
        <v>108</v>
      </c>
      <c r="H8" s="439" t="s">
        <v>12</v>
      </c>
      <c r="I8" s="439" t="s">
        <v>108</v>
      </c>
      <c r="J8" s="439" t="s">
        <v>12</v>
      </c>
      <c r="K8" s="439" t="s">
        <v>108</v>
      </c>
      <c r="L8" s="439" t="s">
        <v>12</v>
      </c>
      <c r="M8" s="439" t="s">
        <v>108</v>
      </c>
      <c r="N8" s="439" t="s">
        <v>12</v>
      </c>
      <c r="O8" s="439" t="s">
        <v>108</v>
      </c>
      <c r="P8" s="439" t="s">
        <v>12</v>
      </c>
      <c r="Q8" s="623"/>
      <c r="R8" s="623"/>
      <c r="S8" s="623"/>
      <c r="T8" s="623"/>
      <c r="U8" s="620"/>
    </row>
    <row r="9" spans="1:27" s="365" customFormat="1" ht="15.6" x14ac:dyDescent="0.3">
      <c r="A9" s="440"/>
      <c r="B9" s="441"/>
      <c r="C9" s="442"/>
      <c r="D9" s="442"/>
      <c r="E9" s="443"/>
      <c r="F9" s="442"/>
      <c r="G9" s="444"/>
      <c r="H9" s="444"/>
      <c r="I9" s="444"/>
      <c r="J9" s="444"/>
      <c r="K9" s="444"/>
      <c r="L9" s="444"/>
      <c r="M9" s="444"/>
      <c r="N9" s="444"/>
      <c r="O9" s="444"/>
      <c r="P9" s="444"/>
      <c r="Q9" s="445"/>
      <c r="R9" s="445"/>
      <c r="S9" s="445"/>
      <c r="T9" s="445"/>
      <c r="U9" s="446"/>
    </row>
    <row r="10" spans="1:27" ht="15.75" x14ac:dyDescent="0.25">
      <c r="A10" s="643" t="s">
        <v>1385</v>
      </c>
      <c r="B10" s="643" t="s">
        <v>1386</v>
      </c>
      <c r="C10" s="250"/>
      <c r="D10" s="250"/>
      <c r="E10" s="250"/>
      <c r="F10" s="255"/>
      <c r="G10" s="255"/>
      <c r="H10" s="271"/>
      <c r="I10" s="255"/>
      <c r="J10" s="271"/>
      <c r="K10" s="255"/>
      <c r="L10" s="271"/>
      <c r="M10" s="255"/>
      <c r="N10" s="271"/>
      <c r="O10" s="388">
        <f t="shared" ref="O10:O29" si="0">G10+I10+K10+M10</f>
        <v>0</v>
      </c>
      <c r="P10" s="389">
        <f t="shared" ref="P10:P29" si="1">H10+J10+L10+N10</f>
        <v>0</v>
      </c>
      <c r="Q10" s="255"/>
      <c r="R10" s="255"/>
      <c r="S10" s="255"/>
      <c r="T10" s="255"/>
      <c r="U10" s="73"/>
    </row>
    <row r="11" spans="1:27" ht="15.75" x14ac:dyDescent="0.25">
      <c r="A11" s="644"/>
      <c r="B11" s="644"/>
      <c r="C11" s="250"/>
      <c r="D11" s="250"/>
      <c r="E11" s="250"/>
      <c r="F11" s="255"/>
      <c r="G11" s="255"/>
      <c r="H11" s="271"/>
      <c r="I11" s="255"/>
      <c r="J11" s="271"/>
      <c r="K11" s="255"/>
      <c r="L11" s="271"/>
      <c r="M11" s="255"/>
      <c r="N11" s="271"/>
      <c r="O11" s="388">
        <f t="shared" si="0"/>
        <v>0</v>
      </c>
      <c r="P11" s="389">
        <f t="shared" si="1"/>
        <v>0</v>
      </c>
      <c r="Q11" s="255"/>
      <c r="R11" s="255"/>
      <c r="S11" s="255"/>
      <c r="T11" s="255"/>
      <c r="U11" s="73"/>
    </row>
    <row r="12" spans="1:27" ht="15.75" x14ac:dyDescent="0.25">
      <c r="A12" s="644"/>
      <c r="B12" s="644"/>
      <c r="C12" s="250"/>
      <c r="D12" s="250"/>
      <c r="E12" s="250"/>
      <c r="F12" s="255"/>
      <c r="G12" s="255"/>
      <c r="H12" s="271"/>
      <c r="I12" s="255"/>
      <c r="J12" s="271"/>
      <c r="K12" s="255"/>
      <c r="L12" s="271"/>
      <c r="M12" s="255"/>
      <c r="N12" s="271"/>
      <c r="O12" s="388">
        <f t="shared" si="0"/>
        <v>0</v>
      </c>
      <c r="P12" s="389">
        <f t="shared" si="1"/>
        <v>0</v>
      </c>
      <c r="Q12" s="255"/>
      <c r="R12" s="255"/>
      <c r="S12" s="255"/>
      <c r="T12" s="255"/>
      <c r="U12" s="73"/>
    </row>
    <row r="13" spans="1:27" ht="15.75" x14ac:dyDescent="0.25">
      <c r="A13" s="644"/>
      <c r="B13" s="644"/>
      <c r="C13" s="250"/>
      <c r="D13" s="250"/>
      <c r="E13" s="250"/>
      <c r="F13" s="255"/>
      <c r="G13" s="255"/>
      <c r="H13" s="271"/>
      <c r="I13" s="255"/>
      <c r="J13" s="271"/>
      <c r="K13" s="255"/>
      <c r="L13" s="271"/>
      <c r="M13" s="255"/>
      <c r="N13" s="271"/>
      <c r="O13" s="388">
        <f t="shared" si="0"/>
        <v>0</v>
      </c>
      <c r="P13" s="389">
        <f t="shared" si="1"/>
        <v>0</v>
      </c>
      <c r="Q13" s="255"/>
      <c r="R13" s="255"/>
      <c r="S13" s="255"/>
      <c r="T13" s="255"/>
      <c r="U13" s="73"/>
    </row>
    <row r="14" spans="1:27" ht="15.75" x14ac:dyDescent="0.25">
      <c r="A14" s="644"/>
      <c r="B14" s="644"/>
      <c r="C14" s="250"/>
      <c r="D14" s="250"/>
      <c r="E14" s="250"/>
      <c r="F14" s="255"/>
      <c r="G14" s="255"/>
      <c r="H14" s="271"/>
      <c r="I14" s="255"/>
      <c r="J14" s="271"/>
      <c r="K14" s="255"/>
      <c r="L14" s="271"/>
      <c r="M14" s="255"/>
      <c r="N14" s="271"/>
      <c r="O14" s="388">
        <f t="shared" si="0"/>
        <v>0</v>
      </c>
      <c r="P14" s="389">
        <f t="shared" si="1"/>
        <v>0</v>
      </c>
      <c r="Q14" s="255"/>
      <c r="R14" s="255"/>
      <c r="S14" s="255"/>
      <c r="T14" s="255"/>
      <c r="U14" s="73"/>
    </row>
    <row r="15" spans="1:27" ht="15.75" x14ac:dyDescent="0.25">
      <c r="A15" s="644"/>
      <c r="B15" s="645"/>
      <c r="C15" s="250"/>
      <c r="D15" s="250"/>
      <c r="E15" s="250"/>
      <c r="F15" s="255"/>
      <c r="G15" s="255"/>
      <c r="H15" s="271"/>
      <c r="I15" s="255"/>
      <c r="J15" s="271"/>
      <c r="K15" s="255"/>
      <c r="L15" s="271"/>
      <c r="M15" s="255"/>
      <c r="N15" s="271"/>
      <c r="O15" s="388">
        <f t="shared" si="0"/>
        <v>0</v>
      </c>
      <c r="P15" s="389">
        <f t="shared" si="1"/>
        <v>0</v>
      </c>
      <c r="Q15" s="255"/>
      <c r="R15" s="255"/>
      <c r="S15" s="255"/>
      <c r="T15" s="255"/>
      <c r="U15" s="73"/>
    </row>
    <row r="16" spans="1:27" ht="15.75" x14ac:dyDescent="0.25">
      <c r="A16" s="644"/>
      <c r="B16" s="643" t="s">
        <v>1388</v>
      </c>
      <c r="C16" s="250"/>
      <c r="D16" s="250"/>
      <c r="E16" s="250"/>
      <c r="F16" s="255"/>
      <c r="G16" s="255"/>
      <c r="H16" s="271"/>
      <c r="I16" s="255"/>
      <c r="J16" s="271"/>
      <c r="K16" s="255"/>
      <c r="L16" s="271"/>
      <c r="M16" s="255"/>
      <c r="N16" s="271"/>
      <c r="O16" s="388">
        <f t="shared" si="0"/>
        <v>0</v>
      </c>
      <c r="P16" s="389">
        <f t="shared" si="1"/>
        <v>0</v>
      </c>
      <c r="Q16" s="255"/>
      <c r="R16" s="255"/>
      <c r="S16" s="255"/>
      <c r="T16" s="255"/>
      <c r="U16" s="73"/>
    </row>
    <row r="17" spans="1:21" ht="15.75" x14ac:dyDescent="0.25">
      <c r="A17" s="644"/>
      <c r="B17" s="644"/>
      <c r="C17" s="250"/>
      <c r="D17" s="250"/>
      <c r="E17" s="250"/>
      <c r="F17" s="255"/>
      <c r="G17" s="255"/>
      <c r="H17" s="271"/>
      <c r="I17" s="255"/>
      <c r="J17" s="271"/>
      <c r="K17" s="255"/>
      <c r="L17" s="271"/>
      <c r="M17" s="255"/>
      <c r="N17" s="271"/>
      <c r="O17" s="388">
        <f t="shared" si="0"/>
        <v>0</v>
      </c>
      <c r="P17" s="389">
        <f t="shared" si="1"/>
        <v>0</v>
      </c>
      <c r="Q17" s="255"/>
      <c r="R17" s="255"/>
      <c r="S17" s="255"/>
      <c r="T17" s="255"/>
      <c r="U17" s="73"/>
    </row>
    <row r="18" spans="1:21" ht="15.75" x14ac:dyDescent="0.25">
      <c r="A18" s="644"/>
      <c r="B18" s="644"/>
      <c r="C18" s="250"/>
      <c r="D18" s="250"/>
      <c r="E18" s="250"/>
      <c r="F18" s="255"/>
      <c r="G18" s="255"/>
      <c r="H18" s="271"/>
      <c r="I18" s="255"/>
      <c r="J18" s="271"/>
      <c r="K18" s="255"/>
      <c r="L18" s="271"/>
      <c r="M18" s="255"/>
      <c r="N18" s="271"/>
      <c r="O18" s="388">
        <f t="shared" si="0"/>
        <v>0</v>
      </c>
      <c r="P18" s="389">
        <f t="shared" si="1"/>
        <v>0</v>
      </c>
      <c r="Q18" s="255"/>
      <c r="R18" s="255"/>
      <c r="S18" s="255"/>
      <c r="T18" s="255"/>
      <c r="U18" s="73"/>
    </row>
    <row r="19" spans="1:21" ht="15.75" x14ac:dyDescent="0.25">
      <c r="A19" s="644"/>
      <c r="B19" s="644"/>
      <c r="C19" s="250"/>
      <c r="D19" s="250"/>
      <c r="E19" s="250"/>
      <c r="F19" s="255"/>
      <c r="G19" s="255"/>
      <c r="H19" s="271"/>
      <c r="I19" s="255"/>
      <c r="J19" s="271"/>
      <c r="K19" s="255"/>
      <c r="L19" s="271"/>
      <c r="M19" s="255"/>
      <c r="N19" s="271"/>
      <c r="O19" s="388">
        <f t="shared" si="0"/>
        <v>0</v>
      </c>
      <c r="P19" s="389">
        <f t="shared" si="1"/>
        <v>0</v>
      </c>
      <c r="Q19" s="255"/>
      <c r="R19" s="255"/>
      <c r="S19" s="255"/>
      <c r="T19" s="255"/>
      <c r="U19" s="73"/>
    </row>
    <row r="20" spans="1:21" ht="15.75" x14ac:dyDescent="0.25">
      <c r="A20" s="644"/>
      <c r="B20" s="645"/>
      <c r="C20" s="250"/>
      <c r="D20" s="250"/>
      <c r="E20" s="250"/>
      <c r="F20" s="250"/>
      <c r="G20" s="250"/>
      <c r="H20" s="231"/>
      <c r="I20" s="250"/>
      <c r="J20" s="231"/>
      <c r="K20" s="250"/>
      <c r="L20" s="231"/>
      <c r="M20" s="250"/>
      <c r="N20" s="231"/>
      <c r="O20" s="380">
        <f t="shared" si="0"/>
        <v>0</v>
      </c>
      <c r="P20" s="381">
        <f t="shared" si="1"/>
        <v>0</v>
      </c>
      <c r="Q20" s="250"/>
      <c r="R20" s="250"/>
      <c r="S20" s="250"/>
      <c r="T20" s="250"/>
      <c r="U20" s="325"/>
    </row>
    <row r="21" spans="1:21" ht="15.75" x14ac:dyDescent="0.25">
      <c r="A21" s="644"/>
      <c r="B21" s="643" t="s">
        <v>1389</v>
      </c>
      <c r="C21" s="250"/>
      <c r="D21" s="250"/>
      <c r="E21" s="250"/>
      <c r="F21" s="255"/>
      <c r="G21" s="251"/>
      <c r="H21" s="352"/>
      <c r="I21" s="251"/>
      <c r="J21" s="352"/>
      <c r="K21" s="251"/>
      <c r="L21" s="231"/>
      <c r="M21" s="250"/>
      <c r="N21" s="231"/>
      <c r="O21" s="380">
        <f t="shared" si="0"/>
        <v>0</v>
      </c>
      <c r="P21" s="392">
        <f t="shared" si="1"/>
        <v>0</v>
      </c>
      <c r="Q21" s="250"/>
      <c r="R21" s="250"/>
      <c r="S21" s="250"/>
      <c r="T21" s="250"/>
      <c r="U21" s="250"/>
    </row>
    <row r="22" spans="1:21" ht="15.75" x14ac:dyDescent="0.25">
      <c r="A22" s="644"/>
      <c r="B22" s="644"/>
      <c r="C22" s="250"/>
      <c r="D22" s="250"/>
      <c r="E22" s="250"/>
      <c r="F22" s="255"/>
      <c r="G22" s="251"/>
      <c r="H22" s="352"/>
      <c r="I22" s="251"/>
      <c r="J22" s="352"/>
      <c r="K22" s="251"/>
      <c r="L22" s="231"/>
      <c r="M22" s="250"/>
      <c r="N22" s="231"/>
      <c r="O22" s="380">
        <f t="shared" si="0"/>
        <v>0</v>
      </c>
      <c r="P22" s="392">
        <f t="shared" si="1"/>
        <v>0</v>
      </c>
      <c r="Q22" s="250"/>
      <c r="R22" s="250"/>
      <c r="S22" s="250"/>
      <c r="T22" s="250"/>
      <c r="U22" s="250"/>
    </row>
    <row r="23" spans="1:21" ht="15.75" x14ac:dyDescent="0.25">
      <c r="A23" s="644"/>
      <c r="B23" s="644"/>
      <c r="C23" s="250"/>
      <c r="D23" s="250"/>
      <c r="E23" s="250"/>
      <c r="F23" s="255"/>
      <c r="G23" s="251"/>
      <c r="H23" s="352"/>
      <c r="I23" s="251"/>
      <c r="J23" s="352"/>
      <c r="K23" s="251"/>
      <c r="L23" s="231"/>
      <c r="M23" s="250"/>
      <c r="N23" s="231"/>
      <c r="O23" s="380">
        <f t="shared" si="0"/>
        <v>0</v>
      </c>
      <c r="P23" s="392">
        <f t="shared" si="1"/>
        <v>0</v>
      </c>
      <c r="Q23" s="250"/>
      <c r="R23" s="250"/>
      <c r="S23" s="250"/>
      <c r="T23" s="250"/>
      <c r="U23" s="250"/>
    </row>
    <row r="24" spans="1:21" ht="15.75" x14ac:dyDescent="0.25">
      <c r="A24" s="644"/>
      <c r="B24" s="645"/>
      <c r="C24" s="250"/>
      <c r="D24" s="250"/>
      <c r="E24" s="250"/>
      <c r="F24" s="255"/>
      <c r="G24" s="251"/>
      <c r="H24" s="352"/>
      <c r="I24" s="251"/>
      <c r="J24" s="352"/>
      <c r="K24" s="251"/>
      <c r="L24" s="231"/>
      <c r="M24" s="250"/>
      <c r="N24" s="231"/>
      <c r="O24" s="380">
        <f t="shared" si="0"/>
        <v>0</v>
      </c>
      <c r="P24" s="392">
        <f t="shared" si="1"/>
        <v>0</v>
      </c>
      <c r="Q24" s="250"/>
      <c r="R24" s="250"/>
      <c r="S24" s="250"/>
      <c r="T24" s="250"/>
      <c r="U24" s="250"/>
    </row>
    <row r="25" spans="1:21" ht="15.75" x14ac:dyDescent="0.25">
      <c r="A25" s="644"/>
      <c r="B25" s="646" t="s">
        <v>1390</v>
      </c>
      <c r="C25" s="250"/>
      <c r="D25" s="250"/>
      <c r="E25" s="250"/>
      <c r="F25" s="255"/>
      <c r="G25" s="251"/>
      <c r="H25" s="352"/>
      <c r="I25" s="251"/>
      <c r="J25" s="352"/>
      <c r="K25" s="251"/>
      <c r="L25" s="231"/>
      <c r="M25" s="250"/>
      <c r="N25" s="231"/>
      <c r="O25" s="380">
        <f t="shared" si="0"/>
        <v>0</v>
      </c>
      <c r="P25" s="392">
        <f t="shared" si="1"/>
        <v>0</v>
      </c>
      <c r="Q25" s="250"/>
      <c r="R25" s="250"/>
      <c r="S25" s="250"/>
      <c r="T25" s="250"/>
      <c r="U25" s="250"/>
    </row>
    <row r="26" spans="1:21" ht="15.75" customHeight="1" x14ac:dyDescent="0.25">
      <c r="A26" s="644"/>
      <c r="B26" s="646"/>
      <c r="C26" s="250"/>
      <c r="D26" s="250"/>
      <c r="E26" s="250"/>
      <c r="F26" s="255"/>
      <c r="G26" s="251"/>
      <c r="H26" s="352"/>
      <c r="I26" s="251"/>
      <c r="J26" s="352"/>
      <c r="K26" s="251"/>
      <c r="L26" s="231"/>
      <c r="M26" s="250"/>
      <c r="N26" s="231"/>
      <c r="O26" s="380">
        <f t="shared" si="0"/>
        <v>0</v>
      </c>
      <c r="P26" s="392">
        <f t="shared" si="1"/>
        <v>0</v>
      </c>
      <c r="Q26" s="250"/>
      <c r="R26" s="250"/>
      <c r="S26" s="250"/>
      <c r="T26" s="250"/>
      <c r="U26" s="250"/>
    </row>
    <row r="27" spans="1:21" ht="15.75" x14ac:dyDescent="0.25">
      <c r="A27" s="644"/>
      <c r="B27" s="646"/>
      <c r="C27" s="250"/>
      <c r="D27" s="250"/>
      <c r="E27" s="250"/>
      <c r="F27" s="255"/>
      <c r="G27" s="251"/>
      <c r="H27" s="352"/>
      <c r="I27" s="251"/>
      <c r="J27" s="352"/>
      <c r="K27" s="251"/>
      <c r="L27" s="231"/>
      <c r="M27" s="250"/>
      <c r="N27" s="231"/>
      <c r="O27" s="380">
        <f t="shared" si="0"/>
        <v>0</v>
      </c>
      <c r="P27" s="392">
        <f t="shared" si="1"/>
        <v>0</v>
      </c>
      <c r="Q27" s="250"/>
      <c r="R27" s="250"/>
      <c r="S27" s="250"/>
      <c r="T27" s="250"/>
      <c r="U27" s="250"/>
    </row>
    <row r="28" spans="1:21" ht="15.75" x14ac:dyDescent="0.25">
      <c r="A28" s="644"/>
      <c r="B28" s="646"/>
      <c r="C28" s="250"/>
      <c r="D28" s="250"/>
      <c r="E28" s="250"/>
      <c r="F28" s="250"/>
      <c r="G28" s="250"/>
      <c r="H28" s="231"/>
      <c r="I28" s="250"/>
      <c r="J28" s="231"/>
      <c r="K28" s="250"/>
      <c r="L28" s="231"/>
      <c r="M28" s="250"/>
      <c r="N28" s="231"/>
      <c r="O28" s="380">
        <f t="shared" si="0"/>
        <v>0</v>
      </c>
      <c r="P28" s="381">
        <f t="shared" si="1"/>
        <v>0</v>
      </c>
      <c r="Q28" s="250"/>
      <c r="R28" s="250"/>
      <c r="S28" s="250"/>
      <c r="T28" s="250"/>
      <c r="U28" s="250"/>
    </row>
    <row r="29" spans="1:21" ht="15.75" x14ac:dyDescent="0.25">
      <c r="A29" s="645"/>
      <c r="B29" s="646"/>
      <c r="C29" s="250"/>
      <c r="D29" s="250"/>
      <c r="E29" s="250"/>
      <c r="F29" s="250"/>
      <c r="G29" s="250"/>
      <c r="H29" s="231"/>
      <c r="I29" s="250"/>
      <c r="J29" s="231"/>
      <c r="K29" s="250"/>
      <c r="L29" s="231"/>
      <c r="M29" s="250"/>
      <c r="N29" s="231"/>
      <c r="O29" s="380">
        <f t="shared" si="0"/>
        <v>0</v>
      </c>
      <c r="P29" s="381">
        <f t="shared" si="1"/>
        <v>0</v>
      </c>
      <c r="Q29" s="250"/>
      <c r="R29" s="250"/>
      <c r="S29" s="250"/>
      <c r="T29" s="250"/>
      <c r="U29" s="250"/>
    </row>
    <row r="30" spans="1:21" ht="15.6" x14ac:dyDescent="0.3">
      <c r="A30" s="655" t="s">
        <v>478</v>
      </c>
      <c r="B30" s="656"/>
      <c r="C30" s="656"/>
      <c r="D30" s="656"/>
      <c r="E30" s="656"/>
      <c r="F30" s="656"/>
      <c r="G30" s="656"/>
      <c r="H30" s="656"/>
      <c r="I30" s="656"/>
      <c r="J30" s="656"/>
      <c r="K30" s="656"/>
      <c r="L30" s="656"/>
      <c r="M30" s="656"/>
      <c r="N30" s="656"/>
      <c r="O30" s="656"/>
      <c r="P30" s="656"/>
      <c r="Q30" s="656"/>
      <c r="R30" s="656"/>
      <c r="S30" s="656"/>
      <c r="T30" s="656"/>
      <c r="U30" s="657"/>
    </row>
    <row r="31" spans="1:21" ht="15.75" customHeight="1" x14ac:dyDescent="0.25">
      <c r="A31" s="643" t="s">
        <v>1395</v>
      </c>
      <c r="B31" s="646" t="s">
        <v>1396</v>
      </c>
      <c r="C31" s="250"/>
      <c r="D31" s="250"/>
      <c r="E31" s="250"/>
      <c r="F31" s="255"/>
      <c r="G31" s="250"/>
      <c r="H31" s="231"/>
      <c r="I31" s="250"/>
      <c r="J31" s="231"/>
      <c r="K31" s="250"/>
      <c r="L31" s="231"/>
      <c r="M31" s="250"/>
      <c r="N31" s="231"/>
      <c r="O31" s="380">
        <f t="shared" ref="O31:O42" si="2">G31+I31+K31+M31</f>
        <v>0</v>
      </c>
      <c r="P31" s="381">
        <f t="shared" ref="P31:P42" si="3">H31+J31+L31+N31</f>
        <v>0</v>
      </c>
      <c r="Q31" s="250"/>
      <c r="R31" s="250"/>
      <c r="S31" s="250"/>
      <c r="T31" s="250"/>
      <c r="U31" s="273"/>
    </row>
    <row r="32" spans="1:21" ht="15.75" x14ac:dyDescent="0.25">
      <c r="A32" s="644"/>
      <c r="B32" s="646"/>
      <c r="C32" s="250"/>
      <c r="D32" s="250"/>
      <c r="E32" s="250"/>
      <c r="F32" s="255"/>
      <c r="G32" s="250"/>
      <c r="H32" s="231"/>
      <c r="I32" s="250"/>
      <c r="J32" s="231"/>
      <c r="K32" s="250"/>
      <c r="L32" s="231"/>
      <c r="M32" s="250"/>
      <c r="N32" s="231"/>
      <c r="O32" s="380">
        <f t="shared" si="2"/>
        <v>0</v>
      </c>
      <c r="P32" s="381">
        <f t="shared" si="3"/>
        <v>0</v>
      </c>
      <c r="Q32" s="250"/>
      <c r="R32" s="250"/>
      <c r="S32" s="250"/>
      <c r="T32" s="250"/>
      <c r="U32" s="273"/>
    </row>
    <row r="33" spans="1:21" ht="15.75" x14ac:dyDescent="0.25">
      <c r="A33" s="644"/>
      <c r="B33" s="646"/>
      <c r="C33" s="250"/>
      <c r="D33" s="250"/>
      <c r="E33" s="250"/>
      <c r="F33" s="255"/>
      <c r="G33" s="250"/>
      <c r="H33" s="231"/>
      <c r="I33" s="250"/>
      <c r="J33" s="231"/>
      <c r="K33" s="250"/>
      <c r="L33" s="231"/>
      <c r="M33" s="250"/>
      <c r="N33" s="231"/>
      <c r="O33" s="380">
        <f t="shared" si="2"/>
        <v>0</v>
      </c>
      <c r="P33" s="381">
        <f t="shared" si="3"/>
        <v>0</v>
      </c>
      <c r="Q33" s="250"/>
      <c r="R33" s="250"/>
      <c r="S33" s="250"/>
      <c r="T33" s="250"/>
      <c r="U33" s="273"/>
    </row>
    <row r="34" spans="1:21" ht="15.75" x14ac:dyDescent="0.25">
      <c r="A34" s="644"/>
      <c r="B34" s="646"/>
      <c r="C34" s="250"/>
      <c r="D34" s="250"/>
      <c r="E34" s="250"/>
      <c r="F34" s="255"/>
      <c r="G34" s="250"/>
      <c r="H34" s="231"/>
      <c r="I34" s="250"/>
      <c r="J34" s="231"/>
      <c r="K34" s="250"/>
      <c r="L34" s="231"/>
      <c r="M34" s="250"/>
      <c r="N34" s="231"/>
      <c r="O34" s="380">
        <f t="shared" si="2"/>
        <v>0</v>
      </c>
      <c r="P34" s="381">
        <f t="shared" si="3"/>
        <v>0</v>
      </c>
      <c r="Q34" s="250"/>
      <c r="R34" s="250"/>
      <c r="S34" s="250"/>
      <c r="T34" s="250"/>
      <c r="U34" s="273"/>
    </row>
    <row r="35" spans="1:21" ht="15.75" x14ac:dyDescent="0.25">
      <c r="A35" s="644"/>
      <c r="B35" s="646"/>
      <c r="C35" s="250"/>
      <c r="D35" s="250"/>
      <c r="E35" s="250"/>
      <c r="F35" s="255"/>
      <c r="G35" s="250"/>
      <c r="H35" s="231"/>
      <c r="I35" s="250"/>
      <c r="J35" s="231"/>
      <c r="K35" s="250"/>
      <c r="L35" s="231"/>
      <c r="M35" s="250"/>
      <c r="N35" s="231"/>
      <c r="O35" s="380">
        <f t="shared" si="2"/>
        <v>0</v>
      </c>
      <c r="P35" s="381">
        <f t="shared" si="3"/>
        <v>0</v>
      </c>
      <c r="Q35" s="250"/>
      <c r="R35" s="250"/>
      <c r="S35" s="250"/>
      <c r="T35" s="250"/>
      <c r="U35" s="273"/>
    </row>
    <row r="36" spans="1:21" ht="15.75" x14ac:dyDescent="0.25">
      <c r="A36" s="645"/>
      <c r="B36" s="646"/>
      <c r="C36" s="250"/>
      <c r="D36" s="250"/>
      <c r="E36" s="250"/>
      <c r="F36" s="255"/>
      <c r="G36" s="250"/>
      <c r="H36" s="231"/>
      <c r="I36" s="250"/>
      <c r="J36" s="231"/>
      <c r="K36" s="250"/>
      <c r="L36" s="231"/>
      <c r="M36" s="250"/>
      <c r="N36" s="231"/>
      <c r="O36" s="380">
        <f t="shared" si="2"/>
        <v>0</v>
      </c>
      <c r="P36" s="381">
        <f t="shared" si="3"/>
        <v>0</v>
      </c>
      <c r="Q36" s="250"/>
      <c r="R36" s="250"/>
      <c r="S36" s="250"/>
      <c r="T36" s="250"/>
      <c r="U36" s="273"/>
    </row>
    <row r="37" spans="1:21" ht="15.75" x14ac:dyDescent="0.25">
      <c r="A37" s="646" t="s">
        <v>1393</v>
      </c>
      <c r="B37" s="646" t="s">
        <v>1397</v>
      </c>
      <c r="C37" s="250"/>
      <c r="D37" s="250"/>
      <c r="E37" s="250"/>
      <c r="F37" s="250"/>
      <c r="G37" s="250"/>
      <c r="H37" s="231"/>
      <c r="I37" s="250"/>
      <c r="J37" s="231"/>
      <c r="K37" s="251"/>
      <c r="L37" s="231"/>
      <c r="M37" s="250"/>
      <c r="N37" s="231"/>
      <c r="O37" s="382">
        <f t="shared" si="2"/>
        <v>0</v>
      </c>
      <c r="P37" s="381">
        <f t="shared" si="3"/>
        <v>0</v>
      </c>
      <c r="Q37" s="250"/>
      <c r="R37" s="250"/>
      <c r="S37" s="250"/>
      <c r="T37" s="250"/>
      <c r="U37" s="325"/>
    </row>
    <row r="38" spans="1:21" ht="15.75" x14ac:dyDescent="0.25">
      <c r="A38" s="646"/>
      <c r="B38" s="646"/>
      <c r="C38" s="250"/>
      <c r="D38" s="250"/>
      <c r="E38" s="250"/>
      <c r="F38" s="250"/>
      <c r="G38" s="250"/>
      <c r="H38" s="231"/>
      <c r="I38" s="250"/>
      <c r="J38" s="231"/>
      <c r="K38" s="251"/>
      <c r="L38" s="231"/>
      <c r="M38" s="250"/>
      <c r="N38" s="231"/>
      <c r="O38" s="382">
        <f t="shared" si="2"/>
        <v>0</v>
      </c>
      <c r="P38" s="381">
        <f t="shared" si="3"/>
        <v>0</v>
      </c>
      <c r="Q38" s="250"/>
      <c r="R38" s="250"/>
      <c r="S38" s="250"/>
      <c r="T38" s="250"/>
      <c r="U38" s="325"/>
    </row>
    <row r="39" spans="1:21" ht="15.75" x14ac:dyDescent="0.25">
      <c r="A39" s="646"/>
      <c r="B39" s="646"/>
      <c r="C39" s="250"/>
      <c r="D39" s="250"/>
      <c r="E39" s="250"/>
      <c r="F39" s="250"/>
      <c r="G39" s="250"/>
      <c r="H39" s="231"/>
      <c r="I39" s="250"/>
      <c r="J39" s="231"/>
      <c r="K39" s="251"/>
      <c r="L39" s="231"/>
      <c r="M39" s="250"/>
      <c r="N39" s="231"/>
      <c r="O39" s="382">
        <f t="shared" si="2"/>
        <v>0</v>
      </c>
      <c r="P39" s="381">
        <f t="shared" si="3"/>
        <v>0</v>
      </c>
      <c r="Q39" s="250"/>
      <c r="R39" s="250"/>
      <c r="S39" s="250"/>
      <c r="T39" s="250"/>
      <c r="U39" s="325"/>
    </row>
    <row r="40" spans="1:21" ht="15.75" x14ac:dyDescent="0.25">
      <c r="A40" s="646"/>
      <c r="B40" s="646"/>
      <c r="C40" s="250"/>
      <c r="D40" s="250"/>
      <c r="E40" s="250"/>
      <c r="F40" s="250"/>
      <c r="G40" s="250"/>
      <c r="H40" s="231"/>
      <c r="I40" s="250"/>
      <c r="J40" s="231"/>
      <c r="K40" s="251"/>
      <c r="L40" s="231"/>
      <c r="M40" s="250"/>
      <c r="N40" s="231"/>
      <c r="O40" s="382">
        <f t="shared" si="2"/>
        <v>0</v>
      </c>
      <c r="P40" s="381">
        <f t="shared" si="3"/>
        <v>0</v>
      </c>
      <c r="Q40" s="250"/>
      <c r="R40" s="250"/>
      <c r="S40" s="250"/>
      <c r="T40" s="250"/>
      <c r="U40" s="325"/>
    </row>
    <row r="41" spans="1:21" ht="15.75" x14ac:dyDescent="0.25">
      <c r="A41" s="646"/>
      <c r="B41" s="646"/>
      <c r="C41" s="250"/>
      <c r="D41" s="250"/>
      <c r="E41" s="250"/>
      <c r="F41" s="250"/>
      <c r="G41" s="250"/>
      <c r="H41" s="231"/>
      <c r="I41" s="250"/>
      <c r="J41" s="231"/>
      <c r="K41" s="251"/>
      <c r="L41" s="231"/>
      <c r="M41" s="250"/>
      <c r="N41" s="231"/>
      <c r="O41" s="382">
        <f t="shared" si="2"/>
        <v>0</v>
      </c>
      <c r="P41" s="381">
        <f t="shared" si="3"/>
        <v>0</v>
      </c>
      <c r="Q41" s="250"/>
      <c r="R41" s="250"/>
      <c r="S41" s="250"/>
      <c r="T41" s="250"/>
      <c r="U41" s="325"/>
    </row>
    <row r="42" spans="1:21" ht="15.75" x14ac:dyDescent="0.25">
      <c r="A42" s="646"/>
      <c r="B42" s="646"/>
      <c r="C42" s="250"/>
      <c r="D42" s="250"/>
      <c r="E42" s="250"/>
      <c r="F42" s="250"/>
      <c r="G42" s="250"/>
      <c r="H42" s="231"/>
      <c r="I42" s="250"/>
      <c r="J42" s="231"/>
      <c r="K42" s="250"/>
      <c r="L42" s="231"/>
      <c r="M42" s="251"/>
      <c r="N42" s="231"/>
      <c r="O42" s="382">
        <f t="shared" si="2"/>
        <v>0</v>
      </c>
      <c r="P42" s="381">
        <f t="shared" si="3"/>
        <v>0</v>
      </c>
      <c r="Q42" s="250"/>
      <c r="R42" s="250"/>
      <c r="S42" s="250"/>
      <c r="T42" s="250"/>
      <c r="U42" s="325"/>
    </row>
    <row r="43" spans="1:21" ht="15.6" x14ac:dyDescent="0.3">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ht="14.45" x14ac:dyDescent="0.3">
      <c r="H45"/>
      <c r="J45"/>
      <c r="L45"/>
      <c r="N45"/>
      <c r="P45" s="393"/>
    </row>
    <row r="46" spans="1:21" ht="14.45" x14ac:dyDescent="0.3">
      <c r="H46"/>
      <c r="J46"/>
      <c r="L46"/>
      <c r="N46"/>
      <c r="P46" s="393"/>
    </row>
    <row r="47" spans="1:21" ht="14.45" x14ac:dyDescent="0.3">
      <c r="H47"/>
      <c r="J47"/>
      <c r="L47"/>
      <c r="N47"/>
      <c r="P47" s="393"/>
    </row>
    <row r="48" spans="1:21" ht="14.45" x14ac:dyDescent="0.3">
      <c r="H48"/>
      <c r="J48"/>
      <c r="L48"/>
      <c r="N48"/>
      <c r="P48" s="393"/>
    </row>
    <row r="49" spans="8:16" ht="14.45" x14ac:dyDescent="0.3">
      <c r="H49"/>
      <c r="J49"/>
      <c r="L49"/>
      <c r="N49"/>
      <c r="P49" s="393"/>
    </row>
    <row r="50" spans="8:16" ht="14.45" x14ac:dyDescent="0.3">
      <c r="H50"/>
      <c r="J50"/>
      <c r="L50"/>
      <c r="N50"/>
      <c r="P50" s="393"/>
    </row>
    <row r="51" spans="8:16" ht="14.45" x14ac:dyDescent="0.3">
      <c r="H51"/>
      <c r="J51"/>
      <c r="L51"/>
      <c r="N51"/>
      <c r="P51" s="393"/>
    </row>
    <row r="52" spans="8:16" ht="14.45" x14ac:dyDescent="0.3">
      <c r="H52"/>
      <c r="J52"/>
      <c r="L52"/>
      <c r="N52"/>
      <c r="P52" s="393"/>
    </row>
    <row r="53" spans="8:16" ht="14.45" x14ac:dyDescent="0.3">
      <c r="H53"/>
      <c r="J53"/>
      <c r="L53"/>
      <c r="N53"/>
      <c r="P53" s="393"/>
    </row>
    <row r="54" spans="8:16" ht="14.45" x14ac:dyDescent="0.3">
      <c r="H54"/>
      <c r="J54"/>
      <c r="L54"/>
      <c r="N54"/>
      <c r="P54" s="393"/>
    </row>
    <row r="55" spans="8:16" ht="14.45" x14ac:dyDescent="0.3">
      <c r="H55"/>
      <c r="J55"/>
      <c r="L55"/>
      <c r="N55"/>
      <c r="P55" s="393"/>
    </row>
    <row r="56" spans="8:16" ht="14.45" x14ac:dyDescent="0.3">
      <c r="H56"/>
      <c r="J56"/>
      <c r="L56"/>
      <c r="N56"/>
      <c r="P56" s="393"/>
    </row>
    <row r="57" spans="8:16" ht="14.45" x14ac:dyDescent="0.3">
      <c r="H57"/>
      <c r="J57"/>
      <c r="L57"/>
      <c r="N57"/>
      <c r="P57" s="393"/>
    </row>
    <row r="58" spans="8:16" ht="14.45" x14ac:dyDescent="0.3">
      <c r="H58"/>
      <c r="J58"/>
      <c r="L58"/>
      <c r="N58"/>
      <c r="P58" s="393"/>
    </row>
    <row r="59" spans="8:16" ht="14.45" x14ac:dyDescent="0.3">
      <c r="H59"/>
      <c r="J59"/>
      <c r="L59"/>
      <c r="N59"/>
      <c r="P59" s="393"/>
    </row>
    <row r="60" spans="8:16" ht="14.45" x14ac:dyDescent="0.3">
      <c r="H60"/>
      <c r="J60"/>
      <c r="L60"/>
      <c r="N60"/>
      <c r="P60" s="393"/>
    </row>
    <row r="61" spans="8:16" ht="14.45" x14ac:dyDescent="0.3">
      <c r="H61"/>
      <c r="J61"/>
      <c r="L61"/>
      <c r="N61"/>
      <c r="P61" s="393"/>
    </row>
    <row r="62" spans="8:16" ht="14.45" x14ac:dyDescent="0.3">
      <c r="H62"/>
      <c r="J62"/>
      <c r="L62"/>
      <c r="N62"/>
      <c r="P62" s="393"/>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34" sqref="C34"/>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3">
      <c r="A2" s="318"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3"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622" t="s">
        <v>97</v>
      </c>
      <c r="B4" s="621" t="s">
        <v>111</v>
      </c>
      <c r="C4" s="624" t="s">
        <v>86</v>
      </c>
      <c r="D4" s="624" t="s">
        <v>87</v>
      </c>
      <c r="E4" s="624" t="s">
        <v>392</v>
      </c>
      <c r="F4" s="624" t="s">
        <v>88</v>
      </c>
      <c r="G4" s="627" t="s">
        <v>100</v>
      </c>
      <c r="H4" s="633"/>
      <c r="I4" s="633"/>
      <c r="J4" s="633"/>
      <c r="K4" s="633"/>
      <c r="L4" s="633"/>
      <c r="M4" s="633"/>
      <c r="N4" s="628"/>
      <c r="O4" s="629" t="s">
        <v>101</v>
      </c>
      <c r="P4" s="630"/>
      <c r="Q4" s="621" t="s">
        <v>102</v>
      </c>
      <c r="R4" s="621" t="s">
        <v>103</v>
      </c>
      <c r="S4" s="621" t="s">
        <v>110</v>
      </c>
      <c r="T4" s="621" t="s">
        <v>109</v>
      </c>
      <c r="U4" s="618" t="s">
        <v>89</v>
      </c>
    </row>
    <row r="5" spans="1:21" s="66" customFormat="1" ht="15" customHeight="1" x14ac:dyDescent="0.25">
      <c r="A5" s="622"/>
      <c r="B5" s="622"/>
      <c r="C5" s="625"/>
      <c r="D5" s="625"/>
      <c r="E5" s="625"/>
      <c r="F5" s="625"/>
      <c r="G5" s="627" t="s">
        <v>104</v>
      </c>
      <c r="H5" s="628"/>
      <c r="I5" s="627" t="s">
        <v>105</v>
      </c>
      <c r="J5" s="628"/>
      <c r="K5" s="627" t="s">
        <v>106</v>
      </c>
      <c r="L5" s="628"/>
      <c r="M5" s="627" t="s">
        <v>107</v>
      </c>
      <c r="N5" s="628"/>
      <c r="O5" s="631"/>
      <c r="P5" s="632"/>
      <c r="Q5" s="622"/>
      <c r="R5" s="622"/>
      <c r="S5" s="622"/>
      <c r="T5" s="622"/>
      <c r="U5" s="619"/>
    </row>
    <row r="6" spans="1:21" s="67" customFormat="1" ht="25.5" x14ac:dyDescent="0.25">
      <c r="A6" s="623"/>
      <c r="B6" s="623"/>
      <c r="C6" s="626"/>
      <c r="D6" s="626"/>
      <c r="E6" s="626"/>
      <c r="F6" s="626"/>
      <c r="G6" s="439" t="s">
        <v>108</v>
      </c>
      <c r="H6" s="439" t="s">
        <v>12</v>
      </c>
      <c r="I6" s="439" t="s">
        <v>108</v>
      </c>
      <c r="J6" s="439" t="s">
        <v>12</v>
      </c>
      <c r="K6" s="439" t="s">
        <v>108</v>
      </c>
      <c r="L6" s="439" t="s">
        <v>12</v>
      </c>
      <c r="M6" s="439" t="s">
        <v>108</v>
      </c>
      <c r="N6" s="439" t="s">
        <v>12</v>
      </c>
      <c r="O6" s="439" t="s">
        <v>108</v>
      </c>
      <c r="P6" s="439" t="s">
        <v>12</v>
      </c>
      <c r="Q6" s="623"/>
      <c r="R6" s="623"/>
      <c r="S6" s="623"/>
      <c r="T6" s="623"/>
      <c r="U6" s="620"/>
    </row>
    <row r="7" spans="1:21" s="67" customFormat="1" ht="15.6" x14ac:dyDescent="0.3">
      <c r="A7" s="440"/>
      <c r="B7" s="441"/>
      <c r="C7" s="442"/>
      <c r="D7" s="442"/>
      <c r="E7" s="443"/>
      <c r="F7" s="442"/>
      <c r="G7" s="444"/>
      <c r="H7" s="444"/>
      <c r="I7" s="444"/>
      <c r="J7" s="444"/>
      <c r="K7" s="444"/>
      <c r="L7" s="444"/>
      <c r="M7" s="444"/>
      <c r="N7" s="444"/>
      <c r="O7" s="444"/>
      <c r="P7" s="444"/>
      <c r="Q7" s="445"/>
      <c r="R7" s="445"/>
      <c r="S7" s="445"/>
      <c r="T7" s="445"/>
      <c r="U7" s="446"/>
    </row>
    <row r="8" spans="1:21" ht="15.75" x14ac:dyDescent="0.25">
      <c r="A8" s="658" t="s">
        <v>1399</v>
      </c>
      <c r="B8" s="658" t="s">
        <v>112</v>
      </c>
      <c r="C8" s="325"/>
      <c r="D8" s="325"/>
      <c r="E8" s="325"/>
      <c r="F8" s="73"/>
      <c r="G8" s="351"/>
      <c r="H8" s="354"/>
      <c r="I8" s="351"/>
      <c r="J8" s="354"/>
      <c r="K8" s="351"/>
      <c r="L8" s="354"/>
      <c r="M8" s="351"/>
      <c r="N8" s="354"/>
      <c r="O8" s="395">
        <f>G8+I8+K8+M8</f>
        <v>0</v>
      </c>
      <c r="P8" s="396">
        <f>H8+J8+L8+N8</f>
        <v>0</v>
      </c>
      <c r="Q8" s="348"/>
      <c r="R8" s="348"/>
      <c r="S8" s="250"/>
      <c r="T8" s="250"/>
      <c r="U8" s="250"/>
    </row>
    <row r="9" spans="1:21" ht="15.75" x14ac:dyDescent="0.25">
      <c r="A9" s="658"/>
      <c r="B9" s="658"/>
      <c r="C9" s="325"/>
      <c r="D9" s="325"/>
      <c r="E9" s="325"/>
      <c r="F9" s="73"/>
      <c r="G9" s="351"/>
      <c r="H9" s="354"/>
      <c r="I9" s="351"/>
      <c r="J9" s="354"/>
      <c r="K9" s="351"/>
      <c r="L9" s="354"/>
      <c r="M9" s="351"/>
      <c r="N9" s="354"/>
      <c r="O9" s="395">
        <f t="shared" ref="O9:O26" si="0">G9+I9+K9+M9</f>
        <v>0</v>
      </c>
      <c r="P9" s="396">
        <f t="shared" ref="P9:P26" si="1">H9+J9+L9+N9</f>
        <v>0</v>
      </c>
      <c r="Q9" s="348"/>
      <c r="R9" s="348"/>
      <c r="S9" s="250"/>
      <c r="T9" s="250"/>
      <c r="U9" s="250"/>
    </row>
    <row r="10" spans="1:21" ht="15.75" x14ac:dyDescent="0.25">
      <c r="A10" s="658"/>
      <c r="B10" s="658"/>
      <c r="C10" s="325"/>
      <c r="D10" s="325"/>
      <c r="E10" s="325"/>
      <c r="F10" s="73"/>
      <c r="G10" s="351"/>
      <c r="H10" s="354"/>
      <c r="I10" s="351"/>
      <c r="J10" s="354"/>
      <c r="K10" s="351"/>
      <c r="L10" s="354"/>
      <c r="M10" s="351"/>
      <c r="N10" s="354"/>
      <c r="O10" s="395">
        <f t="shared" si="0"/>
        <v>0</v>
      </c>
      <c r="P10" s="396">
        <f t="shared" si="1"/>
        <v>0</v>
      </c>
      <c r="Q10" s="348"/>
      <c r="R10" s="348"/>
      <c r="S10" s="250"/>
      <c r="T10" s="250"/>
      <c r="U10" s="250"/>
    </row>
    <row r="11" spans="1:21" ht="15.75" x14ac:dyDescent="0.25">
      <c r="A11" s="658"/>
      <c r="B11" s="658"/>
      <c r="C11" s="325"/>
      <c r="D11" s="325"/>
      <c r="E11" s="325"/>
      <c r="F11" s="73"/>
      <c r="G11" s="351"/>
      <c r="H11" s="354"/>
      <c r="I11" s="351"/>
      <c r="J11" s="354"/>
      <c r="K11" s="351"/>
      <c r="L11" s="354"/>
      <c r="M11" s="351"/>
      <c r="N11" s="354"/>
      <c r="O11" s="395">
        <f t="shared" si="0"/>
        <v>0</v>
      </c>
      <c r="P11" s="396">
        <f t="shared" si="1"/>
        <v>0</v>
      </c>
      <c r="Q11" s="348"/>
      <c r="R11" s="348"/>
      <c r="S11" s="250"/>
      <c r="T11" s="250"/>
      <c r="U11" s="250"/>
    </row>
    <row r="12" spans="1:21" ht="15.75" x14ac:dyDescent="0.25">
      <c r="A12" s="658"/>
      <c r="B12" s="658"/>
      <c r="C12" s="325"/>
      <c r="D12" s="325"/>
      <c r="E12" s="325"/>
      <c r="F12" s="73"/>
      <c r="G12" s="351"/>
      <c r="H12" s="354"/>
      <c r="I12" s="351"/>
      <c r="J12" s="354"/>
      <c r="K12" s="351"/>
      <c r="L12" s="354"/>
      <c r="M12" s="351"/>
      <c r="N12" s="354"/>
      <c r="O12" s="395">
        <f t="shared" si="0"/>
        <v>0</v>
      </c>
      <c r="P12" s="396">
        <f t="shared" si="1"/>
        <v>0</v>
      </c>
      <c r="Q12" s="348"/>
      <c r="R12" s="348"/>
      <c r="S12" s="250"/>
      <c r="T12" s="250"/>
      <c r="U12" s="250"/>
    </row>
    <row r="13" spans="1:21" ht="15.75" x14ac:dyDescent="0.25">
      <c r="A13" s="658"/>
      <c r="B13" s="658"/>
      <c r="C13" s="325"/>
      <c r="D13" s="325"/>
      <c r="E13" s="325"/>
      <c r="F13" s="73"/>
      <c r="G13" s="351"/>
      <c r="H13" s="354"/>
      <c r="I13" s="351"/>
      <c r="J13" s="354"/>
      <c r="K13" s="351"/>
      <c r="L13" s="354"/>
      <c r="M13" s="351"/>
      <c r="N13" s="354"/>
      <c r="O13" s="395">
        <f t="shared" si="0"/>
        <v>0</v>
      </c>
      <c r="P13" s="396">
        <f t="shared" si="1"/>
        <v>0</v>
      </c>
      <c r="Q13" s="348"/>
      <c r="R13" s="348"/>
      <c r="S13" s="250"/>
      <c r="T13" s="250"/>
      <c r="U13" s="250"/>
    </row>
    <row r="14" spans="1:21" ht="15.75" x14ac:dyDescent="0.25">
      <c r="A14" s="658"/>
      <c r="B14" s="658" t="s">
        <v>113</v>
      </c>
      <c r="C14" s="325"/>
      <c r="D14" s="325"/>
      <c r="E14" s="325"/>
      <c r="F14" s="73"/>
      <c r="G14" s="351"/>
      <c r="H14" s="354"/>
      <c r="I14" s="351"/>
      <c r="J14" s="354"/>
      <c r="K14" s="351"/>
      <c r="L14" s="354"/>
      <c r="M14" s="351"/>
      <c r="N14" s="354"/>
      <c r="O14" s="395">
        <f t="shared" si="0"/>
        <v>0</v>
      </c>
      <c r="P14" s="396">
        <f t="shared" si="1"/>
        <v>0</v>
      </c>
      <c r="Q14" s="348"/>
      <c r="R14" s="348"/>
      <c r="S14" s="250"/>
      <c r="T14" s="250"/>
      <c r="U14" s="250"/>
    </row>
    <row r="15" spans="1:21" ht="15.75" x14ac:dyDescent="0.25">
      <c r="A15" s="658"/>
      <c r="B15" s="658"/>
      <c r="C15" s="325"/>
      <c r="D15" s="325"/>
      <c r="E15" s="325"/>
      <c r="F15" s="73"/>
      <c r="G15" s="351"/>
      <c r="H15" s="354"/>
      <c r="I15" s="351"/>
      <c r="J15" s="354"/>
      <c r="K15" s="351"/>
      <c r="L15" s="354"/>
      <c r="M15" s="351"/>
      <c r="N15" s="354"/>
      <c r="O15" s="395">
        <f t="shared" si="0"/>
        <v>0</v>
      </c>
      <c r="P15" s="396">
        <f t="shared" si="1"/>
        <v>0</v>
      </c>
      <c r="Q15" s="348"/>
      <c r="R15" s="348"/>
      <c r="S15" s="250"/>
      <c r="T15" s="250"/>
      <c r="U15" s="250"/>
    </row>
    <row r="16" spans="1:21" ht="15.75" x14ac:dyDescent="0.25">
      <c r="A16" s="658"/>
      <c r="B16" s="658"/>
      <c r="C16" s="325"/>
      <c r="D16" s="325"/>
      <c r="E16" s="325"/>
      <c r="F16" s="73"/>
      <c r="G16" s="351"/>
      <c r="H16" s="354"/>
      <c r="I16" s="351"/>
      <c r="J16" s="354"/>
      <c r="K16" s="351"/>
      <c r="L16" s="354"/>
      <c r="M16" s="351"/>
      <c r="N16" s="354"/>
      <c r="O16" s="395">
        <f t="shared" si="0"/>
        <v>0</v>
      </c>
      <c r="P16" s="396">
        <f t="shared" si="1"/>
        <v>0</v>
      </c>
      <c r="Q16" s="348"/>
      <c r="R16" s="348"/>
      <c r="S16" s="250"/>
      <c r="T16" s="250"/>
      <c r="U16" s="250"/>
    </row>
    <row r="17" spans="1:21" ht="15.75" x14ac:dyDescent="0.25">
      <c r="A17" s="658"/>
      <c r="B17" s="658"/>
      <c r="C17" s="325"/>
      <c r="D17" s="325"/>
      <c r="E17" s="325"/>
      <c r="F17" s="73"/>
      <c r="G17" s="351"/>
      <c r="H17" s="354"/>
      <c r="I17" s="351"/>
      <c r="J17" s="354"/>
      <c r="K17" s="351"/>
      <c r="L17" s="354"/>
      <c r="M17" s="351"/>
      <c r="N17" s="354"/>
      <c r="O17" s="395">
        <f t="shared" si="0"/>
        <v>0</v>
      </c>
      <c r="P17" s="396">
        <f t="shared" si="1"/>
        <v>0</v>
      </c>
      <c r="Q17" s="348"/>
      <c r="R17" s="348"/>
      <c r="S17" s="250"/>
      <c r="T17" s="250"/>
      <c r="U17" s="250"/>
    </row>
    <row r="18" spans="1:21" ht="15.75" x14ac:dyDescent="0.25">
      <c r="A18" s="658"/>
      <c r="B18" s="658"/>
      <c r="C18" s="325"/>
      <c r="D18" s="325"/>
      <c r="E18" s="325"/>
      <c r="F18" s="73"/>
      <c r="G18" s="351"/>
      <c r="H18" s="354"/>
      <c r="I18" s="351"/>
      <c r="J18" s="354"/>
      <c r="K18" s="351"/>
      <c r="L18" s="354"/>
      <c r="M18" s="351"/>
      <c r="N18" s="354"/>
      <c r="O18" s="395">
        <f t="shared" si="0"/>
        <v>0</v>
      </c>
      <c r="P18" s="396">
        <f t="shared" si="1"/>
        <v>0</v>
      </c>
      <c r="Q18" s="348"/>
      <c r="R18" s="348"/>
      <c r="S18" s="250"/>
      <c r="T18" s="250"/>
      <c r="U18" s="250"/>
    </row>
    <row r="19" spans="1:21" ht="15.75" x14ac:dyDescent="0.25">
      <c r="A19" s="658"/>
      <c r="B19" s="658"/>
      <c r="C19" s="325"/>
      <c r="D19" s="325"/>
      <c r="E19" s="325"/>
      <c r="F19" s="73"/>
      <c r="G19" s="351"/>
      <c r="H19" s="354"/>
      <c r="I19" s="351"/>
      <c r="J19" s="354"/>
      <c r="K19" s="351"/>
      <c r="L19" s="354"/>
      <c r="M19" s="351"/>
      <c r="N19" s="354"/>
      <c r="O19" s="395">
        <f t="shared" si="0"/>
        <v>0</v>
      </c>
      <c r="P19" s="396">
        <f t="shared" si="1"/>
        <v>0</v>
      </c>
      <c r="Q19" s="348"/>
      <c r="R19" s="348"/>
      <c r="S19" s="250"/>
      <c r="T19" s="250"/>
      <c r="U19" s="250"/>
    </row>
    <row r="20" spans="1:21" ht="15.75" x14ac:dyDescent="0.25">
      <c r="A20" s="658"/>
      <c r="B20" s="658" t="s">
        <v>1400</v>
      </c>
      <c r="C20" s="325"/>
      <c r="D20" s="325"/>
      <c r="E20" s="325"/>
      <c r="F20" s="73"/>
      <c r="G20" s="351"/>
      <c r="H20" s="354"/>
      <c r="I20" s="351"/>
      <c r="J20" s="354"/>
      <c r="K20" s="351"/>
      <c r="L20" s="354"/>
      <c r="M20" s="351"/>
      <c r="N20" s="354"/>
      <c r="O20" s="395">
        <f t="shared" si="0"/>
        <v>0</v>
      </c>
      <c r="P20" s="396">
        <f t="shared" si="1"/>
        <v>0</v>
      </c>
      <c r="Q20" s="348"/>
      <c r="R20" s="348"/>
      <c r="S20" s="250"/>
      <c r="T20" s="250"/>
      <c r="U20" s="250"/>
    </row>
    <row r="21" spans="1:21" ht="15.75" x14ac:dyDescent="0.25">
      <c r="A21" s="658"/>
      <c r="B21" s="658"/>
      <c r="C21" s="325"/>
      <c r="D21" s="325"/>
      <c r="E21" s="325"/>
      <c r="F21" s="73"/>
      <c r="G21" s="351"/>
      <c r="H21" s="354"/>
      <c r="I21" s="351"/>
      <c r="J21" s="354"/>
      <c r="K21" s="351"/>
      <c r="L21" s="354"/>
      <c r="M21" s="351"/>
      <c r="N21" s="354"/>
      <c r="O21" s="395">
        <f t="shared" si="0"/>
        <v>0</v>
      </c>
      <c r="P21" s="396">
        <f t="shared" si="1"/>
        <v>0</v>
      </c>
      <c r="Q21" s="348"/>
      <c r="R21" s="348"/>
      <c r="S21" s="250"/>
      <c r="T21" s="250"/>
      <c r="U21" s="250"/>
    </row>
    <row r="22" spans="1:21" ht="15.75" x14ac:dyDescent="0.25">
      <c r="A22" s="658"/>
      <c r="B22" s="658"/>
      <c r="C22" s="325"/>
      <c r="D22" s="325"/>
      <c r="E22" s="325"/>
      <c r="F22" s="73"/>
      <c r="G22" s="351"/>
      <c r="H22" s="354"/>
      <c r="I22" s="351"/>
      <c r="J22" s="354"/>
      <c r="K22" s="351"/>
      <c r="L22" s="354"/>
      <c r="M22" s="351"/>
      <c r="N22" s="354"/>
      <c r="O22" s="395">
        <f t="shared" si="0"/>
        <v>0</v>
      </c>
      <c r="P22" s="396">
        <f t="shared" si="1"/>
        <v>0</v>
      </c>
      <c r="Q22" s="348"/>
      <c r="R22" s="348"/>
      <c r="S22" s="250"/>
      <c r="T22" s="250"/>
      <c r="U22" s="250"/>
    </row>
    <row r="23" spans="1:21" ht="15.75" x14ac:dyDescent="0.25">
      <c r="A23" s="658"/>
      <c r="B23" s="658"/>
      <c r="C23" s="325"/>
      <c r="D23" s="325"/>
      <c r="E23" s="325"/>
      <c r="F23" s="73"/>
      <c r="G23" s="351"/>
      <c r="H23" s="354"/>
      <c r="I23" s="351"/>
      <c r="J23" s="354"/>
      <c r="K23" s="351"/>
      <c r="L23" s="354"/>
      <c r="M23" s="351"/>
      <c r="N23" s="354"/>
      <c r="O23" s="395">
        <f t="shared" si="0"/>
        <v>0</v>
      </c>
      <c r="P23" s="396">
        <f t="shared" si="1"/>
        <v>0</v>
      </c>
      <c r="Q23" s="348"/>
      <c r="R23" s="348"/>
      <c r="S23" s="250"/>
      <c r="T23" s="250"/>
      <c r="U23" s="250"/>
    </row>
    <row r="24" spans="1:21" ht="15.75" x14ac:dyDescent="0.25">
      <c r="A24" s="658"/>
      <c r="B24" s="658"/>
      <c r="C24" s="74"/>
      <c r="D24" s="325"/>
      <c r="E24" s="325"/>
      <c r="F24" s="73"/>
      <c r="G24" s="351"/>
      <c r="H24" s="354"/>
      <c r="I24" s="351"/>
      <c r="J24" s="354"/>
      <c r="K24" s="351"/>
      <c r="L24" s="354"/>
      <c r="M24" s="351"/>
      <c r="N24" s="354"/>
      <c r="O24" s="395">
        <f t="shared" si="0"/>
        <v>0</v>
      </c>
      <c r="P24" s="396">
        <f t="shared" si="1"/>
        <v>0</v>
      </c>
      <c r="Q24" s="348"/>
      <c r="R24" s="348"/>
      <c r="S24" s="250"/>
      <c r="T24" s="250"/>
      <c r="U24" s="250"/>
    </row>
    <row r="25" spans="1:21" ht="15.75" x14ac:dyDescent="0.25">
      <c r="A25" s="658"/>
      <c r="B25" s="658"/>
      <c r="C25" s="74"/>
      <c r="D25" s="325"/>
      <c r="E25" s="325"/>
      <c r="F25" s="73"/>
      <c r="G25" s="351"/>
      <c r="H25" s="354"/>
      <c r="I25" s="351"/>
      <c r="J25" s="354"/>
      <c r="K25" s="351"/>
      <c r="L25" s="354"/>
      <c r="M25" s="351"/>
      <c r="N25" s="354"/>
      <c r="O25" s="395">
        <f t="shared" si="0"/>
        <v>0</v>
      </c>
      <c r="P25" s="396">
        <f t="shared" si="1"/>
        <v>0</v>
      </c>
      <c r="Q25" s="348"/>
      <c r="R25" s="348"/>
      <c r="S25" s="250"/>
      <c r="T25" s="250"/>
      <c r="U25" s="250"/>
    </row>
    <row r="26" spans="1:21" ht="15.75" x14ac:dyDescent="0.25">
      <c r="A26" s="658"/>
      <c r="B26" s="658"/>
      <c r="C26" s="325"/>
      <c r="D26" s="325"/>
      <c r="E26" s="325"/>
      <c r="F26" s="73"/>
      <c r="G26" s="351"/>
      <c r="H26" s="354"/>
      <c r="I26" s="351"/>
      <c r="J26" s="354"/>
      <c r="K26" s="351"/>
      <c r="L26" s="354"/>
      <c r="M26" s="351"/>
      <c r="N26" s="354"/>
      <c r="O26" s="395">
        <f t="shared" si="0"/>
        <v>0</v>
      </c>
      <c r="P26" s="396">
        <f t="shared" si="1"/>
        <v>0</v>
      </c>
      <c r="Q26" s="348"/>
      <c r="R26" s="348"/>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ht="14.45" x14ac:dyDescent="0.3">
      <c r="H34"/>
      <c r="J34"/>
      <c r="L34"/>
      <c r="N34"/>
      <c r="P34"/>
    </row>
    <row r="35" spans="8:16" ht="14.45" x14ac:dyDescent="0.3">
      <c r="H35"/>
      <c r="J35"/>
      <c r="L35"/>
      <c r="N35"/>
      <c r="P35"/>
    </row>
    <row r="36" spans="8:16" ht="14.45" x14ac:dyDescent="0.3">
      <c r="H36"/>
      <c r="J36"/>
      <c r="L36"/>
      <c r="N36"/>
      <c r="P36"/>
    </row>
    <row r="37" spans="8:16" ht="14.45" x14ac:dyDescent="0.3">
      <c r="H37"/>
      <c r="J37"/>
      <c r="L37"/>
      <c r="N37"/>
      <c r="P37"/>
    </row>
    <row r="38" spans="8:16" ht="14.45" x14ac:dyDescent="0.3">
      <c r="H38"/>
      <c r="J38"/>
      <c r="L38"/>
      <c r="N38"/>
      <c r="P38"/>
    </row>
    <row r="39" spans="8:16" ht="14.45" x14ac:dyDescent="0.3">
      <c r="H39"/>
      <c r="J39"/>
      <c r="L39"/>
      <c r="N39"/>
      <c r="P39"/>
    </row>
    <row r="40" spans="8:16" ht="14.45" x14ac:dyDescent="0.3">
      <c r="H40"/>
      <c r="J40"/>
      <c r="L40"/>
      <c r="N40"/>
      <c r="P40"/>
    </row>
    <row r="41" spans="8:16" ht="14.45" x14ac:dyDescent="0.3">
      <c r="H41"/>
      <c r="J41"/>
      <c r="L41"/>
      <c r="N41"/>
      <c r="P41"/>
    </row>
    <row r="42" spans="8:16" ht="14.45" x14ac:dyDescent="0.3">
      <c r="H42"/>
      <c r="J42"/>
      <c r="L42"/>
      <c r="N42"/>
      <c r="P42"/>
    </row>
    <row r="43" spans="8:16" ht="14.45" x14ac:dyDescent="0.3">
      <c r="H43"/>
      <c r="J43"/>
      <c r="L43"/>
      <c r="N43"/>
      <c r="P43"/>
    </row>
    <row r="44" spans="8:16" ht="14.45" x14ac:dyDescent="0.3">
      <c r="H44"/>
      <c r="J44"/>
      <c r="L44"/>
      <c r="N44"/>
      <c r="P44"/>
    </row>
    <row r="45" spans="8:16" ht="14.45" x14ac:dyDescent="0.3">
      <c r="H45"/>
      <c r="J45"/>
      <c r="L45"/>
      <c r="N45"/>
      <c r="P45"/>
    </row>
    <row r="46" spans="8:16" ht="14.45" x14ac:dyDescent="0.3">
      <c r="H46"/>
      <c r="J46"/>
      <c r="L46"/>
      <c r="N46"/>
      <c r="P46"/>
    </row>
    <row r="47" spans="8:16" ht="14.45" x14ac:dyDescent="0.3">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622" t="s">
        <v>97</v>
      </c>
      <c r="B3" s="621" t="s">
        <v>111</v>
      </c>
      <c r="C3" s="624" t="s">
        <v>86</v>
      </c>
      <c r="D3" s="624" t="s">
        <v>87</v>
      </c>
      <c r="E3" s="624" t="s">
        <v>392</v>
      </c>
      <c r="F3" s="624" t="s">
        <v>88</v>
      </c>
      <c r="G3" s="627" t="s">
        <v>100</v>
      </c>
      <c r="H3" s="633"/>
      <c r="I3" s="633"/>
      <c r="J3" s="633"/>
      <c r="K3" s="633"/>
      <c r="L3" s="633"/>
      <c r="M3" s="633"/>
      <c r="N3" s="628"/>
      <c r="O3" s="629" t="s">
        <v>101</v>
      </c>
      <c r="P3" s="630"/>
      <c r="Q3" s="621" t="s">
        <v>102</v>
      </c>
      <c r="R3" s="621" t="s">
        <v>103</v>
      </c>
      <c r="S3" s="621" t="s">
        <v>110</v>
      </c>
      <c r="T3" s="621" t="s">
        <v>109</v>
      </c>
      <c r="U3" s="618" t="s">
        <v>89</v>
      </c>
    </row>
    <row r="4" spans="1:21" ht="15" customHeight="1" x14ac:dyDescent="0.25">
      <c r="A4" s="622"/>
      <c r="B4" s="622"/>
      <c r="C4" s="625"/>
      <c r="D4" s="625"/>
      <c r="E4" s="625"/>
      <c r="F4" s="625"/>
      <c r="G4" s="627" t="s">
        <v>104</v>
      </c>
      <c r="H4" s="628"/>
      <c r="I4" s="627" t="s">
        <v>105</v>
      </c>
      <c r="J4" s="628"/>
      <c r="K4" s="627" t="s">
        <v>106</v>
      </c>
      <c r="L4" s="628"/>
      <c r="M4" s="627" t="s">
        <v>107</v>
      </c>
      <c r="N4" s="628"/>
      <c r="O4" s="631"/>
      <c r="P4" s="632"/>
      <c r="Q4" s="622"/>
      <c r="R4" s="622"/>
      <c r="S4" s="622"/>
      <c r="T4" s="622"/>
      <c r="U4" s="619"/>
    </row>
    <row r="5" spans="1:21" ht="25.5" x14ac:dyDescent="0.25">
      <c r="A5" s="623"/>
      <c r="B5" s="623"/>
      <c r="C5" s="626"/>
      <c r="D5" s="626"/>
      <c r="E5" s="626"/>
      <c r="F5" s="626"/>
      <c r="G5" s="439" t="s">
        <v>108</v>
      </c>
      <c r="H5" s="439" t="s">
        <v>12</v>
      </c>
      <c r="I5" s="439" t="s">
        <v>108</v>
      </c>
      <c r="J5" s="439" t="s">
        <v>12</v>
      </c>
      <c r="K5" s="439" t="s">
        <v>108</v>
      </c>
      <c r="L5" s="439" t="s">
        <v>12</v>
      </c>
      <c r="M5" s="439" t="s">
        <v>108</v>
      </c>
      <c r="N5" s="439" t="s">
        <v>12</v>
      </c>
      <c r="O5" s="439" t="s">
        <v>108</v>
      </c>
      <c r="P5" s="439" t="s">
        <v>12</v>
      </c>
      <c r="Q5" s="623"/>
      <c r="R5" s="623"/>
      <c r="S5" s="623"/>
      <c r="T5" s="623"/>
      <c r="U5" s="620"/>
    </row>
    <row r="6" spans="1:21" s="365" customFormat="1" ht="15.6" x14ac:dyDescent="0.3">
      <c r="A6" s="440"/>
      <c r="B6" s="441"/>
      <c r="C6" s="442"/>
      <c r="D6" s="442"/>
      <c r="E6" s="443"/>
      <c r="F6" s="442"/>
      <c r="G6" s="444"/>
      <c r="H6" s="444"/>
      <c r="I6" s="444"/>
      <c r="J6" s="444"/>
      <c r="K6" s="444"/>
      <c r="L6" s="444"/>
      <c r="M6" s="444"/>
      <c r="N6" s="444"/>
      <c r="O6" s="444"/>
      <c r="P6" s="444"/>
      <c r="Q6" s="445"/>
      <c r="R6" s="445"/>
      <c r="S6" s="445"/>
      <c r="T6" s="445"/>
      <c r="U6" s="446"/>
    </row>
    <row r="7" spans="1:21" ht="15.75" x14ac:dyDescent="0.25">
      <c r="A7" s="646" t="s">
        <v>1436</v>
      </c>
      <c r="B7" s="643" t="s">
        <v>1341</v>
      </c>
      <c r="C7" s="74"/>
      <c r="D7" s="325"/>
      <c r="E7" s="325"/>
      <c r="F7" s="278"/>
      <c r="G7" s="355"/>
      <c r="H7" s="356"/>
      <c r="I7" s="355"/>
      <c r="J7" s="356"/>
      <c r="K7" s="355"/>
      <c r="L7" s="356"/>
      <c r="M7" s="355"/>
      <c r="N7" s="356"/>
      <c r="O7" s="397">
        <f>G7+I7+K7+M7</f>
        <v>0</v>
      </c>
      <c r="P7" s="398">
        <f>H7+J7+L7+N7</f>
        <v>0</v>
      </c>
      <c r="Q7" s="325"/>
      <c r="R7" s="325"/>
      <c r="S7" s="325"/>
      <c r="T7" s="325"/>
      <c r="U7" s="325"/>
    </row>
    <row r="8" spans="1:21" s="365" customFormat="1" ht="15.75" x14ac:dyDescent="0.25">
      <c r="A8" s="646"/>
      <c r="B8" s="644"/>
      <c r="C8" s="74"/>
      <c r="D8" s="325"/>
      <c r="E8" s="325"/>
      <c r="F8" s="278"/>
      <c r="G8" s="355"/>
      <c r="H8" s="356"/>
      <c r="I8" s="355"/>
      <c r="J8" s="356"/>
      <c r="K8" s="355"/>
      <c r="L8" s="356"/>
      <c r="M8" s="355"/>
      <c r="N8" s="356"/>
      <c r="O8" s="397">
        <f t="shared" ref="O8:O33" si="0">G8+I8+K8+M8</f>
        <v>0</v>
      </c>
      <c r="P8" s="398">
        <f t="shared" ref="P8:P33" si="1">H8+J8+L8+N8</f>
        <v>0</v>
      </c>
      <c r="Q8" s="325"/>
      <c r="R8" s="325"/>
      <c r="S8" s="325"/>
      <c r="T8" s="325"/>
      <c r="U8" s="325"/>
    </row>
    <row r="9" spans="1:21" s="365" customFormat="1" ht="15.75" x14ac:dyDescent="0.25">
      <c r="A9" s="646"/>
      <c r="B9" s="644"/>
      <c r="C9" s="74"/>
      <c r="D9" s="325"/>
      <c r="E9" s="325"/>
      <c r="F9" s="278"/>
      <c r="G9" s="355"/>
      <c r="H9" s="356"/>
      <c r="I9" s="355"/>
      <c r="J9" s="356"/>
      <c r="K9" s="355"/>
      <c r="L9" s="356"/>
      <c r="M9" s="355"/>
      <c r="N9" s="356"/>
      <c r="O9" s="397">
        <f t="shared" si="0"/>
        <v>0</v>
      </c>
      <c r="P9" s="398">
        <f t="shared" si="1"/>
        <v>0</v>
      </c>
      <c r="Q9" s="325"/>
      <c r="R9" s="325"/>
      <c r="S9" s="325"/>
      <c r="T9" s="325"/>
      <c r="U9" s="325"/>
    </row>
    <row r="10" spans="1:21" ht="15.75" x14ac:dyDescent="0.25">
      <c r="A10" s="646"/>
      <c r="B10" s="644"/>
      <c r="C10" s="74"/>
      <c r="D10" s="325"/>
      <c r="E10" s="325"/>
      <c r="F10" s="278"/>
      <c r="G10" s="355"/>
      <c r="H10" s="356"/>
      <c r="I10" s="355"/>
      <c r="J10" s="356"/>
      <c r="K10" s="355"/>
      <c r="L10" s="356"/>
      <c r="M10" s="355"/>
      <c r="N10" s="356"/>
      <c r="O10" s="397">
        <f t="shared" si="0"/>
        <v>0</v>
      </c>
      <c r="P10" s="398">
        <f t="shared" si="1"/>
        <v>0</v>
      </c>
      <c r="Q10" s="325"/>
      <c r="R10" s="325"/>
      <c r="S10" s="325"/>
      <c r="T10" s="325"/>
      <c r="U10" s="325"/>
    </row>
    <row r="11" spans="1:21" ht="15.75" x14ac:dyDescent="0.25">
      <c r="A11" s="646"/>
      <c r="B11" s="644"/>
      <c r="C11" s="74"/>
      <c r="D11" s="325"/>
      <c r="E11" s="325"/>
      <c r="F11" s="278"/>
      <c r="G11" s="355"/>
      <c r="H11" s="356"/>
      <c r="I11" s="355"/>
      <c r="J11" s="356"/>
      <c r="K11" s="355"/>
      <c r="L11" s="356"/>
      <c r="M11" s="355"/>
      <c r="N11" s="356"/>
      <c r="O11" s="397">
        <f t="shared" si="0"/>
        <v>0</v>
      </c>
      <c r="P11" s="398">
        <f t="shared" si="1"/>
        <v>0</v>
      </c>
      <c r="Q11" s="325"/>
      <c r="R11" s="325"/>
      <c r="S11" s="325"/>
      <c r="T11" s="325"/>
      <c r="U11" s="325"/>
    </row>
    <row r="12" spans="1:21" ht="15.75" x14ac:dyDescent="0.25">
      <c r="A12" s="646"/>
      <c r="B12" s="645"/>
      <c r="C12" s="74"/>
      <c r="D12" s="325"/>
      <c r="E12" s="325"/>
      <c r="F12" s="278"/>
      <c r="G12" s="355"/>
      <c r="H12" s="356"/>
      <c r="I12" s="355"/>
      <c r="J12" s="356"/>
      <c r="K12" s="355"/>
      <c r="L12" s="356"/>
      <c r="M12" s="355"/>
      <c r="N12" s="356"/>
      <c r="O12" s="397">
        <f t="shared" si="0"/>
        <v>0</v>
      </c>
      <c r="P12" s="398">
        <f t="shared" si="1"/>
        <v>0</v>
      </c>
      <c r="Q12" s="325"/>
      <c r="R12" s="325"/>
      <c r="S12" s="325"/>
      <c r="T12" s="325"/>
      <c r="U12" s="325"/>
    </row>
    <row r="13" spans="1:21" ht="15.75" x14ac:dyDescent="0.25">
      <c r="A13" s="644" t="s">
        <v>1437</v>
      </c>
      <c r="B13" s="643" t="s">
        <v>1438</v>
      </c>
      <c r="C13" s="74"/>
      <c r="D13" s="309"/>
      <c r="E13" s="309"/>
      <c r="F13" s="309"/>
      <c r="G13" s="355"/>
      <c r="H13" s="356"/>
      <c r="I13" s="355"/>
      <c r="J13" s="356"/>
      <c r="K13" s="355"/>
      <c r="L13" s="356"/>
      <c r="M13" s="355"/>
      <c r="N13" s="356"/>
      <c r="O13" s="397">
        <f t="shared" si="0"/>
        <v>0</v>
      </c>
      <c r="P13" s="398">
        <f t="shared" si="1"/>
        <v>0</v>
      </c>
      <c r="Q13" s="325"/>
      <c r="R13" s="325"/>
      <c r="S13" s="325"/>
      <c r="T13" s="325"/>
      <c r="U13" s="325"/>
    </row>
    <row r="14" spans="1:21" ht="15.75" x14ac:dyDescent="0.25">
      <c r="A14" s="644"/>
      <c r="B14" s="644"/>
      <c r="C14" s="74"/>
      <c r="D14" s="325"/>
      <c r="E14" s="325"/>
      <c r="F14" s="278"/>
      <c r="G14" s="355"/>
      <c r="H14" s="356"/>
      <c r="I14" s="355"/>
      <c r="J14" s="356"/>
      <c r="K14" s="355"/>
      <c r="L14" s="356"/>
      <c r="M14" s="355"/>
      <c r="N14" s="356"/>
      <c r="O14" s="397">
        <f t="shared" si="0"/>
        <v>0</v>
      </c>
      <c r="P14" s="398">
        <f t="shared" si="1"/>
        <v>0</v>
      </c>
      <c r="Q14" s="325"/>
      <c r="R14" s="325"/>
      <c r="S14" s="325"/>
      <c r="T14" s="325"/>
      <c r="U14" s="325"/>
    </row>
    <row r="15" spans="1:21" ht="15.75" x14ac:dyDescent="0.25">
      <c r="A15" s="644"/>
      <c r="B15" s="644"/>
      <c r="C15" s="74"/>
      <c r="D15" s="325"/>
      <c r="E15" s="325"/>
      <c r="F15" s="278"/>
      <c r="G15" s="355"/>
      <c r="H15" s="356"/>
      <c r="I15" s="355"/>
      <c r="J15" s="356"/>
      <c r="K15" s="355"/>
      <c r="L15" s="356"/>
      <c r="M15" s="355"/>
      <c r="N15" s="356"/>
      <c r="O15" s="397">
        <f t="shared" si="0"/>
        <v>0</v>
      </c>
      <c r="P15" s="398">
        <f t="shared" si="1"/>
        <v>0</v>
      </c>
      <c r="Q15" s="325"/>
      <c r="R15" s="325"/>
      <c r="S15" s="325"/>
      <c r="T15" s="325"/>
      <c r="U15" s="325"/>
    </row>
    <row r="16" spans="1:21" ht="15.75" x14ac:dyDescent="0.25">
      <c r="A16" s="644"/>
      <c r="B16" s="644"/>
      <c r="C16" s="74"/>
      <c r="D16" s="325"/>
      <c r="E16" s="325"/>
      <c r="F16" s="278"/>
      <c r="G16" s="355"/>
      <c r="H16" s="356"/>
      <c r="I16" s="355"/>
      <c r="J16" s="356"/>
      <c r="K16" s="355"/>
      <c r="L16" s="356"/>
      <c r="M16" s="355"/>
      <c r="N16" s="356"/>
      <c r="O16" s="397">
        <f t="shared" si="0"/>
        <v>0</v>
      </c>
      <c r="P16" s="398">
        <f t="shared" si="1"/>
        <v>0</v>
      </c>
      <c r="Q16" s="325"/>
      <c r="R16" s="325"/>
      <c r="S16" s="325"/>
      <c r="T16" s="325"/>
      <c r="U16" s="325"/>
    </row>
    <row r="17" spans="1:21" ht="15.75" x14ac:dyDescent="0.25">
      <c r="A17" s="644"/>
      <c r="B17" s="644"/>
      <c r="C17" s="74"/>
      <c r="D17" s="325"/>
      <c r="E17" s="325"/>
      <c r="F17" s="278"/>
      <c r="G17" s="355"/>
      <c r="H17" s="356"/>
      <c r="I17" s="355"/>
      <c r="J17" s="356"/>
      <c r="K17" s="355"/>
      <c r="L17" s="356"/>
      <c r="M17" s="355"/>
      <c r="N17" s="356"/>
      <c r="O17" s="397">
        <f t="shared" si="0"/>
        <v>0</v>
      </c>
      <c r="P17" s="398">
        <f t="shared" si="1"/>
        <v>0</v>
      </c>
      <c r="Q17" s="325"/>
      <c r="R17" s="325"/>
      <c r="S17" s="325"/>
      <c r="T17" s="325"/>
      <c r="U17" s="325"/>
    </row>
    <row r="18" spans="1:21" ht="15.75" x14ac:dyDescent="0.25">
      <c r="A18" s="644"/>
      <c r="B18" s="644"/>
      <c r="C18" s="74"/>
      <c r="D18" s="325"/>
      <c r="E18" s="325"/>
      <c r="F18" s="278"/>
      <c r="G18" s="355"/>
      <c r="H18" s="356"/>
      <c r="I18" s="355"/>
      <c r="J18" s="356"/>
      <c r="K18" s="355"/>
      <c r="L18" s="356"/>
      <c r="M18" s="355"/>
      <c r="N18" s="356"/>
      <c r="O18" s="397">
        <f t="shared" si="0"/>
        <v>0</v>
      </c>
      <c r="P18" s="398">
        <f t="shared" si="1"/>
        <v>0</v>
      </c>
      <c r="Q18" s="325"/>
      <c r="R18" s="325"/>
      <c r="S18" s="325"/>
      <c r="T18" s="325"/>
      <c r="U18" s="325"/>
    </row>
    <row r="19" spans="1:21" ht="15.75" x14ac:dyDescent="0.25">
      <c r="A19" s="645"/>
      <c r="B19" s="645"/>
      <c r="C19" s="74"/>
      <c r="D19" s="325"/>
      <c r="E19" s="325"/>
      <c r="F19" s="278"/>
      <c r="G19" s="355"/>
      <c r="H19" s="356"/>
      <c r="I19" s="355"/>
      <c r="J19" s="356"/>
      <c r="K19" s="355"/>
      <c r="L19" s="356"/>
      <c r="M19" s="355"/>
      <c r="N19" s="356"/>
      <c r="O19" s="397">
        <f t="shared" si="0"/>
        <v>0</v>
      </c>
      <c r="P19" s="398">
        <f t="shared" si="1"/>
        <v>0</v>
      </c>
      <c r="Q19" s="325"/>
      <c r="R19" s="325"/>
      <c r="S19" s="325"/>
      <c r="T19" s="325"/>
      <c r="U19" s="325"/>
    </row>
    <row r="20" spans="1:21" ht="15.75" x14ac:dyDescent="0.25">
      <c r="A20" s="643" t="s">
        <v>1439</v>
      </c>
      <c r="B20" s="643" t="s">
        <v>1440</v>
      </c>
      <c r="C20" s="74"/>
      <c r="D20" s="325"/>
      <c r="E20" s="325"/>
      <c r="F20" s="278"/>
      <c r="G20" s="355"/>
      <c r="H20" s="356"/>
      <c r="I20" s="355"/>
      <c r="J20" s="356"/>
      <c r="K20" s="355"/>
      <c r="L20" s="356"/>
      <c r="M20" s="355"/>
      <c r="N20" s="356"/>
      <c r="O20" s="397">
        <f t="shared" si="0"/>
        <v>0</v>
      </c>
      <c r="P20" s="398">
        <f t="shared" si="1"/>
        <v>0</v>
      </c>
      <c r="Q20" s="325"/>
      <c r="R20" s="325"/>
      <c r="S20" s="325"/>
      <c r="T20" s="325"/>
      <c r="U20" s="325"/>
    </row>
    <row r="21" spans="1:21" s="365" customFormat="1" ht="15.75" x14ac:dyDescent="0.25">
      <c r="A21" s="644"/>
      <c r="B21" s="644"/>
      <c r="C21" s="74"/>
      <c r="D21" s="325"/>
      <c r="E21" s="325"/>
      <c r="F21" s="278"/>
      <c r="G21" s="355"/>
      <c r="H21" s="356"/>
      <c r="I21" s="355"/>
      <c r="J21" s="356"/>
      <c r="K21" s="355"/>
      <c r="L21" s="356"/>
      <c r="M21" s="355"/>
      <c r="N21" s="356"/>
      <c r="O21" s="397">
        <f t="shared" si="0"/>
        <v>0</v>
      </c>
      <c r="P21" s="398">
        <f t="shared" si="1"/>
        <v>0</v>
      </c>
      <c r="Q21" s="325"/>
      <c r="R21" s="325"/>
      <c r="S21" s="325"/>
      <c r="T21" s="325"/>
      <c r="U21" s="325"/>
    </row>
    <row r="22" spans="1:21" s="365" customFormat="1" ht="15.75" x14ac:dyDescent="0.25">
      <c r="A22" s="644"/>
      <c r="B22" s="644"/>
      <c r="C22" s="74"/>
      <c r="D22" s="325"/>
      <c r="E22" s="325"/>
      <c r="F22" s="278"/>
      <c r="G22" s="355"/>
      <c r="H22" s="356"/>
      <c r="I22" s="355"/>
      <c r="J22" s="356"/>
      <c r="K22" s="355"/>
      <c r="L22" s="356"/>
      <c r="M22" s="355"/>
      <c r="N22" s="356"/>
      <c r="O22" s="397">
        <f t="shared" si="0"/>
        <v>0</v>
      </c>
      <c r="P22" s="398">
        <f t="shared" si="1"/>
        <v>0</v>
      </c>
      <c r="Q22" s="325"/>
      <c r="R22" s="325"/>
      <c r="S22" s="325"/>
      <c r="T22" s="325"/>
      <c r="U22" s="325"/>
    </row>
    <row r="23" spans="1:21" s="365" customFormat="1" ht="15.75" x14ac:dyDescent="0.25">
      <c r="A23" s="644"/>
      <c r="B23" s="644"/>
      <c r="C23" s="74"/>
      <c r="D23" s="325"/>
      <c r="E23" s="325"/>
      <c r="F23" s="278"/>
      <c r="G23" s="355"/>
      <c r="H23" s="356"/>
      <c r="I23" s="355"/>
      <c r="J23" s="356"/>
      <c r="K23" s="355"/>
      <c r="L23" s="356"/>
      <c r="M23" s="355"/>
      <c r="N23" s="356"/>
      <c r="O23" s="397">
        <f t="shared" si="0"/>
        <v>0</v>
      </c>
      <c r="P23" s="398">
        <f t="shared" si="1"/>
        <v>0</v>
      </c>
      <c r="Q23" s="325"/>
      <c r="R23" s="325"/>
      <c r="S23" s="325"/>
      <c r="T23" s="325"/>
      <c r="U23" s="325"/>
    </row>
    <row r="24" spans="1:21" ht="15.75" x14ac:dyDescent="0.25">
      <c r="A24" s="644"/>
      <c r="B24" s="644"/>
      <c r="C24" s="74"/>
      <c r="D24" s="325"/>
      <c r="E24" s="325"/>
      <c r="F24" s="278"/>
      <c r="G24" s="355"/>
      <c r="H24" s="356"/>
      <c r="I24" s="355"/>
      <c r="J24" s="356"/>
      <c r="K24" s="355"/>
      <c r="L24" s="356"/>
      <c r="M24" s="355"/>
      <c r="N24" s="356"/>
      <c r="O24" s="397">
        <f t="shared" si="0"/>
        <v>0</v>
      </c>
      <c r="P24" s="398">
        <f t="shared" si="1"/>
        <v>0</v>
      </c>
      <c r="Q24" s="325"/>
      <c r="R24" s="325"/>
      <c r="S24" s="325"/>
      <c r="T24" s="325"/>
      <c r="U24" s="325"/>
    </row>
    <row r="25" spans="1:21" ht="15.75" x14ac:dyDescent="0.25">
      <c r="A25" s="644"/>
      <c r="B25" s="644"/>
      <c r="C25" s="74"/>
      <c r="D25" s="325"/>
      <c r="E25" s="325"/>
      <c r="F25" s="278"/>
      <c r="G25" s="355"/>
      <c r="H25" s="356"/>
      <c r="I25" s="355"/>
      <c r="J25" s="356"/>
      <c r="K25" s="355"/>
      <c r="L25" s="356"/>
      <c r="M25" s="355"/>
      <c r="N25" s="356"/>
      <c r="O25" s="397">
        <f t="shared" si="0"/>
        <v>0</v>
      </c>
      <c r="P25" s="398">
        <f t="shared" si="1"/>
        <v>0</v>
      </c>
      <c r="Q25" s="325"/>
      <c r="R25" s="325"/>
      <c r="S25" s="325"/>
      <c r="T25" s="325"/>
      <c r="U25" s="325"/>
    </row>
    <row r="26" spans="1:21" ht="15.75" x14ac:dyDescent="0.25">
      <c r="A26" s="645"/>
      <c r="B26" s="645"/>
      <c r="C26" s="74"/>
      <c r="D26" s="325"/>
      <c r="E26" s="325"/>
      <c r="F26" s="278"/>
      <c r="G26" s="355"/>
      <c r="H26" s="356"/>
      <c r="I26" s="355"/>
      <c r="J26" s="356"/>
      <c r="K26" s="355"/>
      <c r="L26" s="356"/>
      <c r="M26" s="355"/>
      <c r="N26" s="356"/>
      <c r="O26" s="397">
        <f t="shared" si="0"/>
        <v>0</v>
      </c>
      <c r="P26" s="398">
        <f t="shared" si="1"/>
        <v>0</v>
      </c>
      <c r="Q26" s="325"/>
      <c r="R26" s="325"/>
      <c r="S26" s="325"/>
      <c r="T26" s="325"/>
      <c r="U26" s="325"/>
    </row>
    <row r="27" spans="1:21" ht="15.75" x14ac:dyDescent="0.25">
      <c r="A27" s="643" t="s">
        <v>1441</v>
      </c>
      <c r="B27" s="643" t="s">
        <v>1442</v>
      </c>
      <c r="C27" s="74"/>
      <c r="D27" s="325"/>
      <c r="E27" s="325"/>
      <c r="F27" s="278"/>
      <c r="G27" s="355"/>
      <c r="H27" s="356"/>
      <c r="I27" s="355"/>
      <c r="J27" s="356"/>
      <c r="K27" s="355"/>
      <c r="L27" s="356"/>
      <c r="M27" s="355"/>
      <c r="N27" s="356"/>
      <c r="O27" s="397">
        <f t="shared" si="0"/>
        <v>0</v>
      </c>
      <c r="P27" s="398">
        <f t="shared" si="1"/>
        <v>0</v>
      </c>
      <c r="Q27" s="325"/>
      <c r="R27" s="325"/>
      <c r="S27" s="325"/>
      <c r="T27" s="325"/>
      <c r="U27" s="325"/>
    </row>
    <row r="28" spans="1:21" s="365" customFormat="1" ht="15.75" x14ac:dyDescent="0.25">
      <c r="A28" s="644"/>
      <c r="B28" s="644"/>
      <c r="C28" s="74"/>
      <c r="D28" s="325"/>
      <c r="E28" s="325"/>
      <c r="F28" s="278"/>
      <c r="G28" s="355"/>
      <c r="H28" s="356"/>
      <c r="I28" s="355"/>
      <c r="J28" s="356"/>
      <c r="K28" s="355"/>
      <c r="L28" s="356"/>
      <c r="M28" s="355"/>
      <c r="N28" s="356"/>
      <c r="O28" s="397">
        <f t="shared" si="0"/>
        <v>0</v>
      </c>
      <c r="P28" s="398">
        <f t="shared" si="1"/>
        <v>0</v>
      </c>
      <c r="Q28" s="325"/>
      <c r="R28" s="325"/>
      <c r="S28" s="325"/>
      <c r="T28" s="325"/>
      <c r="U28" s="325"/>
    </row>
    <row r="29" spans="1:21" s="365" customFormat="1" ht="15.75" x14ac:dyDescent="0.25">
      <c r="A29" s="644"/>
      <c r="B29" s="644"/>
      <c r="C29" s="74"/>
      <c r="D29" s="325"/>
      <c r="E29" s="325"/>
      <c r="F29" s="278"/>
      <c r="G29" s="355"/>
      <c r="H29" s="356"/>
      <c r="I29" s="355"/>
      <c r="J29" s="356"/>
      <c r="K29" s="355"/>
      <c r="L29" s="356"/>
      <c r="M29" s="355"/>
      <c r="N29" s="356"/>
      <c r="O29" s="397">
        <f t="shared" si="0"/>
        <v>0</v>
      </c>
      <c r="P29" s="398">
        <f t="shared" si="1"/>
        <v>0</v>
      </c>
      <c r="Q29" s="325"/>
      <c r="R29" s="325"/>
      <c r="S29" s="325"/>
      <c r="T29" s="325"/>
      <c r="U29" s="325"/>
    </row>
    <row r="30" spans="1:21" s="365" customFormat="1" ht="15.75" x14ac:dyDescent="0.25">
      <c r="A30" s="644"/>
      <c r="B30" s="644"/>
      <c r="C30" s="74"/>
      <c r="D30" s="325"/>
      <c r="E30" s="325"/>
      <c r="F30" s="278"/>
      <c r="G30" s="355"/>
      <c r="H30" s="356"/>
      <c r="I30" s="355"/>
      <c r="J30" s="356"/>
      <c r="K30" s="355"/>
      <c r="L30" s="356"/>
      <c r="M30" s="355"/>
      <c r="N30" s="356"/>
      <c r="O30" s="397">
        <f t="shared" si="0"/>
        <v>0</v>
      </c>
      <c r="P30" s="398">
        <f t="shared" si="1"/>
        <v>0</v>
      </c>
      <c r="Q30" s="325"/>
      <c r="R30" s="325"/>
      <c r="S30" s="325"/>
      <c r="T30" s="325"/>
      <c r="U30" s="325"/>
    </row>
    <row r="31" spans="1:21" ht="15.75" x14ac:dyDescent="0.25">
      <c r="A31" s="644"/>
      <c r="B31" s="644"/>
      <c r="C31" s="74"/>
      <c r="D31" s="325"/>
      <c r="E31" s="325"/>
      <c r="F31" s="278"/>
      <c r="G31" s="355"/>
      <c r="H31" s="356"/>
      <c r="I31" s="355"/>
      <c r="J31" s="356"/>
      <c r="K31" s="355"/>
      <c r="L31" s="356"/>
      <c r="M31" s="355"/>
      <c r="N31" s="356"/>
      <c r="O31" s="397">
        <f t="shared" si="0"/>
        <v>0</v>
      </c>
      <c r="P31" s="398">
        <f t="shared" si="1"/>
        <v>0</v>
      </c>
      <c r="Q31" s="325"/>
      <c r="R31" s="325"/>
      <c r="S31" s="325"/>
      <c r="T31" s="325"/>
      <c r="U31" s="325"/>
    </row>
    <row r="32" spans="1:21" ht="15.75" x14ac:dyDescent="0.25">
      <c r="A32" s="644"/>
      <c r="B32" s="644"/>
      <c r="C32" s="74"/>
      <c r="D32" s="325"/>
      <c r="E32" s="325"/>
      <c r="F32" s="278"/>
      <c r="G32" s="355"/>
      <c r="H32" s="356"/>
      <c r="I32" s="355"/>
      <c r="J32" s="356"/>
      <c r="K32" s="355"/>
      <c r="L32" s="356"/>
      <c r="M32" s="355"/>
      <c r="N32" s="356"/>
      <c r="O32" s="397">
        <f t="shared" si="0"/>
        <v>0</v>
      </c>
      <c r="P32" s="398">
        <f t="shared" si="1"/>
        <v>0</v>
      </c>
      <c r="Q32" s="325"/>
      <c r="R32" s="325"/>
      <c r="S32" s="325"/>
      <c r="T32" s="325"/>
      <c r="U32" s="325"/>
    </row>
    <row r="33" spans="1:21" ht="15.75" x14ac:dyDescent="0.25">
      <c r="A33" s="645"/>
      <c r="B33" s="645"/>
      <c r="C33" s="74"/>
      <c r="D33" s="325"/>
      <c r="E33" s="325"/>
      <c r="F33" s="278"/>
      <c r="G33" s="355"/>
      <c r="H33" s="356"/>
      <c r="I33" s="355"/>
      <c r="J33" s="356"/>
      <c r="K33" s="355"/>
      <c r="L33" s="356"/>
      <c r="M33" s="355"/>
      <c r="N33" s="356"/>
      <c r="O33" s="397">
        <f t="shared" si="0"/>
        <v>0</v>
      </c>
      <c r="P33" s="398">
        <f t="shared" si="1"/>
        <v>0</v>
      </c>
      <c r="Q33" s="325"/>
      <c r="R33" s="325"/>
      <c r="S33" s="325"/>
      <c r="T33" s="325"/>
      <c r="U33" s="325"/>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9"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x14ac:dyDescent="0.3">
      <c r="B1" s="285"/>
      <c r="C1" s="285"/>
      <c r="D1" s="285"/>
      <c r="E1" s="285"/>
      <c r="F1" s="285"/>
      <c r="G1" s="285" t="s">
        <v>1518</v>
      </c>
      <c r="J1" s="285"/>
      <c r="K1" s="285"/>
      <c r="L1" s="285"/>
      <c r="M1" s="285"/>
      <c r="N1" s="285"/>
      <c r="O1" s="285"/>
      <c r="P1" s="285"/>
      <c r="Q1" s="285"/>
      <c r="R1" s="285"/>
      <c r="S1" s="285"/>
      <c r="T1" s="285"/>
      <c r="U1" s="285"/>
    </row>
    <row r="2" spans="1:21" ht="18" x14ac:dyDescent="0.3">
      <c r="A2" s="270" t="s">
        <v>1347</v>
      </c>
      <c r="B2" s="285"/>
      <c r="C2" s="285"/>
      <c r="D2" s="285"/>
      <c r="E2" s="285"/>
      <c r="F2" s="285"/>
      <c r="G2" s="285"/>
      <c r="J2" s="285"/>
      <c r="K2" s="285"/>
      <c r="L2" s="285"/>
      <c r="M2" s="285"/>
      <c r="N2" s="285"/>
      <c r="O2" s="285"/>
      <c r="P2" s="285"/>
      <c r="Q2" s="285"/>
      <c r="R2" s="285"/>
      <c r="S2" s="285"/>
      <c r="T2" s="285"/>
      <c r="U2" s="285"/>
    </row>
    <row r="3" spans="1:21" x14ac:dyDescent="0.25">
      <c r="A3" s="659" t="s">
        <v>1402</v>
      </c>
      <c r="B3" s="659"/>
      <c r="C3" s="659"/>
      <c r="D3" s="659"/>
      <c r="E3" s="659"/>
      <c r="F3" s="659"/>
      <c r="G3" s="659"/>
      <c r="H3" s="659"/>
      <c r="I3" s="659"/>
      <c r="J3" s="659"/>
      <c r="K3" s="659"/>
      <c r="L3" s="659"/>
      <c r="M3" s="659"/>
      <c r="N3" s="659"/>
      <c r="O3" s="659"/>
      <c r="P3" s="659"/>
      <c r="Q3" s="659"/>
      <c r="R3" s="659"/>
      <c r="S3" s="659"/>
      <c r="T3" s="659"/>
      <c r="U3" s="659"/>
    </row>
    <row r="4" spans="1:21" s="365" customFormat="1" x14ac:dyDescent="0.25">
      <c r="A4" s="376" t="s">
        <v>1401</v>
      </c>
      <c r="B4" s="374"/>
      <c r="C4" s="374"/>
      <c r="D4" s="374"/>
      <c r="E4" s="374"/>
      <c r="F4" s="374"/>
      <c r="G4" s="374"/>
      <c r="H4" s="374"/>
      <c r="I4" s="374"/>
      <c r="J4" s="374"/>
      <c r="K4" s="374"/>
      <c r="L4" s="374"/>
      <c r="M4" s="374"/>
      <c r="N4" s="374"/>
      <c r="O4" s="374"/>
      <c r="P4" s="374"/>
      <c r="Q4" s="374"/>
      <c r="R4" s="374"/>
      <c r="S4" s="374"/>
      <c r="T4" s="374"/>
      <c r="U4" s="374"/>
    </row>
    <row r="5" spans="1:21" x14ac:dyDescent="0.25">
      <c r="A5" s="315" t="s">
        <v>1477</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622" t="s">
        <v>97</v>
      </c>
      <c r="B6" s="621" t="s">
        <v>111</v>
      </c>
      <c r="C6" s="624" t="s">
        <v>86</v>
      </c>
      <c r="D6" s="624" t="s">
        <v>87</v>
      </c>
      <c r="E6" s="624" t="s">
        <v>392</v>
      </c>
      <c r="F6" s="624" t="s">
        <v>88</v>
      </c>
      <c r="G6" s="627" t="s">
        <v>100</v>
      </c>
      <c r="H6" s="633"/>
      <c r="I6" s="633"/>
      <c r="J6" s="633"/>
      <c r="K6" s="633"/>
      <c r="L6" s="633"/>
      <c r="M6" s="633"/>
      <c r="N6" s="628"/>
      <c r="O6" s="629" t="s">
        <v>101</v>
      </c>
      <c r="P6" s="630"/>
      <c r="Q6" s="621" t="s">
        <v>102</v>
      </c>
      <c r="R6" s="621" t="s">
        <v>103</v>
      </c>
      <c r="S6" s="621" t="s">
        <v>110</v>
      </c>
      <c r="T6" s="621" t="s">
        <v>109</v>
      </c>
      <c r="U6" s="618" t="s">
        <v>89</v>
      </c>
    </row>
    <row r="7" spans="1:21" ht="15" customHeight="1" x14ac:dyDescent="0.25">
      <c r="A7" s="622"/>
      <c r="B7" s="622"/>
      <c r="C7" s="625"/>
      <c r="D7" s="625"/>
      <c r="E7" s="625"/>
      <c r="F7" s="625"/>
      <c r="G7" s="627" t="s">
        <v>104</v>
      </c>
      <c r="H7" s="628"/>
      <c r="I7" s="627" t="s">
        <v>105</v>
      </c>
      <c r="J7" s="628"/>
      <c r="K7" s="627" t="s">
        <v>106</v>
      </c>
      <c r="L7" s="628"/>
      <c r="M7" s="627" t="s">
        <v>107</v>
      </c>
      <c r="N7" s="628"/>
      <c r="O7" s="631"/>
      <c r="P7" s="632"/>
      <c r="Q7" s="622"/>
      <c r="R7" s="622"/>
      <c r="S7" s="622"/>
      <c r="T7" s="622"/>
      <c r="U7" s="619"/>
    </row>
    <row r="8" spans="1:21" ht="25.5" x14ac:dyDescent="0.25">
      <c r="A8" s="623"/>
      <c r="B8" s="623"/>
      <c r="C8" s="626"/>
      <c r="D8" s="626"/>
      <c r="E8" s="626"/>
      <c r="F8" s="626"/>
      <c r="G8" s="439" t="s">
        <v>108</v>
      </c>
      <c r="H8" s="439" t="s">
        <v>12</v>
      </c>
      <c r="I8" s="439" t="s">
        <v>108</v>
      </c>
      <c r="J8" s="439" t="s">
        <v>12</v>
      </c>
      <c r="K8" s="439" t="s">
        <v>108</v>
      </c>
      <c r="L8" s="439" t="s">
        <v>12</v>
      </c>
      <c r="M8" s="439" t="s">
        <v>108</v>
      </c>
      <c r="N8" s="439" t="s">
        <v>12</v>
      </c>
      <c r="O8" s="439" t="s">
        <v>108</v>
      </c>
      <c r="P8" s="439" t="s">
        <v>12</v>
      </c>
      <c r="Q8" s="623"/>
      <c r="R8" s="623"/>
      <c r="S8" s="623"/>
      <c r="T8" s="623"/>
      <c r="U8" s="620"/>
    </row>
    <row r="9" spans="1:21" s="365" customFormat="1" ht="15.6" x14ac:dyDescent="0.3">
      <c r="A9" s="440"/>
      <c r="B9" s="441"/>
      <c r="C9" s="442"/>
      <c r="D9" s="442"/>
      <c r="E9" s="443"/>
      <c r="F9" s="442"/>
      <c r="G9" s="444"/>
      <c r="H9" s="444"/>
      <c r="I9" s="444"/>
      <c r="J9" s="444"/>
      <c r="K9" s="444"/>
      <c r="L9" s="444"/>
      <c r="M9" s="444"/>
      <c r="N9" s="444"/>
      <c r="O9" s="444"/>
      <c r="P9" s="444"/>
      <c r="Q9" s="445"/>
      <c r="R9" s="445"/>
      <c r="S9" s="445"/>
      <c r="T9" s="445"/>
      <c r="U9" s="446"/>
    </row>
    <row r="10" spans="1:21" ht="15.75" x14ac:dyDescent="0.25">
      <c r="A10" s="661" t="s">
        <v>1402</v>
      </c>
      <c r="B10" s="661" t="s">
        <v>1403</v>
      </c>
      <c r="C10" s="281"/>
      <c r="D10" s="281"/>
      <c r="E10" s="281"/>
      <c r="F10" s="282"/>
      <c r="G10" s="282"/>
      <c r="H10" s="358"/>
      <c r="I10" s="282"/>
      <c r="J10" s="358"/>
      <c r="K10" s="282"/>
      <c r="L10" s="358"/>
      <c r="M10" s="282"/>
      <c r="N10" s="358"/>
      <c r="O10" s="399">
        <f>G10+I10+K10+M10</f>
        <v>0</v>
      </c>
      <c r="P10" s="400">
        <f>H10+J10+L10+N10</f>
        <v>0</v>
      </c>
      <c r="Q10" s="282"/>
      <c r="R10" s="282"/>
      <c r="S10" s="282"/>
      <c r="T10" s="282"/>
      <c r="U10" s="282"/>
    </row>
    <row r="11" spans="1:21" ht="15.75" x14ac:dyDescent="0.25">
      <c r="A11" s="662"/>
      <c r="B11" s="662"/>
      <c r="C11" s="281"/>
      <c r="D11" s="281"/>
      <c r="E11" s="281"/>
      <c r="F11" s="282"/>
      <c r="G11" s="282"/>
      <c r="H11" s="358"/>
      <c r="I11" s="282"/>
      <c r="J11" s="358"/>
      <c r="K11" s="282"/>
      <c r="L11" s="358"/>
      <c r="M11" s="282"/>
      <c r="N11" s="358"/>
      <c r="O11" s="399">
        <f t="shared" ref="O11:O35" si="0">G11+I11+K11+M11</f>
        <v>0</v>
      </c>
      <c r="P11" s="400">
        <f t="shared" ref="P11:P35" si="1">H11+J11+L11+N11</f>
        <v>0</v>
      </c>
      <c r="Q11" s="282"/>
      <c r="R11" s="282"/>
      <c r="S11" s="282"/>
      <c r="T11" s="282"/>
      <c r="U11" s="282"/>
    </row>
    <row r="12" spans="1:21" ht="15.75" x14ac:dyDescent="0.25">
      <c r="A12" s="662"/>
      <c r="B12" s="662"/>
      <c r="C12" s="281"/>
      <c r="D12" s="281"/>
      <c r="E12" s="281"/>
      <c r="F12" s="282"/>
      <c r="G12" s="282"/>
      <c r="H12" s="358"/>
      <c r="I12" s="282"/>
      <c r="J12" s="358"/>
      <c r="K12" s="282"/>
      <c r="L12" s="358"/>
      <c r="M12" s="282"/>
      <c r="N12" s="358"/>
      <c r="O12" s="399">
        <f t="shared" si="0"/>
        <v>0</v>
      </c>
      <c r="P12" s="400">
        <f t="shared" si="1"/>
        <v>0</v>
      </c>
      <c r="Q12" s="282"/>
      <c r="R12" s="282"/>
      <c r="S12" s="282"/>
      <c r="T12" s="282"/>
      <c r="U12" s="282"/>
    </row>
    <row r="13" spans="1:21" ht="15.75" x14ac:dyDescent="0.25">
      <c r="A13" s="662"/>
      <c r="B13" s="662"/>
      <c r="C13" s="281"/>
      <c r="D13" s="281"/>
      <c r="E13" s="281"/>
      <c r="F13" s="282"/>
      <c r="G13" s="282"/>
      <c r="H13" s="358"/>
      <c r="I13" s="282"/>
      <c r="J13" s="358"/>
      <c r="K13" s="282"/>
      <c r="L13" s="358"/>
      <c r="M13" s="282"/>
      <c r="N13" s="358"/>
      <c r="O13" s="399">
        <f t="shared" si="0"/>
        <v>0</v>
      </c>
      <c r="P13" s="400">
        <f t="shared" si="1"/>
        <v>0</v>
      </c>
      <c r="Q13" s="282"/>
      <c r="R13" s="282"/>
      <c r="S13" s="282"/>
      <c r="T13" s="282"/>
      <c r="U13" s="282"/>
    </row>
    <row r="14" spans="1:21" ht="15.75" x14ac:dyDescent="0.25">
      <c r="A14" s="662"/>
      <c r="B14" s="662"/>
      <c r="C14" s="281"/>
      <c r="D14" s="281"/>
      <c r="E14" s="281"/>
      <c r="F14" s="282"/>
      <c r="G14" s="282"/>
      <c r="H14" s="358"/>
      <c r="I14" s="282"/>
      <c r="J14" s="358"/>
      <c r="K14" s="282"/>
      <c r="L14" s="358"/>
      <c r="M14" s="282"/>
      <c r="N14" s="358"/>
      <c r="O14" s="399">
        <f t="shared" si="0"/>
        <v>0</v>
      </c>
      <c r="P14" s="400">
        <f t="shared" si="1"/>
        <v>0</v>
      </c>
      <c r="Q14" s="282"/>
      <c r="R14" s="282"/>
      <c r="S14" s="282"/>
      <c r="T14" s="282"/>
      <c r="U14" s="282"/>
    </row>
    <row r="15" spans="1:21" ht="15.75" x14ac:dyDescent="0.25">
      <c r="A15" s="663"/>
      <c r="B15" s="663"/>
      <c r="C15" s="281"/>
      <c r="D15" s="281"/>
      <c r="E15" s="281"/>
      <c r="F15" s="282"/>
      <c r="G15" s="282"/>
      <c r="H15" s="358"/>
      <c r="I15" s="282"/>
      <c r="J15" s="358"/>
      <c r="K15" s="282"/>
      <c r="L15" s="358"/>
      <c r="M15" s="282"/>
      <c r="N15" s="358"/>
      <c r="O15" s="399">
        <f t="shared" si="0"/>
        <v>0</v>
      </c>
      <c r="P15" s="400">
        <f t="shared" si="1"/>
        <v>0</v>
      </c>
      <c r="Q15" s="282"/>
      <c r="R15" s="282"/>
      <c r="S15" s="282"/>
      <c r="T15" s="282"/>
      <c r="U15" s="359"/>
    </row>
    <row r="16" spans="1:21" ht="15.75" customHeight="1" x14ac:dyDescent="0.25">
      <c r="A16" s="661" t="s">
        <v>1401</v>
      </c>
      <c r="B16" s="661" t="s">
        <v>1404</v>
      </c>
      <c r="C16" s="281"/>
      <c r="D16" s="281"/>
      <c r="E16" s="281"/>
      <c r="F16" s="282"/>
      <c r="G16" s="282"/>
      <c r="H16" s="358"/>
      <c r="I16" s="282"/>
      <c r="J16" s="358"/>
      <c r="K16" s="360"/>
      <c r="L16" s="358"/>
      <c r="M16" s="282"/>
      <c r="N16" s="358"/>
      <c r="O16" s="399">
        <f t="shared" si="0"/>
        <v>0</v>
      </c>
      <c r="P16" s="400">
        <f t="shared" si="1"/>
        <v>0</v>
      </c>
      <c r="Q16" s="282"/>
      <c r="R16" s="282"/>
      <c r="S16" s="282"/>
      <c r="T16" s="282"/>
      <c r="U16" s="282"/>
    </row>
    <row r="17" spans="1:21" ht="15.75" x14ac:dyDescent="0.25">
      <c r="A17" s="662"/>
      <c r="B17" s="662"/>
      <c r="C17" s="281"/>
      <c r="D17" s="281"/>
      <c r="E17" s="281"/>
      <c r="F17" s="282"/>
      <c r="G17" s="282"/>
      <c r="H17" s="358"/>
      <c r="I17" s="282"/>
      <c r="J17" s="358"/>
      <c r="K17" s="360"/>
      <c r="L17" s="358"/>
      <c r="M17" s="282"/>
      <c r="N17" s="358"/>
      <c r="O17" s="399">
        <f t="shared" si="0"/>
        <v>0</v>
      </c>
      <c r="P17" s="400">
        <f t="shared" si="1"/>
        <v>0</v>
      </c>
      <c r="Q17" s="282"/>
      <c r="R17" s="282"/>
      <c r="S17" s="282"/>
      <c r="T17" s="282"/>
      <c r="U17" s="282"/>
    </row>
    <row r="18" spans="1:21" ht="15.75" x14ac:dyDescent="0.25">
      <c r="A18" s="662"/>
      <c r="B18" s="662"/>
      <c r="C18" s="281"/>
      <c r="D18" s="281"/>
      <c r="E18" s="281"/>
      <c r="F18" s="282"/>
      <c r="G18" s="282"/>
      <c r="H18" s="358"/>
      <c r="I18" s="282"/>
      <c r="J18" s="358"/>
      <c r="K18" s="360"/>
      <c r="L18" s="358"/>
      <c r="M18" s="282"/>
      <c r="N18" s="358"/>
      <c r="O18" s="399">
        <f t="shared" si="0"/>
        <v>0</v>
      </c>
      <c r="P18" s="400">
        <f t="shared" si="1"/>
        <v>0</v>
      </c>
      <c r="Q18" s="282"/>
      <c r="R18" s="282"/>
      <c r="S18" s="282"/>
      <c r="T18" s="282"/>
      <c r="U18" s="282"/>
    </row>
    <row r="19" spans="1:21" ht="15.75" x14ac:dyDescent="0.25">
      <c r="A19" s="662"/>
      <c r="B19" s="662"/>
      <c r="C19" s="281"/>
      <c r="D19" s="281"/>
      <c r="E19" s="281"/>
      <c r="F19" s="282"/>
      <c r="G19" s="282"/>
      <c r="H19" s="358"/>
      <c r="I19" s="282"/>
      <c r="J19" s="358"/>
      <c r="K19" s="360"/>
      <c r="L19" s="358"/>
      <c r="M19" s="282"/>
      <c r="N19" s="358"/>
      <c r="O19" s="399">
        <f t="shared" si="0"/>
        <v>0</v>
      </c>
      <c r="P19" s="400">
        <f t="shared" si="1"/>
        <v>0</v>
      </c>
      <c r="Q19" s="282"/>
      <c r="R19" s="282"/>
      <c r="S19" s="282"/>
      <c r="T19" s="282"/>
      <c r="U19" s="282"/>
    </row>
    <row r="20" spans="1:21" ht="15.75" x14ac:dyDescent="0.25">
      <c r="A20" s="662"/>
      <c r="B20" s="662"/>
      <c r="C20" s="281"/>
      <c r="D20" s="281"/>
      <c r="E20" s="281"/>
      <c r="F20" s="282"/>
      <c r="G20" s="282"/>
      <c r="H20" s="358"/>
      <c r="I20" s="282"/>
      <c r="J20" s="358"/>
      <c r="K20" s="282"/>
      <c r="L20" s="358"/>
      <c r="M20" s="282"/>
      <c r="N20" s="358"/>
      <c r="O20" s="399">
        <f t="shared" si="0"/>
        <v>0</v>
      </c>
      <c r="P20" s="400">
        <f t="shared" si="1"/>
        <v>0</v>
      </c>
      <c r="Q20" s="282"/>
      <c r="R20" s="282"/>
      <c r="S20" s="282"/>
      <c r="T20" s="282"/>
      <c r="U20" s="361"/>
    </row>
    <row r="21" spans="1:21" s="365" customFormat="1" ht="15.75" x14ac:dyDescent="0.25">
      <c r="A21" s="662"/>
      <c r="B21" s="662"/>
      <c r="C21" s="375"/>
      <c r="D21" s="375"/>
      <c r="E21" s="375"/>
      <c r="F21" s="282"/>
      <c r="G21" s="282"/>
      <c r="H21" s="358"/>
      <c r="I21" s="282"/>
      <c r="J21" s="358"/>
      <c r="K21" s="282"/>
      <c r="L21" s="358"/>
      <c r="M21" s="282"/>
      <c r="N21" s="358"/>
      <c r="O21" s="399">
        <f t="shared" si="0"/>
        <v>0</v>
      </c>
      <c r="P21" s="400">
        <f t="shared" si="1"/>
        <v>0</v>
      </c>
      <c r="Q21" s="282"/>
      <c r="R21" s="282"/>
      <c r="S21" s="282"/>
      <c r="T21" s="282"/>
      <c r="U21" s="361"/>
    </row>
    <row r="22" spans="1:21" s="365" customFormat="1" ht="15.75" x14ac:dyDescent="0.25">
      <c r="A22" s="662"/>
      <c r="B22" s="662"/>
      <c r="C22" s="375"/>
      <c r="D22" s="375"/>
      <c r="E22" s="375"/>
      <c r="F22" s="282"/>
      <c r="G22" s="282"/>
      <c r="H22" s="358"/>
      <c r="I22" s="282"/>
      <c r="J22" s="358"/>
      <c r="K22" s="282"/>
      <c r="L22" s="358"/>
      <c r="M22" s="282"/>
      <c r="N22" s="358"/>
      <c r="O22" s="399">
        <f t="shared" si="0"/>
        <v>0</v>
      </c>
      <c r="P22" s="400">
        <f t="shared" si="1"/>
        <v>0</v>
      </c>
      <c r="Q22" s="282"/>
      <c r="R22" s="282"/>
      <c r="S22" s="282"/>
      <c r="T22" s="282"/>
      <c r="U22" s="361"/>
    </row>
    <row r="23" spans="1:21" s="365" customFormat="1" ht="15.75" x14ac:dyDescent="0.25">
      <c r="A23" s="662"/>
      <c r="B23" s="662"/>
      <c r="C23" s="375"/>
      <c r="D23" s="375"/>
      <c r="E23" s="375"/>
      <c r="F23" s="282"/>
      <c r="G23" s="282"/>
      <c r="H23" s="358"/>
      <c r="I23" s="282"/>
      <c r="J23" s="358"/>
      <c r="K23" s="282"/>
      <c r="L23" s="358"/>
      <c r="M23" s="282"/>
      <c r="N23" s="358"/>
      <c r="O23" s="399">
        <f t="shared" si="0"/>
        <v>0</v>
      </c>
      <c r="P23" s="400">
        <f t="shared" si="1"/>
        <v>0</v>
      </c>
      <c r="Q23" s="282"/>
      <c r="R23" s="282"/>
      <c r="S23" s="282"/>
      <c r="T23" s="282"/>
      <c r="U23" s="361"/>
    </row>
    <row r="24" spans="1:21" s="365" customFormat="1" ht="15.75" x14ac:dyDescent="0.25">
      <c r="A24" s="662"/>
      <c r="B24" s="662"/>
      <c r="C24" s="375"/>
      <c r="D24" s="375"/>
      <c r="E24" s="375"/>
      <c r="F24" s="282"/>
      <c r="G24" s="282"/>
      <c r="H24" s="358"/>
      <c r="I24" s="282"/>
      <c r="J24" s="358"/>
      <c r="K24" s="282"/>
      <c r="L24" s="358"/>
      <c r="M24" s="282"/>
      <c r="N24" s="358"/>
      <c r="O24" s="399">
        <f t="shared" si="0"/>
        <v>0</v>
      </c>
      <c r="P24" s="400">
        <f t="shared" si="1"/>
        <v>0</v>
      </c>
      <c r="Q24" s="282"/>
      <c r="R24" s="282"/>
      <c r="S24" s="282"/>
      <c r="T24" s="282"/>
      <c r="U24" s="361"/>
    </row>
    <row r="25" spans="1:21" s="365" customFormat="1" ht="15.75" x14ac:dyDescent="0.25">
      <c r="A25" s="660" t="s">
        <v>1477</v>
      </c>
      <c r="B25" s="660" t="s">
        <v>1425</v>
      </c>
      <c r="C25" s="375"/>
      <c r="D25" s="375"/>
      <c r="E25" s="375"/>
      <c r="F25" s="282"/>
      <c r="G25" s="282"/>
      <c r="H25" s="358"/>
      <c r="I25" s="282"/>
      <c r="J25" s="358"/>
      <c r="K25" s="282"/>
      <c r="L25" s="358"/>
      <c r="M25" s="282"/>
      <c r="N25" s="358"/>
      <c r="O25" s="399">
        <f t="shared" si="0"/>
        <v>0</v>
      </c>
      <c r="P25" s="400">
        <f t="shared" si="1"/>
        <v>0</v>
      </c>
      <c r="Q25" s="282"/>
      <c r="R25" s="282"/>
      <c r="S25" s="282"/>
      <c r="T25" s="282"/>
      <c r="U25" s="361"/>
    </row>
    <row r="26" spans="1:21" s="365" customFormat="1" ht="15.75" x14ac:dyDescent="0.25">
      <c r="A26" s="660"/>
      <c r="B26" s="660"/>
      <c r="C26" s="375"/>
      <c r="D26" s="375"/>
      <c r="E26" s="375"/>
      <c r="F26" s="282"/>
      <c r="G26" s="282"/>
      <c r="H26" s="358"/>
      <c r="I26" s="282"/>
      <c r="J26" s="358"/>
      <c r="K26" s="282"/>
      <c r="L26" s="358"/>
      <c r="M26" s="282"/>
      <c r="N26" s="358"/>
      <c r="O26" s="399">
        <f t="shared" si="0"/>
        <v>0</v>
      </c>
      <c r="P26" s="400">
        <f t="shared" si="1"/>
        <v>0</v>
      </c>
      <c r="Q26" s="282"/>
      <c r="R26" s="282"/>
      <c r="S26" s="282"/>
      <c r="T26" s="282"/>
      <c r="U26" s="361"/>
    </row>
    <row r="27" spans="1:21" s="365" customFormat="1" ht="15.75" x14ac:dyDescent="0.25">
      <c r="A27" s="660"/>
      <c r="B27" s="660"/>
      <c r="C27" s="375"/>
      <c r="D27" s="375"/>
      <c r="E27" s="375"/>
      <c r="F27" s="282"/>
      <c r="G27" s="282"/>
      <c r="H27" s="358"/>
      <c r="I27" s="282"/>
      <c r="J27" s="358"/>
      <c r="K27" s="282"/>
      <c r="L27" s="358"/>
      <c r="M27" s="282"/>
      <c r="N27" s="358"/>
      <c r="O27" s="399">
        <f t="shared" si="0"/>
        <v>0</v>
      </c>
      <c r="P27" s="400">
        <f t="shared" si="1"/>
        <v>0</v>
      </c>
      <c r="Q27" s="282"/>
      <c r="R27" s="282"/>
      <c r="S27" s="282"/>
      <c r="T27" s="282"/>
      <c r="U27" s="361"/>
    </row>
    <row r="28" spans="1:21" s="365" customFormat="1" ht="15.75" x14ac:dyDescent="0.25">
      <c r="A28" s="660"/>
      <c r="B28" s="660"/>
      <c r="C28" s="375"/>
      <c r="D28" s="375"/>
      <c r="E28" s="375"/>
      <c r="F28" s="282"/>
      <c r="G28" s="282"/>
      <c r="H28" s="358"/>
      <c r="I28" s="282"/>
      <c r="J28" s="358"/>
      <c r="K28" s="282"/>
      <c r="L28" s="358"/>
      <c r="M28" s="282"/>
      <c r="N28" s="358"/>
      <c r="O28" s="399">
        <f t="shared" si="0"/>
        <v>0</v>
      </c>
      <c r="P28" s="400">
        <f t="shared" si="1"/>
        <v>0</v>
      </c>
      <c r="Q28" s="282"/>
      <c r="R28" s="282"/>
      <c r="S28" s="282"/>
      <c r="T28" s="282"/>
      <c r="U28" s="361"/>
    </row>
    <row r="29" spans="1:21" s="365" customFormat="1" ht="15.75" x14ac:dyDescent="0.25">
      <c r="A29" s="660"/>
      <c r="B29" s="660"/>
      <c r="C29" s="375"/>
      <c r="D29" s="375"/>
      <c r="E29" s="375"/>
      <c r="F29" s="282"/>
      <c r="G29" s="282"/>
      <c r="H29" s="358"/>
      <c r="I29" s="282"/>
      <c r="J29" s="358"/>
      <c r="K29" s="282"/>
      <c r="L29" s="358"/>
      <c r="M29" s="282"/>
      <c r="N29" s="358"/>
      <c r="O29" s="399">
        <f t="shared" si="0"/>
        <v>0</v>
      </c>
      <c r="P29" s="400">
        <f t="shared" si="1"/>
        <v>0</v>
      </c>
      <c r="Q29" s="282"/>
      <c r="R29" s="282"/>
      <c r="S29" s="282"/>
      <c r="T29" s="282"/>
      <c r="U29" s="361"/>
    </row>
    <row r="30" spans="1:21" s="365" customFormat="1" ht="15.75" x14ac:dyDescent="0.25">
      <c r="A30" s="660"/>
      <c r="B30" s="660"/>
      <c r="C30" s="375"/>
      <c r="D30" s="375"/>
      <c r="E30" s="375"/>
      <c r="F30" s="282"/>
      <c r="G30" s="282"/>
      <c r="H30" s="358"/>
      <c r="I30" s="282"/>
      <c r="J30" s="358"/>
      <c r="K30" s="282"/>
      <c r="L30" s="358"/>
      <c r="M30" s="282"/>
      <c r="N30" s="358"/>
      <c r="O30" s="399">
        <f t="shared" si="0"/>
        <v>0</v>
      </c>
      <c r="P30" s="400">
        <f t="shared" si="1"/>
        <v>0</v>
      </c>
      <c r="Q30" s="282"/>
      <c r="R30" s="282"/>
      <c r="S30" s="282"/>
      <c r="T30" s="282"/>
      <c r="U30" s="361"/>
    </row>
    <row r="31" spans="1:21" s="365" customFormat="1" ht="15.75" x14ac:dyDescent="0.25">
      <c r="A31" s="660"/>
      <c r="B31" s="660"/>
      <c r="C31" s="375"/>
      <c r="D31" s="375"/>
      <c r="E31" s="375"/>
      <c r="F31" s="282"/>
      <c r="G31" s="282"/>
      <c r="H31" s="358"/>
      <c r="I31" s="282"/>
      <c r="J31" s="358"/>
      <c r="K31" s="282"/>
      <c r="L31" s="358"/>
      <c r="M31" s="282"/>
      <c r="N31" s="358"/>
      <c r="O31" s="399">
        <f t="shared" si="0"/>
        <v>0</v>
      </c>
      <c r="P31" s="400">
        <f t="shared" si="1"/>
        <v>0</v>
      </c>
      <c r="Q31" s="282"/>
      <c r="R31" s="282"/>
      <c r="S31" s="282"/>
      <c r="T31" s="282"/>
      <c r="U31" s="361"/>
    </row>
    <row r="32" spans="1:21" s="365" customFormat="1" ht="15.75" x14ac:dyDescent="0.25">
      <c r="A32" s="660"/>
      <c r="B32" s="660"/>
      <c r="C32" s="375"/>
      <c r="D32" s="375"/>
      <c r="E32" s="375"/>
      <c r="F32" s="282"/>
      <c r="G32" s="282"/>
      <c r="H32" s="358"/>
      <c r="I32" s="282"/>
      <c r="J32" s="358"/>
      <c r="K32" s="282"/>
      <c r="L32" s="358"/>
      <c r="M32" s="282"/>
      <c r="N32" s="358"/>
      <c r="O32" s="399">
        <f t="shared" si="0"/>
        <v>0</v>
      </c>
      <c r="P32" s="400">
        <f t="shared" si="1"/>
        <v>0</v>
      </c>
      <c r="Q32" s="282"/>
      <c r="R32" s="282"/>
      <c r="S32" s="282"/>
      <c r="T32" s="282"/>
      <c r="U32" s="361"/>
    </row>
    <row r="33" spans="1:21" s="365" customFormat="1" ht="15.75" x14ac:dyDescent="0.25">
      <c r="A33" s="660"/>
      <c r="B33" s="660"/>
      <c r="C33" s="375"/>
      <c r="D33" s="375"/>
      <c r="E33" s="375"/>
      <c r="F33" s="282"/>
      <c r="G33" s="282"/>
      <c r="H33" s="358"/>
      <c r="I33" s="282"/>
      <c r="J33" s="358"/>
      <c r="K33" s="282"/>
      <c r="L33" s="358"/>
      <c r="M33" s="282"/>
      <c r="N33" s="358"/>
      <c r="O33" s="399">
        <f t="shared" si="0"/>
        <v>0</v>
      </c>
      <c r="P33" s="400">
        <f t="shared" si="1"/>
        <v>0</v>
      </c>
      <c r="Q33" s="282"/>
      <c r="R33" s="282"/>
      <c r="S33" s="282"/>
      <c r="T33" s="282"/>
      <c r="U33" s="361"/>
    </row>
    <row r="34" spans="1:21" s="365" customFormat="1" ht="15.75" x14ac:dyDescent="0.25">
      <c r="A34" s="660"/>
      <c r="B34" s="660"/>
      <c r="C34" s="375"/>
      <c r="D34" s="375"/>
      <c r="E34" s="375"/>
      <c r="F34" s="282"/>
      <c r="G34" s="282"/>
      <c r="H34" s="358"/>
      <c r="I34" s="282"/>
      <c r="J34" s="358"/>
      <c r="K34" s="282"/>
      <c r="L34" s="358"/>
      <c r="M34" s="282"/>
      <c r="N34" s="358"/>
      <c r="O34" s="399">
        <f t="shared" si="0"/>
        <v>0</v>
      </c>
      <c r="P34" s="400">
        <f t="shared" si="1"/>
        <v>0</v>
      </c>
      <c r="Q34" s="282"/>
      <c r="R34" s="282"/>
      <c r="S34" s="282"/>
      <c r="T34" s="282"/>
      <c r="U34" s="361"/>
    </row>
    <row r="35" spans="1:21" ht="15.75" x14ac:dyDescent="0.25">
      <c r="A35" s="660"/>
      <c r="B35" s="660"/>
      <c r="C35" s="281"/>
      <c r="D35" s="281"/>
      <c r="E35" s="281"/>
      <c r="F35" s="282"/>
      <c r="G35" s="282"/>
      <c r="H35" s="358"/>
      <c r="I35" s="282"/>
      <c r="J35" s="358"/>
      <c r="K35" s="282"/>
      <c r="L35" s="358"/>
      <c r="M35" s="282"/>
      <c r="N35" s="358"/>
      <c r="O35" s="399">
        <f t="shared" si="0"/>
        <v>0</v>
      </c>
      <c r="P35" s="400">
        <f t="shared" si="1"/>
        <v>0</v>
      </c>
      <c r="Q35" s="282"/>
      <c r="R35" s="282"/>
      <c r="S35" s="282"/>
      <c r="T35" s="282"/>
      <c r="U35" s="282"/>
    </row>
    <row r="36" spans="1:21" ht="15.6" x14ac:dyDescent="0.3">
      <c r="A36" s="293"/>
      <c r="B36" s="294"/>
      <c r="C36" s="293" t="s">
        <v>1519</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ht="14.45" x14ac:dyDescent="0.3">
      <c r="H42"/>
      <c r="J42"/>
      <c r="L42"/>
      <c r="N42"/>
      <c r="P42"/>
    </row>
    <row r="43" spans="1:21" ht="14.45" x14ac:dyDescent="0.3">
      <c r="H43"/>
      <c r="J43"/>
      <c r="L43"/>
      <c r="N43"/>
      <c r="P43"/>
    </row>
    <row r="44" spans="1:21" ht="14.45" x14ac:dyDescent="0.3">
      <c r="H44"/>
      <c r="J44"/>
      <c r="L44"/>
      <c r="N44"/>
      <c r="P44"/>
    </row>
    <row r="45" spans="1:21" ht="14.45" x14ac:dyDescent="0.3">
      <c r="H45"/>
      <c r="J45"/>
      <c r="L45"/>
      <c r="N45"/>
      <c r="P45"/>
    </row>
    <row r="46" spans="1:21" ht="14.45" x14ac:dyDescent="0.3">
      <c r="H46"/>
      <c r="J46"/>
      <c r="L46"/>
      <c r="N46"/>
      <c r="P46"/>
    </row>
    <row r="47" spans="1:21" ht="14.45" x14ac:dyDescent="0.3">
      <c r="H47"/>
      <c r="J47"/>
      <c r="L47"/>
      <c r="N47"/>
      <c r="P47"/>
    </row>
    <row r="48" spans="1:21" ht="14.45" x14ac:dyDescent="0.3">
      <c r="H48"/>
      <c r="J48"/>
      <c r="L48"/>
      <c r="N48"/>
      <c r="P48"/>
    </row>
    <row r="49" spans="8:16" ht="14.45" x14ac:dyDescent="0.3">
      <c r="H49"/>
      <c r="J49"/>
      <c r="L49"/>
      <c r="N49"/>
      <c r="P49"/>
    </row>
    <row r="50" spans="8:16" ht="14.45" x14ac:dyDescent="0.3">
      <c r="H50"/>
      <c r="J50"/>
      <c r="L50"/>
      <c r="N50"/>
      <c r="P50"/>
    </row>
    <row r="51" spans="8:16" ht="14.45" x14ac:dyDescent="0.3">
      <c r="H51"/>
      <c r="J51"/>
      <c r="L51"/>
      <c r="N51"/>
      <c r="P51"/>
    </row>
    <row r="52" spans="8:16" ht="14.45" x14ac:dyDescent="0.3">
      <c r="H52"/>
      <c r="J52"/>
      <c r="L52"/>
      <c r="N52"/>
      <c r="P52"/>
    </row>
    <row r="53" spans="8:16" ht="14.45" x14ac:dyDescent="0.3">
      <c r="H53"/>
      <c r="J53"/>
      <c r="L53"/>
      <c r="N53"/>
      <c r="P53"/>
    </row>
    <row r="54" spans="8:16" ht="14.45" x14ac:dyDescent="0.3">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workbookViewId="0">
      <selection activeCell="D18" sqref="D18"/>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149999999999999" thickBot="1" x14ac:dyDescent="0.35">
      <c r="H2" s="609" t="s">
        <v>1369</v>
      </c>
      <c r="I2" s="609"/>
    </row>
    <row r="3" spans="2:9" ht="19.5" thickBot="1" x14ac:dyDescent="0.3">
      <c r="B3" s="81" t="s">
        <v>21</v>
      </c>
      <c r="C3" s="81" t="s">
        <v>391</v>
      </c>
      <c r="H3" s="421" t="s">
        <v>390</v>
      </c>
      <c r="I3" s="422" t="s">
        <v>391</v>
      </c>
    </row>
    <row r="4" spans="2:9" ht="18.75" x14ac:dyDescent="0.25">
      <c r="B4" s="82" t="s">
        <v>122</v>
      </c>
      <c r="C4" s="201">
        <f>'1. TALLERES SEMINARIOS'!D5</f>
        <v>252200</v>
      </c>
      <c r="H4" s="414" t="s">
        <v>1357</v>
      </c>
      <c r="I4" s="417">
        <f>'1. Desarrollo e Innov. Curricu.'!P28</f>
        <v>0</v>
      </c>
    </row>
    <row r="5" spans="2:9" ht="18.75" x14ac:dyDescent="0.25">
      <c r="B5" s="82" t="s">
        <v>415</v>
      </c>
      <c r="C5" s="201">
        <f>'2. CONTRATACION DE PERSONAL'!D5</f>
        <v>0</v>
      </c>
      <c r="H5" s="415" t="s">
        <v>1359</v>
      </c>
      <c r="I5" s="418">
        <f>'2. Investigación Científica'!P47</f>
        <v>0</v>
      </c>
    </row>
    <row r="6" spans="2:9" ht="18.75" x14ac:dyDescent="0.25">
      <c r="B6" s="82" t="s">
        <v>126</v>
      </c>
      <c r="C6" s="201">
        <f>'3. EQUIPO DE OFICINA'!D5</f>
        <v>0</v>
      </c>
      <c r="H6" s="415" t="s">
        <v>471</v>
      </c>
      <c r="I6" s="418">
        <f>'3. Vinculación Univ. Sociedad'!P74</f>
        <v>0</v>
      </c>
    </row>
    <row r="7" spans="2:9" ht="19.5" thickBot="1" x14ac:dyDescent="0.3">
      <c r="B7" s="82" t="s">
        <v>416</v>
      </c>
      <c r="C7" s="201">
        <f>'4. EQUIPO TECNOLÓGICOS'!D5</f>
        <v>80521.75</v>
      </c>
      <c r="E7" s="425" t="s">
        <v>119</v>
      </c>
      <c r="F7" s="434" t="s">
        <v>1483</v>
      </c>
      <c r="H7" s="415" t="s">
        <v>1358</v>
      </c>
      <c r="I7" s="418">
        <f>'4. Docencia y Profesorado Univ.'!P21</f>
        <v>0</v>
      </c>
    </row>
    <row r="8" spans="2:9" ht="18" x14ac:dyDescent="0.3">
      <c r="B8" s="82" t="s">
        <v>127</v>
      </c>
      <c r="C8" s="201">
        <f>'5. ACTIVIDADES ESPECIALES'!D5</f>
        <v>1483458.2489999998</v>
      </c>
      <c r="E8" s="430" t="s">
        <v>1485</v>
      </c>
      <c r="F8" s="431">
        <f>Presupuesto!D566</f>
        <v>1736179.9990000001</v>
      </c>
      <c r="H8" s="415" t="s">
        <v>1360</v>
      </c>
      <c r="I8" s="418">
        <f>'5. Estudiantes y Graduados'!P43</f>
        <v>0</v>
      </c>
    </row>
    <row r="9" spans="2:9" ht="19.5" thickBot="1" x14ac:dyDescent="0.3">
      <c r="B9" s="92" t="s">
        <v>386</v>
      </c>
      <c r="C9" s="83">
        <f>'6. Becas'!D5</f>
        <v>0</v>
      </c>
      <c r="E9" s="432" t="s">
        <v>1510</v>
      </c>
      <c r="F9" s="433">
        <f>Presupuesto!E566</f>
        <v>80000</v>
      </c>
      <c r="H9" s="415" t="s">
        <v>472</v>
      </c>
      <c r="I9" s="418">
        <f>'6. Gestión del Conocimiento'!P27</f>
        <v>0</v>
      </c>
    </row>
    <row r="10" spans="2:9" ht="18.600000000000001" thickBot="1" x14ac:dyDescent="0.35">
      <c r="B10" s="92" t="s">
        <v>387</v>
      </c>
      <c r="C10" s="83">
        <f>'7. Infraestructura'!D5</f>
        <v>0</v>
      </c>
      <c r="E10" s="435" t="s">
        <v>1484</v>
      </c>
      <c r="F10" s="436">
        <f>Presupuesto!F566</f>
        <v>1816179.9990000001</v>
      </c>
      <c r="G10" s="111"/>
      <c r="H10" s="415" t="s">
        <v>1361</v>
      </c>
      <c r="I10" s="419">
        <f>'7. Lo Esencial de la Reforma U.'!P34</f>
        <v>0</v>
      </c>
    </row>
    <row r="11" spans="2:9" ht="18" x14ac:dyDescent="0.3">
      <c r="B11" s="82" t="s">
        <v>418</v>
      </c>
      <c r="C11" s="83">
        <f>'8. Venta de Servicios'!D5</f>
        <v>0</v>
      </c>
      <c r="E11" s="437" t="s">
        <v>405</v>
      </c>
      <c r="F11" s="438">
        <f>Presupuesto!AR566</f>
        <v>1816179.9990000003</v>
      </c>
      <c r="G11" s="111"/>
      <c r="H11" s="415" t="s">
        <v>1478</v>
      </c>
      <c r="I11" s="419">
        <f>'8. Asegura. de la Calid. y M'!P36</f>
        <v>0</v>
      </c>
    </row>
    <row r="12" spans="2:9" ht="18.75" x14ac:dyDescent="0.25">
      <c r="B12" s="92"/>
      <c r="C12" s="83"/>
      <c r="F12" s="111"/>
      <c r="G12" s="111"/>
      <c r="H12" s="415" t="s">
        <v>1363</v>
      </c>
      <c r="I12" s="419">
        <f>'9. Cultura de Inno. Insti...'!P21</f>
        <v>0</v>
      </c>
    </row>
    <row r="13" spans="2:9" ht="24" thickBot="1" x14ac:dyDescent="0.35">
      <c r="B13" s="84" t="s">
        <v>125</v>
      </c>
      <c r="C13" s="429">
        <f>SUM(C4:C12)</f>
        <v>1816179.9989999998</v>
      </c>
      <c r="F13" s="111"/>
      <c r="G13" s="111"/>
      <c r="H13" s="416" t="s">
        <v>1454</v>
      </c>
      <c r="I13" s="420">
        <f>'10. Posgrado'!P43</f>
        <v>0</v>
      </c>
    </row>
    <row r="14" spans="2:9" ht="23.45" x14ac:dyDescent="0.3">
      <c r="B14" s="84"/>
      <c r="C14" s="85"/>
      <c r="F14" s="111"/>
      <c r="G14" s="111"/>
      <c r="H14" s="423" t="s">
        <v>125</v>
      </c>
      <c r="I14" s="424">
        <f>SUM(I4:I13)</f>
        <v>0</v>
      </c>
    </row>
    <row r="15" spans="2:9" ht="15.6" x14ac:dyDescent="0.3">
      <c r="F15" s="111"/>
      <c r="G15" s="111"/>
      <c r="H15" s="610"/>
      <c r="I15" s="610"/>
    </row>
    <row r="16" spans="2:9" ht="16.149999999999999" thickBot="1" x14ac:dyDescent="0.35">
      <c r="F16" s="111"/>
      <c r="G16" s="111"/>
      <c r="H16" s="611" t="s">
        <v>1371</v>
      </c>
      <c r="I16" s="611"/>
    </row>
    <row r="17" spans="2:15" ht="15.75" thickBot="1" x14ac:dyDescent="0.3">
      <c r="F17" s="111"/>
      <c r="G17" s="111"/>
      <c r="H17" s="425" t="s">
        <v>390</v>
      </c>
      <c r="I17" s="426" t="s">
        <v>391</v>
      </c>
      <c r="J17" s="196"/>
    </row>
    <row r="18" spans="2:15" x14ac:dyDescent="0.25">
      <c r="H18" s="478" t="s">
        <v>1364</v>
      </c>
      <c r="I18" s="479">
        <f>'11. Gestion Administrativa'!P39</f>
        <v>0</v>
      </c>
      <c r="J18" s="196"/>
    </row>
    <row r="19" spans="2:15" x14ac:dyDescent="0.25">
      <c r="H19" s="480" t="s">
        <v>1365</v>
      </c>
      <c r="I19" s="481">
        <f>'12. Gestión del Talento Humano'!P21</f>
        <v>0</v>
      </c>
      <c r="J19" s="196"/>
    </row>
    <row r="20" spans="2:15" x14ac:dyDescent="0.25">
      <c r="B20" s="472" t="s">
        <v>1505</v>
      </c>
      <c r="C20" s="473">
        <v>21.981300000000001</v>
      </c>
      <c r="D20" s="472" t="s">
        <v>1508</v>
      </c>
      <c r="E20" s="474"/>
      <c r="H20" s="480" t="s">
        <v>1366</v>
      </c>
      <c r="I20" s="481">
        <f>'13. Gestión Académica'!P21</f>
        <v>0</v>
      </c>
      <c r="J20" s="196"/>
    </row>
    <row r="21" spans="2:15" x14ac:dyDescent="0.25">
      <c r="H21" s="480" t="s">
        <v>1367</v>
      </c>
      <c r="I21" s="481">
        <f>'14. Internacional... de la E.S.'!P58</f>
        <v>1816180</v>
      </c>
      <c r="J21" s="196"/>
    </row>
    <row r="22" spans="2:15" x14ac:dyDescent="0.25">
      <c r="H22" s="482" t="s">
        <v>1368</v>
      </c>
      <c r="I22" s="483">
        <f>'15. Gobernabilidad y Proceso...'!P29</f>
        <v>0</v>
      </c>
      <c r="J22" s="196"/>
    </row>
    <row r="23" spans="2:15" x14ac:dyDescent="0.25">
      <c r="H23" s="484" t="s">
        <v>1479</v>
      </c>
      <c r="I23" s="485">
        <f>'16. Desa. del Sistema Educ.Sup.'!P70</f>
        <v>0</v>
      </c>
      <c r="J23" s="196"/>
    </row>
    <row r="24" spans="2:15" s="464" customFormat="1" ht="15.75" thickBot="1" x14ac:dyDescent="0.3">
      <c r="H24" s="486" t="s">
        <v>1517</v>
      </c>
      <c r="I24" s="487">
        <f>'17. Gestión TIC'!P74</f>
        <v>0</v>
      </c>
      <c r="J24" s="196"/>
    </row>
    <row r="25" spans="2:15" thickBot="1" x14ac:dyDescent="0.35">
      <c r="H25" s="476" t="s">
        <v>125</v>
      </c>
      <c r="I25" s="477">
        <f>SUM(I18:I23)</f>
        <v>1816180</v>
      </c>
    </row>
    <row r="26" spans="2:15" thickBot="1" x14ac:dyDescent="0.35"/>
    <row r="27" spans="2:15" ht="15.75" thickBot="1" x14ac:dyDescent="0.3">
      <c r="H27" s="427" t="s">
        <v>1370</v>
      </c>
      <c r="I27" s="428">
        <f>I14+I25</f>
        <v>1816180</v>
      </c>
    </row>
    <row r="28" spans="2:15" ht="14.45" x14ac:dyDescent="0.3">
      <c r="H28" s="341"/>
      <c r="I28" s="342"/>
    </row>
    <row r="29" spans="2:15" ht="14.45" x14ac:dyDescent="0.3">
      <c r="H29" s="341"/>
      <c r="I29" s="342"/>
    </row>
    <row r="30" spans="2:15" ht="14.45" x14ac:dyDescent="0.3">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ht="14.45" x14ac:dyDescent="0.3">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0</v>
      </c>
      <c r="D57" s="238">
        <f>SUM(D40:D56)</f>
        <v>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0</v>
      </c>
      <c r="D75" s="239">
        <f>SUMIF('3. EQUIPO DE OFICINA'!$C:$C,'Cuadro Resumen'!$B$69:$B$78,'3. EQUIPO DE OFICINA'!$F:$F)</f>
        <v>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0</v>
      </c>
      <c r="D80" s="240">
        <f>SUM(D69:D79)</f>
        <v>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0</v>
      </c>
      <c r="D86" s="83">
        <f>SUMIF('4. EQUIPO TECNOLÓGICOS'!$C:$C,'Cuadro Resumen'!$B$86:$B$102,'4. EQUIPO TECNOLÓGICOS'!F:F)</f>
        <v>0</v>
      </c>
    </row>
    <row r="87" spans="2:4" ht="18.75" x14ac:dyDescent="0.25">
      <c r="B87" s="307" t="s">
        <v>1338</v>
      </c>
      <c r="C87" s="83">
        <f>SUMIF('4. EQUIPO TECNOLÓGICOS'!C:C,'Cuadro Resumen'!$B$86:$B$102,'4. EQUIPO TECNOLÓGICOS'!D:D)</f>
        <v>3</v>
      </c>
      <c r="D87" s="83">
        <f>SUMIF('4. EQUIPO TECNOLÓGICOS'!$C:$C,'Cuadro Resumen'!$B$86:$B$102,'4. EQUIPO TECNOLÓGICOS'!F:F)</f>
        <v>45000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2</v>
      </c>
      <c r="D89" s="83">
        <f>SUMIF('4. EQUIPO TECNOLÓGICOS'!$C:$C,'Cuadro Resumen'!$B$86:$B$102,'4. EQUIPO TECNOLÓGICOS'!F:F)</f>
        <v>30000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1482</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5</v>
      </c>
      <c r="D101" s="83">
        <f>SUMIF('4. EQUIPO TECNOLÓGICOS'!$C:$C,'Cuadro Resumen'!$B$86:$B$102,'4. EQUIPO TECNOLÓGICOS'!F:F)</f>
        <v>521.75</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10</v>
      </c>
      <c r="D103" s="85">
        <f>SUM(D86:D102)</f>
        <v>75521.75</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48"/>
    </row>
    <row r="198" spans="2:9" ht="14.45" hidden="1" x14ac:dyDescent="0.3">
      <c r="B198" s="612" t="s">
        <v>1498</v>
      </c>
      <c r="C198" s="612"/>
      <c r="D198" s="612"/>
      <c r="E198" s="612"/>
      <c r="F198" s="612"/>
    </row>
    <row r="199" spans="2:9" ht="14.45" hidden="1" x14ac:dyDescent="0.3">
      <c r="B199" s="452" t="s">
        <v>1499</v>
      </c>
      <c r="C199" s="451" t="s">
        <v>1500</v>
      </c>
      <c r="D199" s="451" t="s">
        <v>1500</v>
      </c>
      <c r="E199" s="451" t="s">
        <v>1501</v>
      </c>
      <c r="F199" s="451" t="s">
        <v>1501</v>
      </c>
    </row>
    <row r="200" spans="2:9" ht="14.45" hidden="1" x14ac:dyDescent="0.3">
      <c r="B200" s="450"/>
      <c r="C200" s="450" t="s">
        <v>1502</v>
      </c>
      <c r="D200" s="450" t="s">
        <v>1503</v>
      </c>
      <c r="E200" s="450" t="s">
        <v>1502</v>
      </c>
      <c r="F200" s="450" t="s">
        <v>1503</v>
      </c>
    </row>
    <row r="201" spans="2:9" ht="14.45" hidden="1" x14ac:dyDescent="0.3">
      <c r="B201" s="452" t="s">
        <v>3</v>
      </c>
      <c r="C201" s="449">
        <v>255</v>
      </c>
      <c r="D201" s="449">
        <v>235</v>
      </c>
      <c r="E201" s="449">
        <v>300</v>
      </c>
      <c r="F201" s="449">
        <v>280</v>
      </c>
    </row>
    <row r="202" spans="2:9" ht="14.45" hidden="1" x14ac:dyDescent="0.3">
      <c r="B202" s="452" t="s">
        <v>4</v>
      </c>
      <c r="C202" s="449">
        <v>225</v>
      </c>
      <c r="D202" s="449">
        <v>205</v>
      </c>
      <c r="E202" s="449">
        <v>270</v>
      </c>
      <c r="F202" s="449">
        <v>250</v>
      </c>
    </row>
    <row r="203" spans="2:9" ht="14.45" hidden="1" x14ac:dyDescent="0.3">
      <c r="B203" s="452" t="s">
        <v>5</v>
      </c>
      <c r="C203" s="449">
        <v>195</v>
      </c>
      <c r="D203" s="449">
        <v>180</v>
      </c>
      <c r="E203" s="449">
        <v>240</v>
      </c>
      <c r="F203" s="449">
        <v>220</v>
      </c>
    </row>
    <row r="204" spans="2:9" ht="14.45" hidden="1" x14ac:dyDescent="0.3">
      <c r="B204" s="452" t="s">
        <v>6</v>
      </c>
      <c r="C204" s="449">
        <v>165</v>
      </c>
      <c r="D204" s="449">
        <v>150</v>
      </c>
      <c r="E204" s="449">
        <v>210</v>
      </c>
      <c r="F204" s="449">
        <v>195</v>
      </c>
    </row>
    <row r="205" spans="2:9" ht="14.45" hidden="1" x14ac:dyDescent="0.3">
      <c r="B205" s="452" t="s">
        <v>1504</v>
      </c>
      <c r="C205" s="449">
        <v>145</v>
      </c>
      <c r="D205" s="449">
        <v>135</v>
      </c>
      <c r="E205" s="449">
        <v>185</v>
      </c>
      <c r="F205" s="449">
        <v>170</v>
      </c>
    </row>
    <row r="206" spans="2:9" ht="14.45" hidden="1" x14ac:dyDescent="0.3">
      <c r="B206" s="447"/>
      <c r="C206" s="447"/>
      <c r="D206" s="447"/>
      <c r="E206" s="447"/>
      <c r="F206" s="447"/>
    </row>
    <row r="207" spans="2:9" ht="14.45" hidden="1" x14ac:dyDescent="0.3">
      <c r="B207" s="613" t="s">
        <v>1505</v>
      </c>
      <c r="C207" s="613"/>
      <c r="D207" s="613"/>
      <c r="E207" s="475">
        <f>C20</f>
        <v>21.981300000000001</v>
      </c>
      <c r="F207" s="475" t="str">
        <f>D20</f>
        <v>Martes, 25 de Agosto del 2015 Fuente el BCH</v>
      </c>
    </row>
    <row r="208" spans="2:9" ht="14.45" hidden="1" x14ac:dyDescent="0.3">
      <c r="B208" s="447"/>
      <c r="C208" s="447"/>
      <c r="D208" s="447"/>
      <c r="E208" s="447"/>
      <c r="F208" s="447"/>
    </row>
    <row r="209" spans="2:9" ht="14.45" hidden="1" x14ac:dyDescent="0.3">
      <c r="B209" s="447"/>
      <c r="C209" s="447"/>
      <c r="D209" s="447"/>
      <c r="E209" s="447"/>
      <c r="F209" s="447"/>
    </row>
    <row r="210" spans="2:9" ht="14.45" hidden="1" x14ac:dyDescent="0.3">
      <c r="B210" s="612" t="s">
        <v>1498</v>
      </c>
      <c r="C210" s="612"/>
      <c r="D210" s="612"/>
      <c r="E210" s="612"/>
      <c r="F210" s="612"/>
    </row>
    <row r="211" spans="2:9" ht="14.45" hidden="1" x14ac:dyDescent="0.3">
      <c r="B211" s="452" t="s">
        <v>1499</v>
      </c>
      <c r="C211" s="451" t="s">
        <v>1500</v>
      </c>
      <c r="D211" s="451" t="s">
        <v>1500</v>
      </c>
      <c r="E211" s="451" t="s">
        <v>1501</v>
      </c>
      <c r="F211" s="451" t="s">
        <v>1501</v>
      </c>
    </row>
    <row r="212" spans="2:9" ht="14.45" hidden="1" x14ac:dyDescent="0.3">
      <c r="B212" s="450"/>
      <c r="C212" s="450" t="s">
        <v>1502</v>
      </c>
      <c r="D212" s="450" t="s">
        <v>1503</v>
      </c>
      <c r="E212" s="450" t="s">
        <v>1502</v>
      </c>
      <c r="F212" s="450" t="s">
        <v>1503</v>
      </c>
    </row>
    <row r="213" spans="2:9" ht="14.45" hidden="1" x14ac:dyDescent="0.3">
      <c r="B213" s="452" t="s">
        <v>3</v>
      </c>
      <c r="C213" s="453">
        <f>+C201*E207</f>
        <v>5605.2314999999999</v>
      </c>
      <c r="D213" s="454">
        <f>+D201*E207</f>
        <v>5165.6055000000006</v>
      </c>
      <c r="E213" s="454">
        <f>+E201*E207</f>
        <v>6594.39</v>
      </c>
      <c r="F213" s="454">
        <f>+F201*E207</f>
        <v>6154.7640000000001</v>
      </c>
    </row>
    <row r="214" spans="2:9" ht="14.45" hidden="1" x14ac:dyDescent="0.3">
      <c r="B214" s="452" t="s">
        <v>4</v>
      </c>
      <c r="C214" s="453">
        <f>+C202*E207</f>
        <v>4945.7925000000005</v>
      </c>
      <c r="D214" s="454">
        <f>+D202*E207</f>
        <v>4506.1665000000003</v>
      </c>
      <c r="E214" s="454">
        <f>+E202*E207</f>
        <v>5934.951</v>
      </c>
      <c r="F214" s="454">
        <f>+F202*E207</f>
        <v>5495.3249999999998</v>
      </c>
    </row>
    <row r="215" spans="2:9" ht="14.45" hidden="1" x14ac:dyDescent="0.3">
      <c r="B215" s="452" t="s">
        <v>5</v>
      </c>
      <c r="C215" s="453">
        <f>+C203*E207</f>
        <v>4286.3535000000002</v>
      </c>
      <c r="D215" s="454">
        <f>+D203*E207</f>
        <v>3956.634</v>
      </c>
      <c r="E215" s="454">
        <f>+E203*E207</f>
        <v>5275.5120000000006</v>
      </c>
      <c r="F215" s="454">
        <f>+F203*E207</f>
        <v>4835.8860000000004</v>
      </c>
    </row>
    <row r="216" spans="2:9" ht="14.45" hidden="1" x14ac:dyDescent="0.3">
      <c r="B216" s="452" t="s">
        <v>6</v>
      </c>
      <c r="C216" s="453">
        <f>+C204*E207</f>
        <v>3626.9145000000003</v>
      </c>
      <c r="D216" s="454">
        <f>+D204*E207</f>
        <v>3297.1950000000002</v>
      </c>
      <c r="E216" s="454">
        <f>+E204*E207</f>
        <v>4616.0730000000003</v>
      </c>
      <c r="F216" s="454">
        <f>+F204*E207</f>
        <v>4286.3535000000002</v>
      </c>
    </row>
    <row r="217" spans="2:9" ht="14.45" hidden="1" x14ac:dyDescent="0.3">
      <c r="B217" s="452" t="s">
        <v>1504</v>
      </c>
      <c r="C217" s="453">
        <f>+C205*E207</f>
        <v>3187.2885000000001</v>
      </c>
      <c r="D217" s="454">
        <f>+D205*E207</f>
        <v>2967.4755</v>
      </c>
      <c r="E217" s="454">
        <f>+E205*E207</f>
        <v>4066.5405000000001</v>
      </c>
      <c r="F217" s="454">
        <f>+F205*E207</f>
        <v>3736.8210000000004</v>
      </c>
    </row>
    <row r="218" spans="2:9" ht="14.45" hidden="1" x14ac:dyDescent="0.3"/>
    <row r="220" spans="2:9" s="122" customFormat="1" x14ac:dyDescent="0.25">
      <c r="I220" s="448"/>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 x14ac:dyDescent="0.3">
      <c r="A2" s="270" t="s">
        <v>1347</v>
      </c>
      <c r="B2" s="285"/>
      <c r="C2" s="285"/>
      <c r="D2" s="285"/>
      <c r="E2" s="285"/>
      <c r="F2" s="285"/>
      <c r="G2" s="285"/>
      <c r="J2" s="285"/>
      <c r="K2" s="285"/>
      <c r="L2" s="285"/>
      <c r="M2" s="285"/>
      <c r="N2" s="285"/>
      <c r="O2" s="285"/>
      <c r="P2" s="285"/>
      <c r="Q2" s="285"/>
      <c r="R2" s="285"/>
      <c r="S2" s="285"/>
      <c r="T2" s="285"/>
      <c r="U2" s="285"/>
    </row>
    <row r="3" spans="1:21" x14ac:dyDescent="0.25">
      <c r="A3" s="659" t="s">
        <v>1407</v>
      </c>
      <c r="B3" s="659"/>
      <c r="C3" s="659"/>
      <c r="D3" s="659"/>
      <c r="E3" s="659"/>
      <c r="F3" s="659"/>
      <c r="G3" s="659"/>
      <c r="H3" s="659"/>
      <c r="I3" s="659"/>
      <c r="J3" s="659"/>
      <c r="K3" s="659"/>
      <c r="L3" s="659"/>
      <c r="M3" s="659"/>
      <c r="N3" s="659"/>
      <c r="O3" s="659"/>
      <c r="P3" s="659"/>
      <c r="Q3" s="659"/>
      <c r="R3" s="659"/>
      <c r="S3" s="659"/>
      <c r="T3" s="659"/>
      <c r="U3" s="659"/>
    </row>
    <row r="4" spans="1:21" ht="15" customHeight="1" x14ac:dyDescent="0.25">
      <c r="A4" s="622" t="s">
        <v>97</v>
      </c>
      <c r="B4" s="621" t="s">
        <v>111</v>
      </c>
      <c r="C4" s="624" t="s">
        <v>86</v>
      </c>
      <c r="D4" s="624" t="s">
        <v>87</v>
      </c>
      <c r="E4" s="624" t="s">
        <v>392</v>
      </c>
      <c r="F4" s="624" t="s">
        <v>88</v>
      </c>
      <c r="G4" s="627" t="s">
        <v>100</v>
      </c>
      <c r="H4" s="633"/>
      <c r="I4" s="633"/>
      <c r="J4" s="633"/>
      <c r="K4" s="633"/>
      <c r="L4" s="633"/>
      <c r="M4" s="633"/>
      <c r="N4" s="628"/>
      <c r="O4" s="629" t="s">
        <v>101</v>
      </c>
      <c r="P4" s="630"/>
      <c r="Q4" s="621" t="s">
        <v>102</v>
      </c>
      <c r="R4" s="621" t="s">
        <v>103</v>
      </c>
      <c r="S4" s="621" t="s">
        <v>110</v>
      </c>
      <c r="T4" s="621" t="s">
        <v>109</v>
      </c>
      <c r="U4" s="618" t="s">
        <v>89</v>
      </c>
    </row>
    <row r="5" spans="1:21" ht="15" customHeight="1" x14ac:dyDescent="0.25">
      <c r="A5" s="622"/>
      <c r="B5" s="622"/>
      <c r="C5" s="625"/>
      <c r="D5" s="625"/>
      <c r="E5" s="625"/>
      <c r="F5" s="625"/>
      <c r="G5" s="627" t="s">
        <v>104</v>
      </c>
      <c r="H5" s="628"/>
      <c r="I5" s="627" t="s">
        <v>105</v>
      </c>
      <c r="J5" s="628"/>
      <c r="K5" s="627" t="s">
        <v>106</v>
      </c>
      <c r="L5" s="628"/>
      <c r="M5" s="627" t="s">
        <v>107</v>
      </c>
      <c r="N5" s="628"/>
      <c r="O5" s="631"/>
      <c r="P5" s="632"/>
      <c r="Q5" s="622"/>
      <c r="R5" s="622"/>
      <c r="S5" s="622"/>
      <c r="T5" s="622"/>
      <c r="U5" s="619"/>
    </row>
    <row r="6" spans="1:21" ht="25.5" x14ac:dyDescent="0.25">
      <c r="A6" s="623"/>
      <c r="B6" s="623"/>
      <c r="C6" s="626"/>
      <c r="D6" s="626"/>
      <c r="E6" s="626"/>
      <c r="F6" s="626"/>
      <c r="G6" s="439" t="s">
        <v>108</v>
      </c>
      <c r="H6" s="439" t="s">
        <v>12</v>
      </c>
      <c r="I6" s="439" t="s">
        <v>108</v>
      </c>
      <c r="J6" s="439" t="s">
        <v>12</v>
      </c>
      <c r="K6" s="439" t="s">
        <v>108</v>
      </c>
      <c r="L6" s="439" t="s">
        <v>12</v>
      </c>
      <c r="M6" s="439" t="s">
        <v>108</v>
      </c>
      <c r="N6" s="439" t="s">
        <v>12</v>
      </c>
      <c r="O6" s="439" t="s">
        <v>108</v>
      </c>
      <c r="P6" s="439" t="s">
        <v>12</v>
      </c>
      <c r="Q6" s="623"/>
      <c r="R6" s="623"/>
      <c r="S6" s="623"/>
      <c r="T6" s="623"/>
      <c r="U6" s="620"/>
    </row>
    <row r="7" spans="1:21" s="365" customFormat="1" ht="15.6" x14ac:dyDescent="0.3">
      <c r="A7" s="440"/>
      <c r="B7" s="441"/>
      <c r="C7" s="442"/>
      <c r="D7" s="442"/>
      <c r="E7" s="443"/>
      <c r="F7" s="442"/>
      <c r="G7" s="444"/>
      <c r="H7" s="444"/>
      <c r="I7" s="444"/>
      <c r="J7" s="444"/>
      <c r="K7" s="444"/>
      <c r="L7" s="444"/>
      <c r="M7" s="444"/>
      <c r="N7" s="444"/>
      <c r="O7" s="444"/>
      <c r="P7" s="444"/>
      <c r="Q7" s="445"/>
      <c r="R7" s="445"/>
      <c r="S7" s="445"/>
      <c r="T7" s="445"/>
      <c r="U7" s="446"/>
    </row>
    <row r="8" spans="1:21" ht="15.75" customHeight="1" x14ac:dyDescent="0.25">
      <c r="A8" s="661" t="s">
        <v>1407</v>
      </c>
      <c r="B8" s="661" t="s">
        <v>1408</v>
      </c>
      <c r="C8" s="281"/>
      <c r="D8" s="281"/>
      <c r="E8" s="281"/>
      <c r="F8" s="282"/>
      <c r="G8" s="282"/>
      <c r="H8" s="358"/>
      <c r="I8" s="282"/>
      <c r="J8" s="358"/>
      <c r="K8" s="282"/>
      <c r="L8" s="358"/>
      <c r="M8" s="282"/>
      <c r="N8" s="358"/>
      <c r="O8" s="399">
        <f t="shared" ref="O8:P8" si="0">G8+I8+K8+M8</f>
        <v>0</v>
      </c>
      <c r="P8" s="400">
        <f t="shared" si="0"/>
        <v>0</v>
      </c>
      <c r="Q8" s="282"/>
      <c r="R8" s="282"/>
      <c r="S8" s="282"/>
      <c r="T8" s="282"/>
      <c r="U8" s="282"/>
    </row>
    <row r="9" spans="1:21" ht="15.75" x14ac:dyDescent="0.25">
      <c r="A9" s="662"/>
      <c r="B9" s="662"/>
      <c r="C9" s="281"/>
      <c r="D9" s="281"/>
      <c r="E9" s="281"/>
      <c r="F9" s="282"/>
      <c r="G9" s="282"/>
      <c r="H9" s="358"/>
      <c r="I9" s="282"/>
      <c r="J9" s="358"/>
      <c r="K9" s="282"/>
      <c r="L9" s="358"/>
      <c r="M9" s="282"/>
      <c r="N9" s="358"/>
      <c r="O9" s="399">
        <f t="shared" ref="O9:O20" si="1">G9+I9+K9+M9</f>
        <v>0</v>
      </c>
      <c r="P9" s="400">
        <f t="shared" ref="P9:P20" si="2">H9+J9+L9+N9</f>
        <v>0</v>
      </c>
      <c r="Q9" s="282"/>
      <c r="R9" s="282"/>
      <c r="S9" s="282"/>
      <c r="T9" s="282"/>
      <c r="U9" s="282"/>
    </row>
    <row r="10" spans="1:21" ht="15.75" x14ac:dyDescent="0.25">
      <c r="A10" s="662"/>
      <c r="B10" s="662"/>
      <c r="C10" s="281"/>
      <c r="D10" s="281"/>
      <c r="E10" s="281"/>
      <c r="F10" s="282"/>
      <c r="G10" s="282"/>
      <c r="H10" s="358"/>
      <c r="I10" s="282"/>
      <c r="J10" s="358"/>
      <c r="K10" s="282"/>
      <c r="L10" s="358"/>
      <c r="M10" s="282"/>
      <c r="N10" s="358"/>
      <c r="O10" s="399">
        <f t="shared" si="1"/>
        <v>0</v>
      </c>
      <c r="P10" s="400">
        <f t="shared" si="2"/>
        <v>0</v>
      </c>
      <c r="Q10" s="282"/>
      <c r="R10" s="282"/>
      <c r="S10" s="282"/>
      <c r="T10" s="282"/>
      <c r="U10" s="282"/>
    </row>
    <row r="11" spans="1:21" ht="15.75" x14ac:dyDescent="0.25">
      <c r="A11" s="662"/>
      <c r="B11" s="662"/>
      <c r="C11" s="281"/>
      <c r="D11" s="281"/>
      <c r="E11" s="281"/>
      <c r="F11" s="282"/>
      <c r="G11" s="282"/>
      <c r="H11" s="358"/>
      <c r="I11" s="282"/>
      <c r="J11" s="358"/>
      <c r="K11" s="282"/>
      <c r="L11" s="358"/>
      <c r="M11" s="282"/>
      <c r="N11" s="358"/>
      <c r="O11" s="399">
        <f t="shared" si="1"/>
        <v>0</v>
      </c>
      <c r="P11" s="400">
        <f t="shared" si="2"/>
        <v>0</v>
      </c>
      <c r="Q11" s="282"/>
      <c r="R11" s="282"/>
      <c r="S11" s="282"/>
      <c r="T11" s="282"/>
      <c r="U11" s="282"/>
    </row>
    <row r="12" spans="1:21" ht="15.75" x14ac:dyDescent="0.25">
      <c r="A12" s="662"/>
      <c r="B12" s="662"/>
      <c r="C12" s="281"/>
      <c r="D12" s="281"/>
      <c r="E12" s="281"/>
      <c r="F12" s="282"/>
      <c r="G12" s="282"/>
      <c r="H12" s="358"/>
      <c r="I12" s="282"/>
      <c r="J12" s="358"/>
      <c r="K12" s="282"/>
      <c r="L12" s="358"/>
      <c r="M12" s="282"/>
      <c r="N12" s="358"/>
      <c r="O12" s="399">
        <f t="shared" si="1"/>
        <v>0</v>
      </c>
      <c r="P12" s="400">
        <f t="shared" si="2"/>
        <v>0</v>
      </c>
      <c r="Q12" s="282"/>
      <c r="R12" s="282"/>
      <c r="S12" s="282"/>
      <c r="T12" s="282"/>
      <c r="U12" s="282"/>
    </row>
    <row r="13" spans="1:21" s="365" customFormat="1" ht="15.75" x14ac:dyDescent="0.25">
      <c r="A13" s="662"/>
      <c r="B13" s="662"/>
      <c r="C13" s="405"/>
      <c r="D13" s="405"/>
      <c r="E13" s="405"/>
      <c r="F13" s="282"/>
      <c r="G13" s="282"/>
      <c r="H13" s="358"/>
      <c r="I13" s="282"/>
      <c r="J13" s="358"/>
      <c r="K13" s="282"/>
      <c r="L13" s="358"/>
      <c r="M13" s="282"/>
      <c r="N13" s="358"/>
      <c r="O13" s="399">
        <f t="shared" ref="O13" si="3">G13+I13+K13+M13</f>
        <v>0</v>
      </c>
      <c r="P13" s="400">
        <f t="shared" ref="P13" si="4">H13+J13+L13+N13</f>
        <v>0</v>
      </c>
      <c r="Q13" s="282"/>
      <c r="R13" s="282"/>
      <c r="S13" s="282"/>
      <c r="T13" s="282"/>
      <c r="U13" s="282"/>
    </row>
    <row r="14" spans="1:21" ht="15.75" x14ac:dyDescent="0.25">
      <c r="A14" s="662"/>
      <c r="B14" s="662"/>
      <c r="C14" s="281"/>
      <c r="D14" s="281"/>
      <c r="E14" s="281"/>
      <c r="F14" s="282"/>
      <c r="G14" s="282"/>
      <c r="H14" s="358"/>
      <c r="I14" s="282"/>
      <c r="J14" s="358"/>
      <c r="K14" s="282"/>
      <c r="L14" s="358"/>
      <c r="M14" s="282"/>
      <c r="N14" s="358"/>
      <c r="O14" s="399">
        <f t="shared" si="1"/>
        <v>0</v>
      </c>
      <c r="P14" s="400">
        <f t="shared" si="2"/>
        <v>0</v>
      </c>
      <c r="Q14" s="282"/>
      <c r="R14" s="282"/>
      <c r="S14" s="282"/>
      <c r="T14" s="282"/>
      <c r="U14" s="359"/>
    </row>
    <row r="15" spans="1:21" ht="15.75" customHeight="1" x14ac:dyDescent="0.25">
      <c r="A15" s="662"/>
      <c r="B15" s="662"/>
      <c r="C15" s="281"/>
      <c r="D15" s="281"/>
      <c r="E15" s="281"/>
      <c r="F15" s="282"/>
      <c r="G15" s="282"/>
      <c r="H15" s="358"/>
      <c r="I15" s="282"/>
      <c r="J15" s="358"/>
      <c r="K15" s="360"/>
      <c r="L15" s="358"/>
      <c r="M15" s="282"/>
      <c r="N15" s="358"/>
      <c r="O15" s="399">
        <f t="shared" si="1"/>
        <v>0</v>
      </c>
      <c r="P15" s="400">
        <f t="shared" si="2"/>
        <v>0</v>
      </c>
      <c r="Q15" s="282"/>
      <c r="R15" s="282"/>
      <c r="S15" s="282"/>
      <c r="T15" s="282"/>
      <c r="U15" s="282"/>
    </row>
    <row r="16" spans="1:21" ht="15.75" x14ac:dyDescent="0.25">
      <c r="A16" s="662"/>
      <c r="B16" s="662"/>
      <c r="C16" s="281"/>
      <c r="D16" s="281"/>
      <c r="E16" s="281"/>
      <c r="F16" s="282"/>
      <c r="G16" s="282"/>
      <c r="H16" s="358"/>
      <c r="I16" s="282"/>
      <c r="J16" s="358"/>
      <c r="K16" s="360"/>
      <c r="L16" s="358"/>
      <c r="M16" s="282"/>
      <c r="N16" s="358"/>
      <c r="O16" s="399">
        <f t="shared" si="1"/>
        <v>0</v>
      </c>
      <c r="P16" s="400">
        <f t="shared" si="2"/>
        <v>0</v>
      </c>
      <c r="Q16" s="282"/>
      <c r="R16" s="282"/>
      <c r="S16" s="282"/>
      <c r="T16" s="282"/>
      <c r="U16" s="282"/>
    </row>
    <row r="17" spans="1:21" ht="15.75" x14ac:dyDescent="0.25">
      <c r="A17" s="662"/>
      <c r="B17" s="662"/>
      <c r="C17" s="281"/>
      <c r="D17" s="281"/>
      <c r="E17" s="281"/>
      <c r="F17" s="282"/>
      <c r="G17" s="282"/>
      <c r="H17" s="358"/>
      <c r="I17" s="282"/>
      <c r="J17" s="358"/>
      <c r="K17" s="360"/>
      <c r="L17" s="358"/>
      <c r="M17" s="282"/>
      <c r="N17" s="358"/>
      <c r="O17" s="399">
        <f t="shared" si="1"/>
        <v>0</v>
      </c>
      <c r="P17" s="400">
        <f t="shared" si="2"/>
        <v>0</v>
      </c>
      <c r="Q17" s="282"/>
      <c r="R17" s="282"/>
      <c r="S17" s="282"/>
      <c r="T17" s="282"/>
      <c r="U17" s="282"/>
    </row>
    <row r="18" spans="1:21" ht="15.75" x14ac:dyDescent="0.25">
      <c r="A18" s="662"/>
      <c r="B18" s="662"/>
      <c r="C18" s="281"/>
      <c r="D18" s="281"/>
      <c r="E18" s="281"/>
      <c r="F18" s="282"/>
      <c r="G18" s="282"/>
      <c r="H18" s="358"/>
      <c r="I18" s="282"/>
      <c r="J18" s="358"/>
      <c r="K18" s="360"/>
      <c r="L18" s="358"/>
      <c r="M18" s="282"/>
      <c r="N18" s="358"/>
      <c r="O18" s="399">
        <f t="shared" si="1"/>
        <v>0</v>
      </c>
      <c r="P18" s="400">
        <f t="shared" si="2"/>
        <v>0</v>
      </c>
      <c r="Q18" s="282"/>
      <c r="R18" s="282"/>
      <c r="S18" s="282"/>
      <c r="T18" s="282"/>
      <c r="U18" s="282"/>
    </row>
    <row r="19" spans="1:21" ht="15.75" x14ac:dyDescent="0.25">
      <c r="A19" s="662"/>
      <c r="B19" s="662"/>
      <c r="C19" s="281"/>
      <c r="D19" s="281"/>
      <c r="E19" s="281"/>
      <c r="F19" s="282"/>
      <c r="G19" s="282"/>
      <c r="H19" s="358"/>
      <c r="I19" s="282"/>
      <c r="J19" s="358"/>
      <c r="K19" s="282"/>
      <c r="L19" s="358"/>
      <c r="M19" s="282"/>
      <c r="N19" s="358"/>
      <c r="O19" s="399">
        <f t="shared" si="1"/>
        <v>0</v>
      </c>
      <c r="P19" s="400">
        <f t="shared" si="2"/>
        <v>0</v>
      </c>
      <c r="Q19" s="282"/>
      <c r="R19" s="282"/>
      <c r="S19" s="282"/>
      <c r="T19" s="282"/>
      <c r="U19" s="361"/>
    </row>
    <row r="20" spans="1:21" ht="15.75" x14ac:dyDescent="0.25">
      <c r="A20" s="663"/>
      <c r="B20" s="663"/>
      <c r="C20" s="281"/>
      <c r="D20" s="281"/>
      <c r="E20" s="281"/>
      <c r="F20" s="282"/>
      <c r="G20" s="282"/>
      <c r="H20" s="358"/>
      <c r="I20" s="282"/>
      <c r="J20" s="358"/>
      <c r="K20" s="282"/>
      <c r="L20" s="358"/>
      <c r="M20" s="282"/>
      <c r="N20" s="358"/>
      <c r="O20" s="399">
        <f t="shared" si="1"/>
        <v>0</v>
      </c>
      <c r="P20" s="400">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ht="14.45" x14ac:dyDescent="0.3">
      <c r="H34"/>
      <c r="J34"/>
      <c r="L34"/>
      <c r="N34"/>
      <c r="P34"/>
    </row>
    <row r="35" spans="8:16" ht="14.45" x14ac:dyDescent="0.3">
      <c r="H35"/>
      <c r="J35"/>
      <c r="L35"/>
      <c r="N35"/>
      <c r="P35"/>
    </row>
    <row r="36" spans="8:16" ht="14.45" x14ac:dyDescent="0.3">
      <c r="H36"/>
      <c r="J36"/>
      <c r="L36"/>
      <c r="N36"/>
      <c r="P36"/>
    </row>
    <row r="37" spans="8:16" ht="14.45" x14ac:dyDescent="0.3">
      <c r="H37"/>
      <c r="J37"/>
      <c r="L37"/>
      <c r="N37"/>
      <c r="P37"/>
    </row>
    <row r="38" spans="8:16" ht="14.45" x14ac:dyDescent="0.3">
      <c r="H38"/>
      <c r="J38"/>
      <c r="L38"/>
      <c r="N38"/>
      <c r="P38"/>
    </row>
    <row r="39" spans="8:16" ht="14.45" x14ac:dyDescent="0.3">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7" activePane="bottomLeft" state="frozen"/>
      <selection activeCell="A7" sqref="A7"/>
      <selection pane="bottomLeft" activeCell="C9" sqref="C9"/>
    </sheetView>
  </sheetViews>
  <sheetFormatPr baseColWidth="10" defaultColWidth="11.42578125" defaultRowHeight="15" x14ac:dyDescent="0.25"/>
  <cols>
    <col min="1" max="1" width="21.7109375" style="365" customWidth="1"/>
    <col min="2" max="2" width="24.28515625" style="365" customWidth="1"/>
    <col min="3" max="6" width="27.42578125" style="365" customWidth="1"/>
    <col min="7" max="7" width="15.28515625" style="365" customWidth="1"/>
    <col min="8" max="8" width="13.7109375" style="234" bestFit="1" customWidth="1"/>
    <col min="9" max="9" width="15.28515625" style="365" customWidth="1"/>
    <col min="10" max="10" width="18.85546875" style="234" customWidth="1"/>
    <col min="11" max="11" width="11.42578125" style="365"/>
    <col min="12" max="12" width="13.7109375" style="234" bestFit="1" customWidth="1"/>
    <col min="13" max="13" width="11.42578125" style="365"/>
    <col min="14" max="14" width="13.7109375" style="234" bestFit="1" customWidth="1"/>
    <col min="15" max="15" width="15.28515625" style="365" customWidth="1"/>
    <col min="16" max="16" width="18.28515625" style="234" customWidth="1"/>
    <col min="17" max="17" width="14.140625" style="365" hidden="1" customWidth="1"/>
    <col min="18" max="20" width="14.140625" style="365" customWidth="1"/>
    <col min="21" max="21" width="17" style="365" customWidth="1"/>
    <col min="22" max="16384" width="11.42578125" style="365"/>
  </cols>
  <sheetData>
    <row r="1" spans="1:21" ht="18" x14ac:dyDescent="0.3">
      <c r="B1" s="285"/>
      <c r="C1" s="285"/>
      <c r="D1" s="285"/>
      <c r="E1" s="285"/>
      <c r="F1" s="285"/>
      <c r="G1" s="285" t="s">
        <v>1452</v>
      </c>
      <c r="J1" s="285"/>
      <c r="K1" s="285"/>
      <c r="L1" s="285"/>
      <c r="M1" s="285"/>
      <c r="N1" s="285"/>
      <c r="O1" s="285"/>
      <c r="P1" s="285"/>
      <c r="Q1" s="285"/>
      <c r="R1" s="285"/>
      <c r="S1" s="285"/>
      <c r="T1" s="285"/>
      <c r="U1" s="285"/>
    </row>
    <row r="2" spans="1:21" ht="18" x14ac:dyDescent="0.3">
      <c r="A2" s="270" t="s">
        <v>1347</v>
      </c>
      <c r="B2" s="285"/>
      <c r="C2" s="285"/>
      <c r="D2" s="285"/>
      <c r="E2" s="285"/>
      <c r="F2" s="285"/>
      <c r="G2" s="285"/>
      <c r="J2" s="285"/>
      <c r="K2" s="285"/>
      <c r="L2" s="285"/>
      <c r="M2" s="285"/>
      <c r="N2" s="285"/>
      <c r="O2" s="285"/>
      <c r="P2" s="285"/>
      <c r="Q2" s="285"/>
      <c r="R2" s="285"/>
      <c r="S2" s="285"/>
      <c r="T2" s="285"/>
      <c r="U2" s="285"/>
    </row>
    <row r="3" spans="1:21" x14ac:dyDescent="0.25">
      <c r="A3" s="659" t="s">
        <v>1451</v>
      </c>
      <c r="B3" s="659"/>
      <c r="C3" s="659"/>
      <c r="D3" s="659"/>
      <c r="E3" s="659"/>
      <c r="F3" s="659"/>
      <c r="G3" s="659"/>
      <c r="H3" s="659"/>
      <c r="I3" s="659"/>
      <c r="J3" s="659"/>
      <c r="K3" s="659"/>
      <c r="L3" s="659"/>
      <c r="M3" s="659"/>
      <c r="N3" s="659"/>
      <c r="O3" s="659"/>
      <c r="P3" s="659"/>
      <c r="Q3" s="659"/>
      <c r="R3" s="659"/>
      <c r="S3" s="659"/>
      <c r="T3" s="659"/>
      <c r="U3" s="659"/>
    </row>
    <row r="4" spans="1:21" ht="15" customHeight="1" x14ac:dyDescent="0.25">
      <c r="A4" s="622" t="s">
        <v>97</v>
      </c>
      <c r="B4" s="621" t="s">
        <v>111</v>
      </c>
      <c r="C4" s="624" t="s">
        <v>86</v>
      </c>
      <c r="D4" s="624" t="s">
        <v>87</v>
      </c>
      <c r="E4" s="624" t="s">
        <v>392</v>
      </c>
      <c r="F4" s="624" t="s">
        <v>88</v>
      </c>
      <c r="G4" s="627" t="s">
        <v>100</v>
      </c>
      <c r="H4" s="633"/>
      <c r="I4" s="633"/>
      <c r="J4" s="633"/>
      <c r="K4" s="633"/>
      <c r="L4" s="633"/>
      <c r="M4" s="633"/>
      <c r="N4" s="628"/>
      <c r="O4" s="629" t="s">
        <v>101</v>
      </c>
      <c r="P4" s="630"/>
      <c r="Q4" s="621" t="s">
        <v>102</v>
      </c>
      <c r="R4" s="621" t="s">
        <v>103</v>
      </c>
      <c r="S4" s="621" t="s">
        <v>110</v>
      </c>
      <c r="T4" s="621" t="s">
        <v>109</v>
      </c>
      <c r="U4" s="618" t="s">
        <v>89</v>
      </c>
    </row>
    <row r="5" spans="1:21" ht="15" customHeight="1" x14ac:dyDescent="0.25">
      <c r="A5" s="622"/>
      <c r="B5" s="622"/>
      <c r="C5" s="625"/>
      <c r="D5" s="625"/>
      <c r="E5" s="625"/>
      <c r="F5" s="625"/>
      <c r="G5" s="627" t="s">
        <v>104</v>
      </c>
      <c r="H5" s="628"/>
      <c r="I5" s="627" t="s">
        <v>105</v>
      </c>
      <c r="J5" s="628"/>
      <c r="K5" s="627" t="s">
        <v>106</v>
      </c>
      <c r="L5" s="628"/>
      <c r="M5" s="627" t="s">
        <v>107</v>
      </c>
      <c r="N5" s="628"/>
      <c r="O5" s="631"/>
      <c r="P5" s="632"/>
      <c r="Q5" s="622"/>
      <c r="R5" s="622"/>
      <c r="S5" s="622"/>
      <c r="T5" s="622"/>
      <c r="U5" s="619"/>
    </row>
    <row r="6" spans="1:21" ht="25.5" x14ac:dyDescent="0.25">
      <c r="A6" s="623"/>
      <c r="B6" s="623"/>
      <c r="C6" s="626"/>
      <c r="D6" s="626"/>
      <c r="E6" s="626"/>
      <c r="F6" s="626"/>
      <c r="G6" s="439" t="s">
        <v>108</v>
      </c>
      <c r="H6" s="439" t="s">
        <v>12</v>
      </c>
      <c r="I6" s="439" t="s">
        <v>108</v>
      </c>
      <c r="J6" s="439" t="s">
        <v>12</v>
      </c>
      <c r="K6" s="439" t="s">
        <v>108</v>
      </c>
      <c r="L6" s="439" t="s">
        <v>12</v>
      </c>
      <c r="M6" s="439" t="s">
        <v>108</v>
      </c>
      <c r="N6" s="439" t="s">
        <v>12</v>
      </c>
      <c r="O6" s="439" t="s">
        <v>108</v>
      </c>
      <c r="P6" s="439" t="s">
        <v>12</v>
      </c>
      <c r="Q6" s="623"/>
      <c r="R6" s="623"/>
      <c r="S6" s="623"/>
      <c r="T6" s="623"/>
      <c r="U6" s="620"/>
    </row>
    <row r="7" spans="1:21" ht="15.6" x14ac:dyDescent="0.3">
      <c r="A7" s="440"/>
      <c r="B7" s="441"/>
      <c r="C7" s="442"/>
      <c r="D7" s="442"/>
      <c r="E7" s="443"/>
      <c r="F7" s="442"/>
      <c r="G7" s="444"/>
      <c r="H7" s="444"/>
      <c r="I7" s="444"/>
      <c r="J7" s="444"/>
      <c r="K7" s="444"/>
      <c r="L7" s="444"/>
      <c r="M7" s="444"/>
      <c r="N7" s="444"/>
      <c r="O7" s="444"/>
      <c r="P7" s="444"/>
      <c r="Q7" s="445"/>
      <c r="R7" s="445"/>
      <c r="S7" s="445"/>
      <c r="T7" s="445"/>
      <c r="U7" s="446"/>
    </row>
    <row r="8" spans="1:21" ht="15.75" x14ac:dyDescent="0.25">
      <c r="A8" s="661" t="s">
        <v>1445</v>
      </c>
      <c r="B8" s="660" t="s">
        <v>1443</v>
      </c>
      <c r="C8" s="281"/>
      <c r="D8" s="281"/>
      <c r="E8" s="281"/>
      <c r="F8" s="282"/>
      <c r="G8" s="282"/>
      <c r="H8" s="358"/>
      <c r="I8" s="282"/>
      <c r="J8" s="358"/>
      <c r="K8" s="282"/>
      <c r="L8" s="358"/>
      <c r="M8" s="282"/>
      <c r="N8" s="358"/>
      <c r="O8" s="401">
        <f t="shared" ref="O8:O22" si="0">G8+I8+K8+M8</f>
        <v>0</v>
      </c>
      <c r="P8" s="400">
        <f t="shared" ref="P8:P22" si="1">H8+J8+L8+N8</f>
        <v>0</v>
      </c>
      <c r="Q8" s="282"/>
      <c r="R8" s="282"/>
      <c r="S8" s="282"/>
      <c r="T8" s="282"/>
      <c r="U8" s="282"/>
    </row>
    <row r="9" spans="1:21" ht="15.75" x14ac:dyDescent="0.25">
      <c r="A9" s="662"/>
      <c r="B9" s="660"/>
      <c r="C9" s="281"/>
      <c r="D9" s="281"/>
      <c r="E9" s="281"/>
      <c r="F9" s="282"/>
      <c r="G9" s="282"/>
      <c r="H9" s="358"/>
      <c r="I9" s="282"/>
      <c r="J9" s="358"/>
      <c r="K9" s="282"/>
      <c r="L9" s="358"/>
      <c r="M9" s="282"/>
      <c r="N9" s="358"/>
      <c r="O9" s="401">
        <f t="shared" si="0"/>
        <v>0</v>
      </c>
      <c r="P9" s="400">
        <f t="shared" si="1"/>
        <v>0</v>
      </c>
      <c r="Q9" s="282"/>
      <c r="R9" s="282"/>
      <c r="S9" s="282"/>
      <c r="T9" s="282"/>
      <c r="U9" s="282"/>
    </row>
    <row r="10" spans="1:21" ht="15.75" x14ac:dyDescent="0.25">
      <c r="A10" s="662"/>
      <c r="B10" s="660"/>
      <c r="C10" s="281"/>
      <c r="D10" s="281"/>
      <c r="E10" s="281"/>
      <c r="F10" s="282"/>
      <c r="G10" s="282"/>
      <c r="H10" s="358"/>
      <c r="I10" s="282"/>
      <c r="J10" s="358"/>
      <c r="K10" s="282"/>
      <c r="L10" s="358"/>
      <c r="M10" s="282"/>
      <c r="N10" s="358"/>
      <c r="O10" s="401">
        <f t="shared" si="0"/>
        <v>0</v>
      </c>
      <c r="P10" s="400">
        <f t="shared" si="1"/>
        <v>0</v>
      </c>
      <c r="Q10" s="282"/>
      <c r="R10" s="282"/>
      <c r="S10" s="282"/>
      <c r="T10" s="282"/>
      <c r="U10" s="282"/>
    </row>
    <row r="11" spans="1:21" ht="15.75" x14ac:dyDescent="0.25">
      <c r="A11" s="662"/>
      <c r="B11" s="660"/>
      <c r="C11" s="281"/>
      <c r="D11" s="281"/>
      <c r="E11" s="281"/>
      <c r="F11" s="282"/>
      <c r="G11" s="282"/>
      <c r="H11" s="358"/>
      <c r="I11" s="282"/>
      <c r="J11" s="358"/>
      <c r="K11" s="282"/>
      <c r="L11" s="358"/>
      <c r="M11" s="282"/>
      <c r="N11" s="358"/>
      <c r="O11" s="401">
        <f t="shared" si="0"/>
        <v>0</v>
      </c>
      <c r="P11" s="400">
        <f t="shared" si="1"/>
        <v>0</v>
      </c>
      <c r="Q11" s="282"/>
      <c r="R11" s="282"/>
      <c r="S11" s="282"/>
      <c r="T11" s="282"/>
      <c r="U11" s="282"/>
    </row>
    <row r="12" spans="1:21" ht="15.75" x14ac:dyDescent="0.25">
      <c r="A12" s="662"/>
      <c r="B12" s="660"/>
      <c r="C12" s="281"/>
      <c r="D12" s="281"/>
      <c r="E12" s="281"/>
      <c r="F12" s="282"/>
      <c r="G12" s="282"/>
      <c r="H12" s="358"/>
      <c r="I12" s="282"/>
      <c r="J12" s="358"/>
      <c r="K12" s="282"/>
      <c r="L12" s="358"/>
      <c r="M12" s="282"/>
      <c r="N12" s="358"/>
      <c r="O12" s="401">
        <f t="shared" si="0"/>
        <v>0</v>
      </c>
      <c r="P12" s="400">
        <f t="shared" si="1"/>
        <v>0</v>
      </c>
      <c r="Q12" s="282"/>
      <c r="R12" s="282"/>
      <c r="S12" s="282"/>
      <c r="T12" s="282"/>
      <c r="U12" s="282"/>
    </row>
    <row r="13" spans="1:21" ht="15.75" x14ac:dyDescent="0.25">
      <c r="A13" s="662"/>
      <c r="B13" s="660" t="s">
        <v>1450</v>
      </c>
      <c r="C13" s="281"/>
      <c r="D13" s="281"/>
      <c r="E13" s="281"/>
      <c r="F13" s="282"/>
      <c r="G13" s="282"/>
      <c r="H13" s="358"/>
      <c r="I13" s="282"/>
      <c r="J13" s="358"/>
      <c r="K13" s="282"/>
      <c r="L13" s="358"/>
      <c r="M13" s="282"/>
      <c r="N13" s="358"/>
      <c r="O13" s="401">
        <f t="shared" si="0"/>
        <v>0</v>
      </c>
      <c r="P13" s="400">
        <f t="shared" si="1"/>
        <v>0</v>
      </c>
      <c r="Q13" s="282"/>
      <c r="R13" s="282"/>
      <c r="S13" s="282"/>
      <c r="T13" s="282"/>
      <c r="U13" s="282"/>
    </row>
    <row r="14" spans="1:21" ht="15.75" x14ac:dyDescent="0.25">
      <c r="A14" s="662"/>
      <c r="B14" s="660"/>
      <c r="C14" s="281"/>
      <c r="D14" s="281"/>
      <c r="E14" s="281"/>
      <c r="F14" s="282"/>
      <c r="G14" s="282"/>
      <c r="H14" s="358"/>
      <c r="I14" s="282"/>
      <c r="J14" s="358"/>
      <c r="K14" s="282"/>
      <c r="L14" s="358"/>
      <c r="M14" s="282"/>
      <c r="N14" s="358"/>
      <c r="O14" s="401">
        <f t="shared" si="0"/>
        <v>0</v>
      </c>
      <c r="P14" s="400">
        <f t="shared" si="1"/>
        <v>0</v>
      </c>
      <c r="Q14" s="282"/>
      <c r="R14" s="282"/>
      <c r="S14" s="282"/>
      <c r="T14" s="282"/>
      <c r="U14" s="359"/>
    </row>
    <row r="15" spans="1:21" ht="15.75" x14ac:dyDescent="0.25">
      <c r="A15" s="662"/>
      <c r="B15" s="660"/>
      <c r="C15" s="281"/>
      <c r="D15" s="281"/>
      <c r="E15" s="281"/>
      <c r="F15" s="282"/>
      <c r="G15" s="282"/>
      <c r="H15" s="358"/>
      <c r="I15" s="282"/>
      <c r="J15" s="358"/>
      <c r="K15" s="282"/>
      <c r="L15" s="358"/>
      <c r="M15" s="282"/>
      <c r="N15" s="358"/>
      <c r="O15" s="401">
        <f t="shared" si="0"/>
        <v>0</v>
      </c>
      <c r="P15" s="400">
        <f t="shared" si="1"/>
        <v>0</v>
      </c>
      <c r="Q15" s="282"/>
      <c r="R15" s="282"/>
      <c r="S15" s="282"/>
      <c r="T15" s="282"/>
      <c r="U15" s="359"/>
    </row>
    <row r="16" spans="1:21" ht="15.75" x14ac:dyDescent="0.25">
      <c r="A16" s="662"/>
      <c r="B16" s="660"/>
      <c r="C16" s="281"/>
      <c r="D16" s="281"/>
      <c r="E16" s="281"/>
      <c r="F16" s="282"/>
      <c r="G16" s="282"/>
      <c r="H16" s="358"/>
      <c r="I16" s="282"/>
      <c r="J16" s="358"/>
      <c r="K16" s="282"/>
      <c r="L16" s="358"/>
      <c r="M16" s="282"/>
      <c r="N16" s="358"/>
      <c r="O16" s="401">
        <f t="shared" si="0"/>
        <v>0</v>
      </c>
      <c r="P16" s="400">
        <f t="shared" si="1"/>
        <v>0</v>
      </c>
      <c r="Q16" s="282"/>
      <c r="R16" s="282"/>
      <c r="S16" s="282"/>
      <c r="T16" s="282"/>
      <c r="U16" s="359"/>
    </row>
    <row r="17" spans="1:21" ht="15.75" x14ac:dyDescent="0.25">
      <c r="A17" s="662"/>
      <c r="B17" s="660"/>
      <c r="C17" s="281"/>
      <c r="D17" s="281"/>
      <c r="E17" s="281"/>
      <c r="F17" s="282"/>
      <c r="G17" s="282"/>
      <c r="H17" s="358"/>
      <c r="I17" s="282"/>
      <c r="J17" s="358"/>
      <c r="K17" s="360"/>
      <c r="L17" s="358"/>
      <c r="M17" s="282"/>
      <c r="N17" s="358"/>
      <c r="O17" s="401">
        <f t="shared" si="0"/>
        <v>0</v>
      </c>
      <c r="P17" s="400">
        <f t="shared" si="1"/>
        <v>0</v>
      </c>
      <c r="Q17" s="282"/>
      <c r="R17" s="282"/>
      <c r="S17" s="282"/>
      <c r="T17" s="282"/>
      <c r="U17" s="282"/>
    </row>
    <row r="18" spans="1:21" ht="15.75" x14ac:dyDescent="0.25">
      <c r="A18" s="662"/>
      <c r="B18" s="660" t="s">
        <v>1444</v>
      </c>
      <c r="C18" s="281"/>
      <c r="D18" s="281"/>
      <c r="E18" s="281"/>
      <c r="F18" s="282"/>
      <c r="G18" s="282"/>
      <c r="H18" s="358"/>
      <c r="I18" s="282"/>
      <c r="J18" s="358"/>
      <c r="K18" s="360"/>
      <c r="L18" s="358"/>
      <c r="M18" s="282"/>
      <c r="N18" s="358"/>
      <c r="O18" s="401">
        <f t="shared" si="0"/>
        <v>0</v>
      </c>
      <c r="P18" s="400">
        <f t="shared" si="1"/>
        <v>0</v>
      </c>
      <c r="Q18" s="282"/>
      <c r="R18" s="282"/>
      <c r="S18" s="282"/>
      <c r="T18" s="282"/>
      <c r="U18" s="282"/>
    </row>
    <row r="19" spans="1:21" ht="15.75" x14ac:dyDescent="0.25">
      <c r="A19" s="662"/>
      <c r="B19" s="660"/>
      <c r="C19" s="281"/>
      <c r="D19" s="281"/>
      <c r="E19" s="281"/>
      <c r="F19" s="282"/>
      <c r="G19" s="282"/>
      <c r="H19" s="358"/>
      <c r="I19" s="282"/>
      <c r="J19" s="358"/>
      <c r="K19" s="360"/>
      <c r="L19" s="358"/>
      <c r="M19" s="282"/>
      <c r="N19" s="358"/>
      <c r="O19" s="401">
        <f t="shared" si="0"/>
        <v>0</v>
      </c>
      <c r="P19" s="400">
        <f t="shared" si="1"/>
        <v>0</v>
      </c>
      <c r="Q19" s="282"/>
      <c r="R19" s="282"/>
      <c r="S19" s="282"/>
      <c r="T19" s="282"/>
      <c r="U19" s="282"/>
    </row>
    <row r="20" spans="1:21" ht="15.75" x14ac:dyDescent="0.25">
      <c r="A20" s="662"/>
      <c r="B20" s="660"/>
      <c r="C20" s="281"/>
      <c r="D20" s="281"/>
      <c r="E20" s="281"/>
      <c r="F20" s="282"/>
      <c r="G20" s="282"/>
      <c r="H20" s="358"/>
      <c r="I20" s="282"/>
      <c r="J20" s="358"/>
      <c r="K20" s="360"/>
      <c r="L20" s="358"/>
      <c r="M20" s="282"/>
      <c r="N20" s="358"/>
      <c r="O20" s="401">
        <f t="shared" si="0"/>
        <v>0</v>
      </c>
      <c r="P20" s="400">
        <f t="shared" si="1"/>
        <v>0</v>
      </c>
      <c r="Q20" s="282"/>
      <c r="R20" s="282"/>
      <c r="S20" s="282"/>
      <c r="T20" s="282"/>
      <c r="U20" s="282"/>
    </row>
    <row r="21" spans="1:21" ht="15.75" x14ac:dyDescent="0.25">
      <c r="A21" s="662"/>
      <c r="B21" s="660"/>
      <c r="C21" s="281"/>
      <c r="D21" s="281"/>
      <c r="E21" s="281"/>
      <c r="F21" s="282"/>
      <c r="G21" s="282"/>
      <c r="H21" s="358"/>
      <c r="I21" s="282"/>
      <c r="J21" s="358"/>
      <c r="K21" s="360"/>
      <c r="L21" s="358"/>
      <c r="M21" s="282"/>
      <c r="N21" s="358"/>
      <c r="O21" s="401">
        <f t="shared" si="0"/>
        <v>0</v>
      </c>
      <c r="P21" s="400">
        <f t="shared" si="1"/>
        <v>0</v>
      </c>
      <c r="Q21" s="282"/>
      <c r="R21" s="282"/>
      <c r="S21" s="282"/>
      <c r="T21" s="282"/>
      <c r="U21" s="282"/>
    </row>
    <row r="22" spans="1:21" ht="15.75" x14ac:dyDescent="0.25">
      <c r="A22" s="662"/>
      <c r="B22" s="660"/>
      <c r="C22" s="281"/>
      <c r="D22" s="281"/>
      <c r="E22" s="369"/>
      <c r="F22" s="282"/>
      <c r="G22" s="282"/>
      <c r="H22" s="358"/>
      <c r="I22" s="282"/>
      <c r="J22" s="358"/>
      <c r="K22" s="360"/>
      <c r="L22" s="358"/>
      <c r="M22" s="282"/>
      <c r="N22" s="358"/>
      <c r="O22" s="401">
        <f t="shared" si="0"/>
        <v>0</v>
      </c>
      <c r="P22" s="400">
        <f t="shared" si="1"/>
        <v>0</v>
      </c>
      <c r="Q22" s="282"/>
      <c r="R22" s="282"/>
      <c r="S22" s="282"/>
      <c r="T22" s="282"/>
      <c r="U22" s="282"/>
    </row>
    <row r="23" spans="1:21" ht="15.75" x14ac:dyDescent="0.25">
      <c r="A23" s="662"/>
      <c r="B23" s="661" t="s">
        <v>1446</v>
      </c>
      <c r="C23" s="281"/>
      <c r="D23" s="281"/>
      <c r="E23" s="369"/>
      <c r="F23" s="282"/>
      <c r="G23" s="282"/>
      <c r="H23" s="358"/>
      <c r="I23" s="282"/>
      <c r="J23" s="358"/>
      <c r="K23" s="360"/>
      <c r="L23" s="358"/>
      <c r="M23" s="282"/>
      <c r="N23" s="358"/>
      <c r="O23" s="401">
        <f t="shared" ref="O23:P23" si="2">G23+I23+K23+M23</f>
        <v>0</v>
      </c>
      <c r="P23" s="400">
        <f t="shared" si="2"/>
        <v>0</v>
      </c>
      <c r="Q23" s="282"/>
      <c r="R23" s="282"/>
      <c r="S23" s="282"/>
      <c r="T23" s="282"/>
      <c r="U23" s="282"/>
    </row>
    <row r="24" spans="1:21" ht="15.75" x14ac:dyDescent="0.25">
      <c r="A24" s="662"/>
      <c r="B24" s="662"/>
      <c r="C24" s="281"/>
      <c r="D24" s="281"/>
      <c r="E24" s="369"/>
      <c r="F24" s="282"/>
      <c r="G24" s="282"/>
      <c r="H24" s="358"/>
      <c r="I24" s="282"/>
      <c r="J24" s="358"/>
      <c r="K24" s="360"/>
      <c r="L24" s="358"/>
      <c r="M24" s="282"/>
      <c r="N24" s="358"/>
      <c r="O24" s="401">
        <f t="shared" ref="O24:O42" si="3">G24+I24+K24+M24</f>
        <v>0</v>
      </c>
      <c r="P24" s="400">
        <f t="shared" ref="P24:P42" si="4">H24+J24+L24+N24</f>
        <v>0</v>
      </c>
      <c r="Q24" s="282"/>
      <c r="R24" s="282"/>
      <c r="S24" s="282"/>
      <c r="T24" s="282"/>
      <c r="U24" s="282"/>
    </row>
    <row r="25" spans="1:21" ht="15.75" x14ac:dyDescent="0.25">
      <c r="A25" s="662"/>
      <c r="B25" s="662"/>
      <c r="C25" s="281"/>
      <c r="D25" s="281"/>
      <c r="E25" s="369"/>
      <c r="F25" s="282"/>
      <c r="G25" s="282"/>
      <c r="H25" s="358"/>
      <c r="I25" s="282"/>
      <c r="J25" s="358"/>
      <c r="K25" s="360"/>
      <c r="L25" s="358"/>
      <c r="M25" s="282"/>
      <c r="N25" s="358"/>
      <c r="O25" s="401">
        <f t="shared" si="3"/>
        <v>0</v>
      </c>
      <c r="P25" s="400">
        <f t="shared" si="4"/>
        <v>0</v>
      </c>
      <c r="Q25" s="282"/>
      <c r="R25" s="282"/>
      <c r="S25" s="282"/>
      <c r="T25" s="282"/>
      <c r="U25" s="282"/>
    </row>
    <row r="26" spans="1:21" ht="15.75" x14ac:dyDescent="0.25">
      <c r="A26" s="662"/>
      <c r="B26" s="662"/>
      <c r="C26" s="281"/>
      <c r="D26" s="281"/>
      <c r="E26" s="369"/>
      <c r="F26" s="282"/>
      <c r="G26" s="282"/>
      <c r="H26" s="358"/>
      <c r="I26" s="282"/>
      <c r="J26" s="358"/>
      <c r="K26" s="360"/>
      <c r="L26" s="358"/>
      <c r="M26" s="282"/>
      <c r="N26" s="358"/>
      <c r="O26" s="401">
        <f t="shared" si="3"/>
        <v>0</v>
      </c>
      <c r="P26" s="400">
        <f t="shared" si="4"/>
        <v>0</v>
      </c>
      <c r="Q26" s="282"/>
      <c r="R26" s="282"/>
      <c r="S26" s="282"/>
      <c r="T26" s="282"/>
      <c r="U26" s="282"/>
    </row>
    <row r="27" spans="1:21" ht="15.75" x14ac:dyDescent="0.25">
      <c r="A27" s="662"/>
      <c r="B27" s="663"/>
      <c r="C27" s="281"/>
      <c r="D27" s="281"/>
      <c r="E27" s="369"/>
      <c r="F27" s="282"/>
      <c r="G27" s="282"/>
      <c r="H27" s="358"/>
      <c r="I27" s="282"/>
      <c r="J27" s="358"/>
      <c r="K27" s="360"/>
      <c r="L27" s="358"/>
      <c r="M27" s="282"/>
      <c r="N27" s="358"/>
      <c r="O27" s="401">
        <f t="shared" si="3"/>
        <v>0</v>
      </c>
      <c r="P27" s="400">
        <f t="shared" si="4"/>
        <v>0</v>
      </c>
      <c r="Q27" s="282"/>
      <c r="R27" s="282"/>
      <c r="S27" s="282"/>
      <c r="T27" s="282"/>
      <c r="U27" s="282"/>
    </row>
    <row r="28" spans="1:21" ht="15.75" x14ac:dyDescent="0.25">
      <c r="A28" s="662"/>
      <c r="B28" s="661" t="s">
        <v>1447</v>
      </c>
      <c r="C28" s="281"/>
      <c r="D28" s="281"/>
      <c r="E28" s="369"/>
      <c r="F28" s="282"/>
      <c r="G28" s="282"/>
      <c r="H28" s="358"/>
      <c r="I28" s="282"/>
      <c r="J28" s="358"/>
      <c r="K28" s="360"/>
      <c r="L28" s="358"/>
      <c r="M28" s="282"/>
      <c r="N28" s="358"/>
      <c r="O28" s="401">
        <f t="shared" si="3"/>
        <v>0</v>
      </c>
      <c r="P28" s="400">
        <f t="shared" si="4"/>
        <v>0</v>
      </c>
      <c r="Q28" s="282"/>
      <c r="R28" s="282"/>
      <c r="S28" s="282"/>
      <c r="T28" s="282"/>
      <c r="U28" s="282"/>
    </row>
    <row r="29" spans="1:21" ht="15.75" x14ac:dyDescent="0.25">
      <c r="A29" s="662"/>
      <c r="B29" s="662"/>
      <c r="C29" s="281"/>
      <c r="D29" s="281"/>
      <c r="E29" s="369"/>
      <c r="F29" s="282"/>
      <c r="G29" s="282"/>
      <c r="H29" s="358"/>
      <c r="I29" s="282"/>
      <c r="J29" s="358"/>
      <c r="K29" s="360"/>
      <c r="L29" s="358"/>
      <c r="M29" s="282"/>
      <c r="N29" s="358"/>
      <c r="O29" s="401">
        <f t="shared" si="3"/>
        <v>0</v>
      </c>
      <c r="P29" s="400">
        <f t="shared" si="4"/>
        <v>0</v>
      </c>
      <c r="Q29" s="282"/>
      <c r="R29" s="282"/>
      <c r="S29" s="282"/>
      <c r="T29" s="282"/>
      <c r="U29" s="282"/>
    </row>
    <row r="30" spans="1:21" ht="15.75" x14ac:dyDescent="0.25">
      <c r="A30" s="662"/>
      <c r="B30" s="662"/>
      <c r="C30" s="281"/>
      <c r="D30" s="281"/>
      <c r="E30" s="281"/>
      <c r="F30" s="282"/>
      <c r="G30" s="282"/>
      <c r="H30" s="358"/>
      <c r="I30" s="282"/>
      <c r="J30" s="358"/>
      <c r="K30" s="360"/>
      <c r="L30" s="358"/>
      <c r="M30" s="282"/>
      <c r="N30" s="358"/>
      <c r="O30" s="401">
        <f t="shared" si="3"/>
        <v>0</v>
      </c>
      <c r="P30" s="400">
        <f t="shared" si="4"/>
        <v>0</v>
      </c>
      <c r="Q30" s="282"/>
      <c r="R30" s="282"/>
      <c r="S30" s="282"/>
      <c r="T30" s="282"/>
      <c r="U30" s="282"/>
    </row>
    <row r="31" spans="1:21" ht="15.75" x14ac:dyDescent="0.25">
      <c r="A31" s="662"/>
      <c r="B31" s="662"/>
      <c r="C31" s="281"/>
      <c r="D31" s="281"/>
      <c r="E31" s="281"/>
      <c r="F31" s="282"/>
      <c r="G31" s="282"/>
      <c r="H31" s="358"/>
      <c r="I31" s="282"/>
      <c r="J31" s="358"/>
      <c r="K31" s="360"/>
      <c r="L31" s="358"/>
      <c r="M31" s="282"/>
      <c r="N31" s="358"/>
      <c r="O31" s="401">
        <f t="shared" si="3"/>
        <v>0</v>
      </c>
      <c r="P31" s="400">
        <f t="shared" si="4"/>
        <v>0</v>
      </c>
      <c r="Q31" s="282"/>
      <c r="R31" s="282"/>
      <c r="S31" s="282"/>
      <c r="T31" s="282"/>
      <c r="U31" s="282"/>
    </row>
    <row r="32" spans="1:21" ht="15.75" x14ac:dyDescent="0.25">
      <c r="A32" s="662"/>
      <c r="B32" s="663"/>
      <c r="C32" s="281"/>
      <c r="D32" s="281"/>
      <c r="E32" s="281"/>
      <c r="F32" s="282"/>
      <c r="G32" s="282"/>
      <c r="H32" s="358"/>
      <c r="I32" s="282"/>
      <c r="J32" s="358"/>
      <c r="K32" s="360"/>
      <c r="L32" s="358"/>
      <c r="M32" s="282"/>
      <c r="N32" s="358"/>
      <c r="O32" s="401">
        <f t="shared" si="3"/>
        <v>0</v>
      </c>
      <c r="P32" s="400">
        <f t="shared" si="4"/>
        <v>0</v>
      </c>
      <c r="Q32" s="282"/>
      <c r="R32" s="282"/>
      <c r="S32" s="282"/>
      <c r="T32" s="282"/>
      <c r="U32" s="282"/>
    </row>
    <row r="33" spans="1:21" ht="15.75" x14ac:dyDescent="0.25">
      <c r="A33" s="662"/>
      <c r="B33" s="660" t="s">
        <v>1448</v>
      </c>
      <c r="C33" s="368"/>
      <c r="D33" s="281"/>
      <c r="E33" s="281"/>
      <c r="F33" s="282"/>
      <c r="G33" s="282"/>
      <c r="H33" s="358"/>
      <c r="I33" s="282"/>
      <c r="J33" s="358"/>
      <c r="K33" s="360"/>
      <c r="L33" s="358"/>
      <c r="M33" s="282"/>
      <c r="N33" s="358"/>
      <c r="O33" s="401">
        <f t="shared" si="3"/>
        <v>0</v>
      </c>
      <c r="P33" s="400">
        <f t="shared" si="4"/>
        <v>0</v>
      </c>
      <c r="Q33" s="282"/>
      <c r="R33" s="282"/>
      <c r="S33" s="282"/>
      <c r="T33" s="282"/>
      <c r="U33" s="282"/>
    </row>
    <row r="34" spans="1:21" ht="15.75" x14ac:dyDescent="0.25">
      <c r="A34" s="662"/>
      <c r="B34" s="660"/>
      <c r="C34" s="368"/>
      <c r="D34" s="281"/>
      <c r="E34" s="281"/>
      <c r="F34" s="282"/>
      <c r="G34" s="282"/>
      <c r="H34" s="358"/>
      <c r="I34" s="282"/>
      <c r="J34" s="358"/>
      <c r="K34" s="360"/>
      <c r="L34" s="358"/>
      <c r="M34" s="282"/>
      <c r="N34" s="358"/>
      <c r="O34" s="401">
        <f t="shared" si="3"/>
        <v>0</v>
      </c>
      <c r="P34" s="400">
        <f t="shared" si="4"/>
        <v>0</v>
      </c>
      <c r="Q34" s="282"/>
      <c r="R34" s="282"/>
      <c r="S34" s="282"/>
      <c r="T34" s="282"/>
      <c r="U34" s="282"/>
    </row>
    <row r="35" spans="1:21" ht="15.75" x14ac:dyDescent="0.25">
      <c r="A35" s="662"/>
      <c r="B35" s="660"/>
      <c r="C35" s="368"/>
      <c r="D35" s="281"/>
      <c r="E35" s="281"/>
      <c r="F35" s="282"/>
      <c r="G35" s="282"/>
      <c r="H35" s="358"/>
      <c r="I35" s="282"/>
      <c r="J35" s="358"/>
      <c r="K35" s="360"/>
      <c r="L35" s="358"/>
      <c r="M35" s="282"/>
      <c r="N35" s="358"/>
      <c r="O35" s="401">
        <f t="shared" si="3"/>
        <v>0</v>
      </c>
      <c r="P35" s="400">
        <f t="shared" si="4"/>
        <v>0</v>
      </c>
      <c r="Q35" s="282"/>
      <c r="R35" s="282"/>
      <c r="S35" s="282"/>
      <c r="T35" s="282"/>
      <c r="U35" s="282"/>
    </row>
    <row r="36" spans="1:21" ht="15.75" x14ac:dyDescent="0.25">
      <c r="A36" s="662"/>
      <c r="B36" s="660"/>
      <c r="C36" s="368"/>
      <c r="D36" s="281"/>
      <c r="E36" s="281"/>
      <c r="F36" s="282"/>
      <c r="G36" s="282"/>
      <c r="H36" s="358"/>
      <c r="I36" s="282"/>
      <c r="J36" s="358"/>
      <c r="K36" s="360"/>
      <c r="L36" s="358"/>
      <c r="M36" s="282"/>
      <c r="N36" s="358"/>
      <c r="O36" s="401">
        <f t="shared" si="3"/>
        <v>0</v>
      </c>
      <c r="P36" s="400">
        <f t="shared" si="4"/>
        <v>0</v>
      </c>
      <c r="Q36" s="282"/>
      <c r="R36" s="282"/>
      <c r="S36" s="282"/>
      <c r="T36" s="282"/>
      <c r="U36" s="282"/>
    </row>
    <row r="37" spans="1:21" ht="15.75" x14ac:dyDescent="0.25">
      <c r="A37" s="662"/>
      <c r="B37" s="660"/>
      <c r="C37" s="368"/>
      <c r="D37" s="281"/>
      <c r="E37" s="281"/>
      <c r="F37" s="282"/>
      <c r="G37" s="282"/>
      <c r="H37" s="358"/>
      <c r="I37" s="282"/>
      <c r="J37" s="358"/>
      <c r="K37" s="360"/>
      <c r="L37" s="358"/>
      <c r="M37" s="282"/>
      <c r="N37" s="358"/>
      <c r="O37" s="401">
        <f t="shared" si="3"/>
        <v>0</v>
      </c>
      <c r="P37" s="400">
        <f t="shared" si="4"/>
        <v>0</v>
      </c>
      <c r="Q37" s="282"/>
      <c r="R37" s="282"/>
      <c r="S37" s="282"/>
      <c r="T37" s="282"/>
      <c r="U37" s="282"/>
    </row>
    <row r="38" spans="1:21" ht="15.75" x14ac:dyDescent="0.25">
      <c r="A38" s="662"/>
      <c r="B38" s="660" t="s">
        <v>1449</v>
      </c>
      <c r="C38" s="368"/>
      <c r="D38" s="281"/>
      <c r="E38" s="281"/>
      <c r="F38" s="282"/>
      <c r="G38" s="282"/>
      <c r="H38" s="358"/>
      <c r="I38" s="282"/>
      <c r="J38" s="358"/>
      <c r="K38" s="360"/>
      <c r="L38" s="358"/>
      <c r="M38" s="282"/>
      <c r="N38" s="358"/>
      <c r="O38" s="401">
        <f t="shared" si="3"/>
        <v>0</v>
      </c>
      <c r="P38" s="400">
        <f t="shared" si="4"/>
        <v>0</v>
      </c>
      <c r="Q38" s="282"/>
      <c r="R38" s="282"/>
      <c r="S38" s="282"/>
      <c r="T38" s="282"/>
      <c r="U38" s="282"/>
    </row>
    <row r="39" spans="1:21" ht="15.75" x14ac:dyDescent="0.25">
      <c r="A39" s="662"/>
      <c r="B39" s="660"/>
      <c r="C39" s="368"/>
      <c r="D39" s="281"/>
      <c r="E39" s="281"/>
      <c r="F39" s="282"/>
      <c r="G39" s="282"/>
      <c r="H39" s="358"/>
      <c r="I39" s="282"/>
      <c r="J39" s="358"/>
      <c r="K39" s="360"/>
      <c r="L39" s="358"/>
      <c r="M39" s="282"/>
      <c r="N39" s="358"/>
      <c r="O39" s="401">
        <f t="shared" si="3"/>
        <v>0</v>
      </c>
      <c r="P39" s="400">
        <f t="shared" si="4"/>
        <v>0</v>
      </c>
      <c r="Q39" s="282"/>
      <c r="R39" s="282"/>
      <c r="S39" s="282"/>
      <c r="T39" s="282"/>
      <c r="U39" s="282"/>
    </row>
    <row r="40" spans="1:21" ht="15.75" x14ac:dyDescent="0.25">
      <c r="A40" s="662"/>
      <c r="B40" s="660"/>
      <c r="C40" s="368"/>
      <c r="D40" s="281"/>
      <c r="E40" s="281"/>
      <c r="F40" s="282"/>
      <c r="G40" s="282"/>
      <c r="H40" s="358"/>
      <c r="I40" s="282"/>
      <c r="J40" s="358"/>
      <c r="K40" s="360"/>
      <c r="L40" s="358"/>
      <c r="M40" s="282"/>
      <c r="N40" s="358"/>
      <c r="O40" s="401">
        <f t="shared" si="3"/>
        <v>0</v>
      </c>
      <c r="P40" s="400">
        <f t="shared" si="4"/>
        <v>0</v>
      </c>
      <c r="Q40" s="282"/>
      <c r="R40" s="282"/>
      <c r="S40" s="282"/>
      <c r="T40" s="282"/>
      <c r="U40" s="282"/>
    </row>
    <row r="41" spans="1:21" ht="15.75" x14ac:dyDescent="0.25">
      <c r="A41" s="662"/>
      <c r="B41" s="660"/>
      <c r="C41" s="368"/>
      <c r="D41" s="281"/>
      <c r="E41" s="281"/>
      <c r="F41" s="282"/>
      <c r="G41" s="282"/>
      <c r="H41" s="358"/>
      <c r="I41" s="282"/>
      <c r="J41" s="358"/>
      <c r="K41" s="360"/>
      <c r="L41" s="358"/>
      <c r="M41" s="282"/>
      <c r="N41" s="358"/>
      <c r="O41" s="401">
        <f t="shared" si="3"/>
        <v>0</v>
      </c>
      <c r="P41" s="400">
        <f t="shared" si="4"/>
        <v>0</v>
      </c>
      <c r="Q41" s="282"/>
      <c r="R41" s="282"/>
      <c r="S41" s="282"/>
      <c r="T41" s="282"/>
      <c r="U41" s="282"/>
    </row>
    <row r="42" spans="1:21" ht="15.75" x14ac:dyDescent="0.25">
      <c r="A42" s="662"/>
      <c r="B42" s="660"/>
      <c r="C42" s="368"/>
      <c r="D42" s="281"/>
      <c r="E42" s="281"/>
      <c r="F42" s="282"/>
      <c r="G42" s="282"/>
      <c r="H42" s="358"/>
      <c r="I42" s="282"/>
      <c r="J42" s="358"/>
      <c r="K42" s="360"/>
      <c r="L42" s="358"/>
      <c r="M42" s="282"/>
      <c r="N42" s="358"/>
      <c r="O42" s="401">
        <f t="shared" si="3"/>
        <v>0</v>
      </c>
      <c r="P42" s="400">
        <f t="shared" si="4"/>
        <v>0</v>
      </c>
      <c r="Q42" s="282"/>
      <c r="R42" s="282"/>
      <c r="S42" s="282"/>
      <c r="T42" s="282"/>
      <c r="U42" s="282"/>
    </row>
    <row r="43" spans="1:21" ht="15.6" x14ac:dyDescent="0.3">
      <c r="A43" s="293"/>
      <c r="B43" s="294"/>
      <c r="C43" s="293" t="s">
        <v>1453</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ht="14.45" x14ac:dyDescent="0.3">
      <c r="H49" s="365"/>
      <c r="J49" s="365"/>
      <c r="L49" s="365"/>
      <c r="N49" s="365"/>
      <c r="P49" s="365"/>
    </row>
    <row r="50" spans="8:16" ht="14.45" x14ac:dyDescent="0.3">
      <c r="H50" s="365"/>
      <c r="J50" s="365"/>
      <c r="L50" s="365"/>
      <c r="N50" s="365"/>
      <c r="P50" s="365"/>
    </row>
    <row r="51" spans="8:16" ht="14.45" x14ac:dyDescent="0.3">
      <c r="H51" s="365"/>
      <c r="J51" s="365"/>
      <c r="L51" s="365"/>
      <c r="N51" s="365"/>
      <c r="P51" s="365"/>
    </row>
    <row r="52" spans="8:16" ht="14.45" x14ac:dyDescent="0.3">
      <c r="H52" s="365"/>
      <c r="J52" s="365"/>
      <c r="L52" s="365"/>
      <c r="N52" s="365"/>
      <c r="P52" s="365"/>
    </row>
    <row r="53" spans="8:16" ht="14.45" x14ac:dyDescent="0.3">
      <c r="H53" s="365"/>
      <c r="J53" s="365"/>
      <c r="L53" s="365"/>
      <c r="N53" s="365"/>
      <c r="P53" s="365"/>
    </row>
    <row r="54" spans="8:16" ht="14.45" x14ac:dyDescent="0.3">
      <c r="H54" s="365"/>
      <c r="J54" s="365"/>
      <c r="L54" s="365"/>
      <c r="N54" s="365"/>
      <c r="P54" s="365"/>
    </row>
    <row r="55" spans="8:16" ht="14.45" x14ac:dyDescent="0.3">
      <c r="H55" s="365"/>
      <c r="J55" s="365"/>
      <c r="L55" s="365"/>
      <c r="N55" s="365"/>
      <c r="P55" s="365"/>
    </row>
    <row r="56" spans="8:16" ht="14.45" x14ac:dyDescent="0.3">
      <c r="H56" s="365"/>
      <c r="J56" s="365"/>
      <c r="L56" s="365"/>
      <c r="N56" s="365"/>
      <c r="P56" s="365"/>
    </row>
    <row r="57" spans="8:16" ht="14.45" x14ac:dyDescent="0.3">
      <c r="H57" s="365"/>
      <c r="J57" s="365"/>
      <c r="L57" s="365"/>
      <c r="N57" s="365"/>
      <c r="P57" s="365"/>
    </row>
    <row r="58" spans="8:16" ht="14.45" x14ac:dyDescent="0.3">
      <c r="H58" s="365"/>
      <c r="J58" s="365"/>
      <c r="L58" s="365"/>
      <c r="N58" s="365"/>
      <c r="P58" s="365"/>
    </row>
    <row r="59" spans="8:16" ht="14.45" x14ac:dyDescent="0.3">
      <c r="H59" s="365"/>
      <c r="J59" s="365"/>
      <c r="L59" s="365"/>
      <c r="N59" s="365"/>
      <c r="P59" s="365"/>
    </row>
    <row r="60" spans="8:16" ht="14.45" x14ac:dyDescent="0.3">
      <c r="H60" s="365"/>
      <c r="J60" s="365"/>
      <c r="L60" s="365"/>
      <c r="N60" s="365"/>
      <c r="P60" s="365"/>
    </row>
    <row r="61" spans="8:16" ht="14.45" x14ac:dyDescent="0.3">
      <c r="H61" s="365"/>
      <c r="J61" s="365"/>
      <c r="L61" s="365"/>
      <c r="N61" s="365"/>
      <c r="P61" s="365"/>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11" sqref="C11"/>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x14ac:dyDescent="0.3">
      <c r="G1" s="280" t="s">
        <v>1409</v>
      </c>
      <c r="L1" s="280"/>
      <c r="M1" s="280"/>
      <c r="N1" s="280"/>
      <c r="O1" s="280"/>
      <c r="P1" s="280"/>
      <c r="Q1" s="280"/>
      <c r="R1" s="280"/>
      <c r="S1" s="280"/>
      <c r="T1" s="280"/>
      <c r="U1" s="280"/>
    </row>
    <row r="2" spans="1:21" s="277" customFormat="1" ht="18" x14ac:dyDescent="0.35">
      <c r="A2" s="320" t="s">
        <v>1352</v>
      </c>
      <c r="G2" s="280"/>
      <c r="L2" s="280"/>
      <c r="M2" s="280"/>
      <c r="N2" s="280"/>
      <c r="O2" s="280"/>
      <c r="P2" s="280"/>
      <c r="Q2" s="280"/>
      <c r="R2" s="280"/>
      <c r="S2" s="280"/>
      <c r="T2" s="280"/>
      <c r="U2" s="280"/>
    </row>
    <row r="3" spans="1:21" s="277" customFormat="1" ht="27.75" customHeight="1" x14ac:dyDescent="0.2">
      <c r="A3" s="664" t="s">
        <v>1411</v>
      </c>
      <c r="B3" s="664"/>
      <c r="C3" s="664"/>
      <c r="D3" s="664"/>
      <c r="E3" s="664"/>
      <c r="F3" s="664"/>
      <c r="G3" s="664"/>
      <c r="H3" s="664"/>
      <c r="I3" s="664"/>
      <c r="J3" s="664"/>
      <c r="K3" s="664"/>
      <c r="L3" s="664"/>
      <c r="M3" s="664"/>
      <c r="N3" s="664"/>
      <c r="O3" s="664"/>
      <c r="P3" s="664"/>
      <c r="Q3" s="664"/>
      <c r="R3" s="664"/>
      <c r="S3" s="664"/>
      <c r="T3" s="664"/>
      <c r="U3" s="664"/>
    </row>
    <row r="4" spans="1:21" s="319" customFormat="1" x14ac:dyDescent="0.25">
      <c r="A4" s="665" t="s">
        <v>1417</v>
      </c>
      <c r="B4" s="665"/>
      <c r="C4" s="665"/>
      <c r="D4" s="665"/>
      <c r="E4" s="665"/>
      <c r="F4" s="665"/>
      <c r="G4" s="665"/>
      <c r="H4" s="665"/>
      <c r="I4" s="665"/>
      <c r="J4" s="665"/>
      <c r="K4" s="665"/>
      <c r="L4" s="665"/>
      <c r="M4" s="665"/>
      <c r="N4" s="665"/>
      <c r="O4" s="665"/>
      <c r="P4" s="665"/>
      <c r="Q4" s="665"/>
      <c r="R4" s="665"/>
      <c r="S4" s="665"/>
      <c r="T4" s="665"/>
      <c r="U4" s="665"/>
    </row>
    <row r="5" spans="1:21" s="66" customFormat="1" ht="23.25" customHeight="1" x14ac:dyDescent="0.25">
      <c r="A5" s="622" t="s">
        <v>97</v>
      </c>
      <c r="B5" s="621" t="s">
        <v>111</v>
      </c>
      <c r="C5" s="624" t="s">
        <v>86</v>
      </c>
      <c r="D5" s="624" t="s">
        <v>87</v>
      </c>
      <c r="E5" s="624" t="s">
        <v>392</v>
      </c>
      <c r="F5" s="624" t="s">
        <v>88</v>
      </c>
      <c r="G5" s="627" t="s">
        <v>100</v>
      </c>
      <c r="H5" s="633"/>
      <c r="I5" s="633"/>
      <c r="J5" s="633"/>
      <c r="K5" s="633"/>
      <c r="L5" s="633"/>
      <c r="M5" s="633"/>
      <c r="N5" s="628"/>
      <c r="O5" s="629" t="s">
        <v>101</v>
      </c>
      <c r="P5" s="630"/>
      <c r="Q5" s="621" t="s">
        <v>102</v>
      </c>
      <c r="R5" s="621" t="s">
        <v>103</v>
      </c>
      <c r="S5" s="621" t="s">
        <v>110</v>
      </c>
      <c r="T5" s="621" t="s">
        <v>109</v>
      </c>
      <c r="U5" s="618" t="s">
        <v>89</v>
      </c>
    </row>
    <row r="6" spans="1:21" s="66" customFormat="1" ht="15" customHeight="1" x14ac:dyDescent="0.25">
      <c r="A6" s="622"/>
      <c r="B6" s="622"/>
      <c r="C6" s="625"/>
      <c r="D6" s="625"/>
      <c r="E6" s="625"/>
      <c r="F6" s="625"/>
      <c r="G6" s="627" t="s">
        <v>104</v>
      </c>
      <c r="H6" s="628"/>
      <c r="I6" s="627" t="s">
        <v>105</v>
      </c>
      <c r="J6" s="628"/>
      <c r="K6" s="627" t="s">
        <v>106</v>
      </c>
      <c r="L6" s="628"/>
      <c r="M6" s="627" t="s">
        <v>107</v>
      </c>
      <c r="N6" s="628"/>
      <c r="O6" s="631"/>
      <c r="P6" s="632"/>
      <c r="Q6" s="622"/>
      <c r="R6" s="622"/>
      <c r="S6" s="622"/>
      <c r="T6" s="622"/>
      <c r="U6" s="619"/>
    </row>
    <row r="7" spans="1:21" s="67" customFormat="1" ht="24" customHeight="1" x14ac:dyDescent="0.25">
      <c r="A7" s="623"/>
      <c r="B7" s="623"/>
      <c r="C7" s="626"/>
      <c r="D7" s="626"/>
      <c r="E7" s="626"/>
      <c r="F7" s="626"/>
      <c r="G7" s="439" t="s">
        <v>108</v>
      </c>
      <c r="H7" s="439" t="s">
        <v>12</v>
      </c>
      <c r="I7" s="439" t="s">
        <v>108</v>
      </c>
      <c r="J7" s="439" t="s">
        <v>12</v>
      </c>
      <c r="K7" s="439" t="s">
        <v>108</v>
      </c>
      <c r="L7" s="439" t="s">
        <v>12</v>
      </c>
      <c r="M7" s="439" t="s">
        <v>108</v>
      </c>
      <c r="N7" s="439" t="s">
        <v>12</v>
      </c>
      <c r="O7" s="439" t="s">
        <v>108</v>
      </c>
      <c r="P7" s="439" t="s">
        <v>12</v>
      </c>
      <c r="Q7" s="623"/>
      <c r="R7" s="623"/>
      <c r="S7" s="623"/>
      <c r="T7" s="623"/>
      <c r="U7" s="620"/>
    </row>
    <row r="8" spans="1:21" s="261" customFormat="1" ht="15.6" x14ac:dyDescent="0.3">
      <c r="A8" s="440"/>
      <c r="B8" s="441"/>
      <c r="C8" s="442"/>
      <c r="D8" s="442"/>
      <c r="E8" s="443"/>
      <c r="F8" s="442"/>
      <c r="G8" s="444"/>
      <c r="H8" s="444"/>
      <c r="I8" s="444"/>
      <c r="J8" s="444"/>
      <c r="K8" s="444"/>
      <c r="L8" s="444"/>
      <c r="M8" s="444"/>
      <c r="N8" s="444"/>
      <c r="O8" s="444"/>
      <c r="P8" s="444"/>
      <c r="Q8" s="445"/>
      <c r="R8" s="445"/>
      <c r="S8" s="445"/>
      <c r="T8" s="445"/>
      <c r="U8" s="446"/>
    </row>
    <row r="9" spans="1:21" ht="15.75" x14ac:dyDescent="0.25">
      <c r="A9" s="646" t="s">
        <v>1412</v>
      </c>
      <c r="B9" s="643" t="s">
        <v>1413</v>
      </c>
      <c r="C9" s="278"/>
      <c r="D9" s="278"/>
      <c r="E9" s="278"/>
      <c r="F9" s="278"/>
      <c r="G9" s="362"/>
      <c r="H9" s="363"/>
      <c r="I9" s="278"/>
      <c r="J9" s="363"/>
      <c r="K9" s="278"/>
      <c r="L9" s="363"/>
      <c r="M9" s="278"/>
      <c r="N9" s="363"/>
      <c r="O9" s="399">
        <f t="shared" ref="O9:P9" si="0">G9+I9+K9+M9</f>
        <v>0</v>
      </c>
      <c r="P9" s="400">
        <f t="shared" si="0"/>
        <v>0</v>
      </c>
      <c r="Q9" s="278"/>
      <c r="R9" s="278"/>
      <c r="S9" s="278"/>
      <c r="T9" s="278"/>
      <c r="U9" s="278"/>
    </row>
    <row r="10" spans="1:21" ht="15.75" x14ac:dyDescent="0.25">
      <c r="A10" s="646"/>
      <c r="B10" s="644"/>
      <c r="C10" s="278"/>
      <c r="D10" s="278"/>
      <c r="E10" s="278"/>
      <c r="F10" s="278"/>
      <c r="G10" s="362"/>
      <c r="H10" s="363"/>
      <c r="I10" s="278"/>
      <c r="J10" s="363"/>
      <c r="K10" s="278"/>
      <c r="L10" s="363"/>
      <c r="M10" s="278"/>
      <c r="N10" s="363"/>
      <c r="O10" s="399">
        <f t="shared" ref="O10:O38" si="1">G10+I10+K10+M10</f>
        <v>0</v>
      </c>
      <c r="P10" s="400">
        <f t="shared" ref="P10:P38" si="2">H10+J10+L10+N10</f>
        <v>0</v>
      </c>
      <c r="Q10" s="278"/>
      <c r="R10" s="278"/>
      <c r="S10" s="278"/>
      <c r="T10" s="278"/>
      <c r="U10" s="278"/>
    </row>
    <row r="11" spans="1:21" s="365" customFormat="1" ht="15.75" x14ac:dyDescent="0.25">
      <c r="A11" s="646"/>
      <c r="B11" s="644"/>
      <c r="C11" s="278"/>
      <c r="D11" s="278"/>
      <c r="E11" s="278"/>
      <c r="F11" s="278"/>
      <c r="G11" s="362"/>
      <c r="H11" s="363"/>
      <c r="I11" s="278"/>
      <c r="J11" s="363"/>
      <c r="K11" s="278"/>
      <c r="L11" s="363"/>
      <c r="M11" s="278"/>
      <c r="N11" s="363"/>
      <c r="O11" s="399">
        <f t="shared" si="1"/>
        <v>0</v>
      </c>
      <c r="P11" s="400">
        <f t="shared" si="2"/>
        <v>0</v>
      </c>
      <c r="Q11" s="278"/>
      <c r="R11" s="278"/>
      <c r="S11" s="278"/>
      <c r="T11" s="278"/>
      <c r="U11" s="278"/>
    </row>
    <row r="12" spans="1:21" ht="15.75" x14ac:dyDescent="0.25">
      <c r="A12" s="646"/>
      <c r="B12" s="644"/>
      <c r="C12" s="278"/>
      <c r="D12" s="278"/>
      <c r="E12" s="278"/>
      <c r="F12" s="278"/>
      <c r="G12" s="362"/>
      <c r="H12" s="363"/>
      <c r="I12" s="278"/>
      <c r="J12" s="363"/>
      <c r="K12" s="278"/>
      <c r="L12" s="363"/>
      <c r="M12" s="278"/>
      <c r="N12" s="363"/>
      <c r="O12" s="399">
        <f t="shared" si="1"/>
        <v>0</v>
      </c>
      <c r="P12" s="400">
        <f t="shared" si="2"/>
        <v>0</v>
      </c>
      <c r="Q12" s="278"/>
      <c r="R12" s="278"/>
      <c r="S12" s="278"/>
      <c r="T12" s="278"/>
      <c r="U12" s="278"/>
    </row>
    <row r="13" spans="1:21" ht="15.75" x14ac:dyDescent="0.25">
      <c r="A13" s="646"/>
      <c r="B13" s="644"/>
      <c r="C13" s="278"/>
      <c r="D13" s="278"/>
      <c r="E13" s="278"/>
      <c r="F13" s="278"/>
      <c r="G13" s="362"/>
      <c r="H13" s="363"/>
      <c r="I13" s="278"/>
      <c r="J13" s="363"/>
      <c r="K13" s="278"/>
      <c r="L13" s="363"/>
      <c r="M13" s="278"/>
      <c r="N13" s="363"/>
      <c r="O13" s="399">
        <f t="shared" si="1"/>
        <v>0</v>
      </c>
      <c r="P13" s="400">
        <f t="shared" si="2"/>
        <v>0</v>
      </c>
      <c r="Q13" s="278"/>
      <c r="R13" s="278"/>
      <c r="S13" s="278"/>
      <c r="T13" s="278"/>
      <c r="U13" s="278"/>
    </row>
    <row r="14" spans="1:21" ht="15.75" x14ac:dyDescent="0.25">
      <c r="A14" s="646"/>
      <c r="B14" s="645"/>
      <c r="C14" s="278"/>
      <c r="D14" s="278"/>
      <c r="E14" s="278"/>
      <c r="F14" s="278"/>
      <c r="G14" s="362"/>
      <c r="H14" s="363"/>
      <c r="I14" s="278"/>
      <c r="J14" s="363"/>
      <c r="K14" s="278"/>
      <c r="L14" s="363"/>
      <c r="M14" s="278"/>
      <c r="N14" s="363"/>
      <c r="O14" s="399">
        <f t="shared" si="1"/>
        <v>0</v>
      </c>
      <c r="P14" s="400">
        <f t="shared" si="2"/>
        <v>0</v>
      </c>
      <c r="Q14" s="278"/>
      <c r="R14" s="278"/>
      <c r="S14" s="278"/>
      <c r="T14" s="278"/>
      <c r="U14" s="278"/>
    </row>
    <row r="15" spans="1:21" ht="15.75" x14ac:dyDescent="0.25">
      <c r="A15" s="646"/>
      <c r="B15" s="643" t="s">
        <v>1414</v>
      </c>
      <c r="C15" s="278"/>
      <c r="D15" s="278"/>
      <c r="E15" s="278"/>
      <c r="F15" s="278"/>
      <c r="G15" s="362"/>
      <c r="H15" s="363"/>
      <c r="I15" s="278"/>
      <c r="J15" s="363"/>
      <c r="K15" s="278"/>
      <c r="L15" s="363"/>
      <c r="M15" s="278"/>
      <c r="N15" s="363"/>
      <c r="O15" s="399">
        <f t="shared" si="1"/>
        <v>0</v>
      </c>
      <c r="P15" s="400">
        <f t="shared" si="2"/>
        <v>0</v>
      </c>
      <c r="Q15" s="278"/>
      <c r="R15" s="278"/>
      <c r="S15" s="278"/>
      <c r="T15" s="278"/>
      <c r="U15" s="278"/>
    </row>
    <row r="16" spans="1:21" s="365" customFormat="1" ht="15.75" x14ac:dyDescent="0.25">
      <c r="A16" s="646"/>
      <c r="B16" s="644"/>
      <c r="C16" s="278"/>
      <c r="D16" s="278"/>
      <c r="E16" s="278"/>
      <c r="F16" s="278"/>
      <c r="G16" s="362"/>
      <c r="H16" s="363"/>
      <c r="I16" s="278"/>
      <c r="J16" s="363"/>
      <c r="K16" s="278"/>
      <c r="L16" s="363"/>
      <c r="M16" s="278"/>
      <c r="N16" s="363"/>
      <c r="O16" s="399">
        <f t="shared" si="1"/>
        <v>0</v>
      </c>
      <c r="P16" s="400">
        <f t="shared" si="2"/>
        <v>0</v>
      </c>
      <c r="Q16" s="278"/>
      <c r="R16" s="278"/>
      <c r="S16" s="278"/>
      <c r="T16" s="278"/>
      <c r="U16" s="278"/>
    </row>
    <row r="17" spans="1:21" s="365" customFormat="1" ht="15.75" x14ac:dyDescent="0.25">
      <c r="A17" s="646"/>
      <c r="B17" s="644"/>
      <c r="C17" s="278"/>
      <c r="D17" s="278"/>
      <c r="E17" s="278"/>
      <c r="F17" s="278"/>
      <c r="G17" s="362"/>
      <c r="H17" s="363"/>
      <c r="I17" s="278"/>
      <c r="J17" s="363"/>
      <c r="K17" s="278"/>
      <c r="L17" s="363"/>
      <c r="M17" s="278"/>
      <c r="N17" s="363"/>
      <c r="O17" s="399">
        <f t="shared" si="1"/>
        <v>0</v>
      </c>
      <c r="P17" s="400">
        <f t="shared" si="2"/>
        <v>0</v>
      </c>
      <c r="Q17" s="278"/>
      <c r="R17" s="278"/>
      <c r="S17" s="278"/>
      <c r="T17" s="278"/>
      <c r="U17" s="278"/>
    </row>
    <row r="18" spans="1:21" s="365" customFormat="1" ht="15.75" x14ac:dyDescent="0.25">
      <c r="A18" s="646"/>
      <c r="B18" s="644"/>
      <c r="C18" s="278"/>
      <c r="D18" s="278"/>
      <c r="E18" s="278"/>
      <c r="F18" s="278"/>
      <c r="G18" s="362"/>
      <c r="H18" s="363"/>
      <c r="I18" s="278"/>
      <c r="J18" s="363"/>
      <c r="K18" s="278"/>
      <c r="L18" s="363"/>
      <c r="M18" s="278"/>
      <c r="N18" s="363"/>
      <c r="O18" s="399">
        <f t="shared" si="1"/>
        <v>0</v>
      </c>
      <c r="P18" s="400">
        <f t="shared" si="2"/>
        <v>0</v>
      </c>
      <c r="Q18" s="278"/>
      <c r="R18" s="278"/>
      <c r="S18" s="278"/>
      <c r="T18" s="278"/>
      <c r="U18" s="278"/>
    </row>
    <row r="19" spans="1:21" ht="15.75" x14ac:dyDescent="0.25">
      <c r="A19" s="646"/>
      <c r="B19" s="644"/>
      <c r="C19" s="278"/>
      <c r="D19" s="278"/>
      <c r="E19" s="278"/>
      <c r="F19" s="278"/>
      <c r="G19" s="362"/>
      <c r="H19" s="363"/>
      <c r="I19" s="278"/>
      <c r="J19" s="363"/>
      <c r="K19" s="278"/>
      <c r="L19" s="363"/>
      <c r="M19" s="278"/>
      <c r="N19" s="363"/>
      <c r="O19" s="399">
        <f t="shared" si="1"/>
        <v>0</v>
      </c>
      <c r="P19" s="400">
        <f t="shared" si="2"/>
        <v>0</v>
      </c>
      <c r="Q19" s="278"/>
      <c r="R19" s="278"/>
      <c r="S19" s="278"/>
      <c r="T19" s="278"/>
      <c r="U19" s="278"/>
    </row>
    <row r="20" spans="1:21" ht="15.75" x14ac:dyDescent="0.25">
      <c r="A20" s="646"/>
      <c r="B20" s="645"/>
      <c r="C20" s="278"/>
      <c r="D20" s="278"/>
      <c r="E20" s="278"/>
      <c r="F20" s="278"/>
      <c r="G20" s="362"/>
      <c r="H20" s="363"/>
      <c r="I20" s="278"/>
      <c r="J20" s="363"/>
      <c r="K20" s="278"/>
      <c r="L20" s="363"/>
      <c r="M20" s="278"/>
      <c r="N20" s="363"/>
      <c r="O20" s="399">
        <f t="shared" si="1"/>
        <v>0</v>
      </c>
      <c r="P20" s="400">
        <f t="shared" si="2"/>
        <v>0</v>
      </c>
      <c r="Q20" s="278"/>
      <c r="R20" s="278"/>
      <c r="S20" s="278"/>
      <c r="T20" s="278"/>
      <c r="U20" s="278"/>
    </row>
    <row r="21" spans="1:21" s="365" customFormat="1" ht="15.75" x14ac:dyDescent="0.25">
      <c r="A21" s="646"/>
      <c r="B21" s="643" t="s">
        <v>1415</v>
      </c>
      <c r="C21" s="278"/>
      <c r="D21" s="278"/>
      <c r="E21" s="278"/>
      <c r="F21" s="278"/>
      <c r="G21" s="362"/>
      <c r="H21" s="363"/>
      <c r="I21" s="278"/>
      <c r="J21" s="363"/>
      <c r="K21" s="278"/>
      <c r="L21" s="363"/>
      <c r="M21" s="278"/>
      <c r="N21" s="363"/>
      <c r="O21" s="399">
        <f t="shared" si="1"/>
        <v>0</v>
      </c>
      <c r="P21" s="400">
        <f t="shared" si="2"/>
        <v>0</v>
      </c>
      <c r="Q21" s="278"/>
      <c r="R21" s="278"/>
      <c r="S21" s="278"/>
      <c r="T21" s="278"/>
      <c r="U21" s="278"/>
    </row>
    <row r="22" spans="1:21" s="365" customFormat="1" ht="15.75" x14ac:dyDescent="0.25">
      <c r="A22" s="646"/>
      <c r="B22" s="644"/>
      <c r="C22" s="278"/>
      <c r="D22" s="278"/>
      <c r="E22" s="278"/>
      <c r="F22" s="278"/>
      <c r="G22" s="362"/>
      <c r="H22" s="363"/>
      <c r="I22" s="278"/>
      <c r="J22" s="363"/>
      <c r="K22" s="278"/>
      <c r="L22" s="363"/>
      <c r="M22" s="278"/>
      <c r="N22" s="363"/>
      <c r="O22" s="399">
        <f t="shared" si="1"/>
        <v>0</v>
      </c>
      <c r="P22" s="400">
        <f t="shared" si="2"/>
        <v>0</v>
      </c>
      <c r="Q22" s="278"/>
      <c r="R22" s="278"/>
      <c r="S22" s="278"/>
      <c r="T22" s="278"/>
      <c r="U22" s="278"/>
    </row>
    <row r="23" spans="1:21" s="365" customFormat="1" ht="15.75" x14ac:dyDescent="0.25">
      <c r="A23" s="646"/>
      <c r="B23" s="644"/>
      <c r="C23" s="278"/>
      <c r="D23" s="278"/>
      <c r="E23" s="278"/>
      <c r="F23" s="278"/>
      <c r="G23" s="362"/>
      <c r="H23" s="363"/>
      <c r="I23" s="278"/>
      <c r="J23" s="363"/>
      <c r="K23" s="278"/>
      <c r="L23" s="363"/>
      <c r="M23" s="278"/>
      <c r="N23" s="363"/>
      <c r="O23" s="399">
        <f t="shared" si="1"/>
        <v>0</v>
      </c>
      <c r="P23" s="400">
        <f t="shared" si="2"/>
        <v>0</v>
      </c>
      <c r="Q23" s="278"/>
      <c r="R23" s="278"/>
      <c r="S23" s="278"/>
      <c r="T23" s="278"/>
      <c r="U23" s="278"/>
    </row>
    <row r="24" spans="1:21" s="365" customFormat="1" ht="15.75" x14ac:dyDescent="0.25">
      <c r="A24" s="646"/>
      <c r="B24" s="644"/>
      <c r="C24" s="278"/>
      <c r="D24" s="278"/>
      <c r="E24" s="278"/>
      <c r="F24" s="278"/>
      <c r="G24" s="362"/>
      <c r="H24" s="363"/>
      <c r="I24" s="278"/>
      <c r="J24" s="363"/>
      <c r="K24" s="278"/>
      <c r="L24" s="363"/>
      <c r="M24" s="278"/>
      <c r="N24" s="363"/>
      <c r="O24" s="399">
        <f t="shared" si="1"/>
        <v>0</v>
      </c>
      <c r="P24" s="400">
        <f t="shared" si="2"/>
        <v>0</v>
      </c>
      <c r="Q24" s="278"/>
      <c r="R24" s="278"/>
      <c r="S24" s="278"/>
      <c r="T24" s="278"/>
      <c r="U24" s="278"/>
    </row>
    <row r="25" spans="1:21" s="365" customFormat="1" ht="15.75" x14ac:dyDescent="0.25">
      <c r="A25" s="646"/>
      <c r="B25" s="644"/>
      <c r="C25" s="278"/>
      <c r="D25" s="278"/>
      <c r="E25" s="278"/>
      <c r="F25" s="278"/>
      <c r="G25" s="362"/>
      <c r="H25" s="363"/>
      <c r="I25" s="278"/>
      <c r="J25" s="363"/>
      <c r="K25" s="278"/>
      <c r="L25" s="363"/>
      <c r="M25" s="278"/>
      <c r="N25" s="363"/>
      <c r="O25" s="399">
        <f t="shared" si="1"/>
        <v>0</v>
      </c>
      <c r="P25" s="400">
        <f t="shared" si="2"/>
        <v>0</v>
      </c>
      <c r="Q25" s="278"/>
      <c r="R25" s="278"/>
      <c r="S25" s="278"/>
      <c r="T25" s="278"/>
      <c r="U25" s="278"/>
    </row>
    <row r="26" spans="1:21" ht="15.75" x14ac:dyDescent="0.25">
      <c r="A26" s="646"/>
      <c r="B26" s="645"/>
      <c r="C26" s="278"/>
      <c r="D26" s="278"/>
      <c r="E26" s="278"/>
      <c r="F26" s="278"/>
      <c r="G26" s="278"/>
      <c r="H26" s="363"/>
      <c r="I26" s="278"/>
      <c r="J26" s="363"/>
      <c r="K26" s="278"/>
      <c r="L26" s="363"/>
      <c r="M26" s="278"/>
      <c r="N26" s="363"/>
      <c r="O26" s="399">
        <f t="shared" si="1"/>
        <v>0</v>
      </c>
      <c r="P26" s="400">
        <f t="shared" si="2"/>
        <v>0</v>
      </c>
      <c r="Q26" s="278"/>
      <c r="R26" s="278"/>
      <c r="S26" s="278"/>
      <c r="T26" s="278"/>
      <c r="U26" s="278"/>
    </row>
    <row r="27" spans="1:21" ht="15.75" x14ac:dyDescent="0.25">
      <c r="A27" s="643" t="s">
        <v>1416</v>
      </c>
      <c r="B27" s="643" t="s">
        <v>1418</v>
      </c>
      <c r="C27" s="278"/>
      <c r="D27" s="278"/>
      <c r="E27" s="278"/>
      <c r="F27" s="278"/>
      <c r="G27" s="362"/>
      <c r="H27" s="363"/>
      <c r="I27" s="278"/>
      <c r="J27" s="363"/>
      <c r="K27" s="278"/>
      <c r="L27" s="363"/>
      <c r="M27" s="278"/>
      <c r="N27" s="363"/>
      <c r="O27" s="399">
        <f t="shared" si="1"/>
        <v>0</v>
      </c>
      <c r="P27" s="400">
        <f t="shared" si="2"/>
        <v>0</v>
      </c>
      <c r="Q27" s="278"/>
      <c r="R27" s="278"/>
      <c r="S27" s="278"/>
      <c r="T27" s="278"/>
      <c r="U27" s="278"/>
    </row>
    <row r="28" spans="1:21" s="365" customFormat="1" ht="15.75" x14ac:dyDescent="0.25">
      <c r="A28" s="644"/>
      <c r="B28" s="644"/>
      <c r="C28" s="278"/>
      <c r="D28" s="278"/>
      <c r="E28" s="278"/>
      <c r="F28" s="278"/>
      <c r="G28" s="362"/>
      <c r="H28" s="363"/>
      <c r="I28" s="278"/>
      <c r="J28" s="363"/>
      <c r="K28" s="278"/>
      <c r="L28" s="363"/>
      <c r="M28" s="278"/>
      <c r="N28" s="363"/>
      <c r="O28" s="399">
        <f t="shared" si="1"/>
        <v>0</v>
      </c>
      <c r="P28" s="400">
        <f t="shared" si="2"/>
        <v>0</v>
      </c>
      <c r="Q28" s="278"/>
      <c r="R28" s="278"/>
      <c r="S28" s="278"/>
      <c r="T28" s="278"/>
      <c r="U28" s="278"/>
    </row>
    <row r="29" spans="1:21" s="365" customFormat="1" ht="15.75" x14ac:dyDescent="0.25">
      <c r="A29" s="644"/>
      <c r="B29" s="644"/>
      <c r="C29" s="278"/>
      <c r="D29" s="278"/>
      <c r="E29" s="278"/>
      <c r="F29" s="278"/>
      <c r="G29" s="362"/>
      <c r="H29" s="363"/>
      <c r="I29" s="278"/>
      <c r="J29" s="363"/>
      <c r="K29" s="278"/>
      <c r="L29" s="363"/>
      <c r="M29" s="278"/>
      <c r="N29" s="363"/>
      <c r="O29" s="399">
        <f t="shared" si="1"/>
        <v>0</v>
      </c>
      <c r="P29" s="400">
        <f t="shared" si="2"/>
        <v>0</v>
      </c>
      <c r="Q29" s="278"/>
      <c r="R29" s="278"/>
      <c r="S29" s="278"/>
      <c r="T29" s="278"/>
      <c r="U29" s="278"/>
    </row>
    <row r="30" spans="1:21" s="365" customFormat="1" ht="15.75" x14ac:dyDescent="0.25">
      <c r="A30" s="644"/>
      <c r="B30" s="644"/>
      <c r="C30" s="278"/>
      <c r="D30" s="278"/>
      <c r="E30" s="278"/>
      <c r="F30" s="278"/>
      <c r="G30" s="362"/>
      <c r="H30" s="363"/>
      <c r="I30" s="278"/>
      <c r="J30" s="363"/>
      <c r="K30" s="278"/>
      <c r="L30" s="363"/>
      <c r="M30" s="278"/>
      <c r="N30" s="363"/>
      <c r="O30" s="399">
        <f t="shared" si="1"/>
        <v>0</v>
      </c>
      <c r="P30" s="400">
        <f t="shared" si="2"/>
        <v>0</v>
      </c>
      <c r="Q30" s="278"/>
      <c r="R30" s="278"/>
      <c r="S30" s="278"/>
      <c r="T30" s="278"/>
      <c r="U30" s="278"/>
    </row>
    <row r="31" spans="1:21" s="365" customFormat="1" ht="15.75" x14ac:dyDescent="0.25">
      <c r="A31" s="644"/>
      <c r="B31" s="644"/>
      <c r="C31" s="278"/>
      <c r="D31" s="278"/>
      <c r="E31" s="278"/>
      <c r="F31" s="278"/>
      <c r="G31" s="362"/>
      <c r="H31" s="363"/>
      <c r="I31" s="278"/>
      <c r="J31" s="363"/>
      <c r="K31" s="278"/>
      <c r="L31" s="363"/>
      <c r="M31" s="278"/>
      <c r="N31" s="363"/>
      <c r="O31" s="399">
        <f t="shared" si="1"/>
        <v>0</v>
      </c>
      <c r="P31" s="400">
        <f t="shared" si="2"/>
        <v>0</v>
      </c>
      <c r="Q31" s="278"/>
      <c r="R31" s="278"/>
      <c r="S31" s="278"/>
      <c r="T31" s="278"/>
      <c r="U31" s="278"/>
    </row>
    <row r="32" spans="1:21" s="365" customFormat="1" ht="15.75" x14ac:dyDescent="0.25">
      <c r="A32" s="644"/>
      <c r="B32" s="645"/>
      <c r="C32" s="278"/>
      <c r="D32" s="278"/>
      <c r="E32" s="278"/>
      <c r="F32" s="278"/>
      <c r="G32" s="362"/>
      <c r="H32" s="363"/>
      <c r="I32" s="278"/>
      <c r="J32" s="363"/>
      <c r="K32" s="278"/>
      <c r="L32" s="363"/>
      <c r="M32" s="278"/>
      <c r="N32" s="363"/>
      <c r="O32" s="399">
        <f t="shared" si="1"/>
        <v>0</v>
      </c>
      <c r="P32" s="400">
        <f t="shared" si="2"/>
        <v>0</v>
      </c>
      <c r="Q32" s="278"/>
      <c r="R32" s="278"/>
      <c r="S32" s="278"/>
      <c r="T32" s="278"/>
      <c r="U32" s="278"/>
    </row>
    <row r="33" spans="1:21" ht="15.75" x14ac:dyDescent="0.25">
      <c r="A33" s="644"/>
      <c r="B33" s="643" t="s">
        <v>1419</v>
      </c>
      <c r="C33" s="278"/>
      <c r="D33" s="278"/>
      <c r="E33" s="278"/>
      <c r="F33" s="278"/>
      <c r="G33" s="278"/>
      <c r="H33" s="363"/>
      <c r="I33" s="278"/>
      <c r="J33" s="363"/>
      <c r="K33" s="278"/>
      <c r="L33" s="363"/>
      <c r="M33" s="278"/>
      <c r="N33" s="363"/>
      <c r="O33" s="399">
        <f t="shared" si="1"/>
        <v>0</v>
      </c>
      <c r="P33" s="400">
        <f t="shared" si="2"/>
        <v>0</v>
      </c>
      <c r="Q33" s="278"/>
      <c r="R33" s="278"/>
      <c r="S33" s="278"/>
      <c r="T33" s="278"/>
      <c r="U33" s="278"/>
    </row>
    <row r="34" spans="1:21" s="365" customFormat="1" ht="15.75" x14ac:dyDescent="0.25">
      <c r="A34" s="644"/>
      <c r="B34" s="644"/>
      <c r="C34" s="278"/>
      <c r="D34" s="278"/>
      <c r="E34" s="278"/>
      <c r="F34" s="278"/>
      <c r="G34" s="278"/>
      <c r="H34" s="363"/>
      <c r="I34" s="278"/>
      <c r="J34" s="363"/>
      <c r="K34" s="278"/>
      <c r="L34" s="363"/>
      <c r="M34" s="278"/>
      <c r="N34" s="363"/>
      <c r="O34" s="399">
        <f t="shared" si="1"/>
        <v>0</v>
      </c>
      <c r="P34" s="400">
        <f t="shared" si="2"/>
        <v>0</v>
      </c>
      <c r="Q34" s="278"/>
      <c r="R34" s="278"/>
      <c r="S34" s="278"/>
      <c r="T34" s="278"/>
      <c r="U34" s="278"/>
    </row>
    <row r="35" spans="1:21" s="365" customFormat="1" ht="15.75" x14ac:dyDescent="0.25">
      <c r="A35" s="644"/>
      <c r="B35" s="644"/>
      <c r="C35" s="278"/>
      <c r="D35" s="278"/>
      <c r="E35" s="278"/>
      <c r="F35" s="278"/>
      <c r="G35" s="278"/>
      <c r="H35" s="363"/>
      <c r="I35" s="278"/>
      <c r="J35" s="363"/>
      <c r="K35" s="278"/>
      <c r="L35" s="363"/>
      <c r="M35" s="278"/>
      <c r="N35" s="363"/>
      <c r="O35" s="399">
        <f t="shared" si="1"/>
        <v>0</v>
      </c>
      <c r="P35" s="400">
        <f t="shared" si="2"/>
        <v>0</v>
      </c>
      <c r="Q35" s="278"/>
      <c r="R35" s="278"/>
      <c r="S35" s="278"/>
      <c r="T35" s="278"/>
      <c r="U35" s="278"/>
    </row>
    <row r="36" spans="1:21" s="365" customFormat="1" ht="15.75" x14ac:dyDescent="0.25">
      <c r="A36" s="644"/>
      <c r="B36" s="644"/>
      <c r="C36" s="278"/>
      <c r="D36" s="278"/>
      <c r="E36" s="278"/>
      <c r="F36" s="278"/>
      <c r="G36" s="278"/>
      <c r="H36" s="363"/>
      <c r="I36" s="278"/>
      <c r="J36" s="363"/>
      <c r="K36" s="278"/>
      <c r="L36" s="363"/>
      <c r="M36" s="278"/>
      <c r="N36" s="363"/>
      <c r="O36" s="399">
        <f t="shared" si="1"/>
        <v>0</v>
      </c>
      <c r="P36" s="400">
        <f t="shared" si="2"/>
        <v>0</v>
      </c>
      <c r="Q36" s="278"/>
      <c r="R36" s="278"/>
      <c r="S36" s="278"/>
      <c r="T36" s="278"/>
      <c r="U36" s="278"/>
    </row>
    <row r="37" spans="1:21" ht="15.75" x14ac:dyDescent="0.25">
      <c r="A37" s="644"/>
      <c r="B37" s="644"/>
      <c r="C37" s="278"/>
      <c r="D37" s="278"/>
      <c r="E37" s="278"/>
      <c r="F37" s="278"/>
      <c r="G37" s="278"/>
      <c r="H37" s="363"/>
      <c r="I37" s="278"/>
      <c r="J37" s="363"/>
      <c r="K37" s="278"/>
      <c r="L37" s="363"/>
      <c r="M37" s="278"/>
      <c r="N37" s="363"/>
      <c r="O37" s="399">
        <f t="shared" si="1"/>
        <v>0</v>
      </c>
      <c r="P37" s="400">
        <f t="shared" si="2"/>
        <v>0</v>
      </c>
      <c r="Q37" s="278"/>
      <c r="R37" s="278"/>
      <c r="S37" s="278"/>
      <c r="T37" s="278"/>
      <c r="U37" s="278"/>
    </row>
    <row r="38" spans="1:21" ht="15.75" x14ac:dyDescent="0.25">
      <c r="A38" s="645"/>
      <c r="B38" s="645"/>
      <c r="C38" s="278"/>
      <c r="D38" s="278"/>
      <c r="E38" s="278"/>
      <c r="F38" s="278"/>
      <c r="G38" s="278"/>
      <c r="H38" s="363"/>
      <c r="I38" s="278"/>
      <c r="J38" s="363"/>
      <c r="K38" s="278"/>
      <c r="L38" s="363"/>
      <c r="M38" s="278"/>
      <c r="N38" s="363"/>
      <c r="O38" s="399">
        <f t="shared" si="1"/>
        <v>0</v>
      </c>
      <c r="P38" s="400">
        <f t="shared" si="2"/>
        <v>0</v>
      </c>
      <c r="Q38" s="278"/>
      <c r="R38" s="278"/>
      <c r="S38" s="278"/>
      <c r="T38" s="278"/>
      <c r="U38" s="359"/>
    </row>
    <row r="39" spans="1:21" ht="15.75" x14ac:dyDescent="0.25">
      <c r="A39" s="299"/>
      <c r="B39" s="300"/>
      <c r="C39" s="299" t="s">
        <v>1410</v>
      </c>
      <c r="D39" s="300"/>
      <c r="E39" s="300"/>
      <c r="F39" s="301"/>
      <c r="G39" s="265">
        <f t="shared" ref="G39:P39" si="3">SUM(G9:G38)</f>
        <v>0</v>
      </c>
      <c r="H39" s="233">
        <f t="shared" si="3"/>
        <v>0</v>
      </c>
      <c r="I39" s="265">
        <f t="shared" si="3"/>
        <v>0</v>
      </c>
      <c r="J39" s="233">
        <f t="shared" si="3"/>
        <v>0</v>
      </c>
      <c r="K39" s="265">
        <f t="shared" si="3"/>
        <v>0</v>
      </c>
      <c r="L39" s="233">
        <f t="shared" si="3"/>
        <v>0</v>
      </c>
      <c r="M39" s="265">
        <f t="shared" si="3"/>
        <v>0</v>
      </c>
      <c r="N39" s="233">
        <f t="shared" si="3"/>
        <v>0</v>
      </c>
      <c r="O39" s="233">
        <f t="shared" si="3"/>
        <v>0</v>
      </c>
      <c r="P39" s="233">
        <f t="shared" si="3"/>
        <v>0</v>
      </c>
      <c r="Q39" s="265"/>
      <c r="R39" s="265"/>
      <c r="S39" s="265"/>
      <c r="T39" s="265"/>
      <c r="U39" s="279"/>
    </row>
    <row r="59" s="261" customFormat="1" ht="12" x14ac:dyDescent="0.3"/>
    <row r="60" s="261" customFormat="1" ht="12" x14ac:dyDescent="0.3"/>
    <row r="73" s="261" customFormat="1" ht="12" x14ac:dyDescent="0.25"/>
    <row r="74" s="261" customFormat="1" ht="12" x14ac:dyDescent="0.25"/>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D29" sqref="D29"/>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1420</v>
      </c>
      <c r="I1" s="285"/>
      <c r="J1" s="285"/>
      <c r="K1" s="285"/>
      <c r="L1" s="285"/>
      <c r="M1" s="285"/>
      <c r="N1" s="285"/>
      <c r="O1" s="285"/>
      <c r="P1" s="285"/>
      <c r="Q1" s="285"/>
      <c r="R1" s="285"/>
      <c r="S1" s="285"/>
      <c r="T1" s="285"/>
      <c r="U1" s="285"/>
    </row>
    <row r="2" spans="1:21" s="365" customFormat="1" ht="18" x14ac:dyDescent="0.3">
      <c r="A2" s="365" t="s">
        <v>1348</v>
      </c>
      <c r="B2" s="285"/>
      <c r="C2" s="285"/>
      <c r="D2" s="285"/>
      <c r="E2" s="285"/>
      <c r="G2" s="285"/>
      <c r="H2" s="234"/>
      <c r="I2" s="285"/>
      <c r="J2" s="285"/>
      <c r="K2" s="285"/>
      <c r="L2" s="285"/>
      <c r="M2" s="285"/>
      <c r="N2" s="285"/>
      <c r="O2" s="285"/>
      <c r="P2" s="285"/>
      <c r="Q2" s="285"/>
      <c r="R2" s="285"/>
      <c r="S2" s="285"/>
      <c r="T2" s="285"/>
      <c r="U2" s="285"/>
    </row>
    <row r="3" spans="1:21" x14ac:dyDescent="0.25">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622" t="s">
        <v>97</v>
      </c>
      <c r="B4" s="621" t="s">
        <v>111</v>
      </c>
      <c r="C4" s="624" t="s">
        <v>86</v>
      </c>
      <c r="D4" s="624" t="s">
        <v>87</v>
      </c>
      <c r="E4" s="624" t="s">
        <v>392</v>
      </c>
      <c r="F4" s="624" t="s">
        <v>88</v>
      </c>
      <c r="G4" s="627" t="s">
        <v>100</v>
      </c>
      <c r="H4" s="633"/>
      <c r="I4" s="633"/>
      <c r="J4" s="633"/>
      <c r="K4" s="633"/>
      <c r="L4" s="633"/>
      <c r="M4" s="633"/>
      <c r="N4" s="628"/>
      <c r="O4" s="629" t="s">
        <v>101</v>
      </c>
      <c r="P4" s="630"/>
      <c r="Q4" s="621" t="s">
        <v>102</v>
      </c>
      <c r="R4" s="621" t="s">
        <v>103</v>
      </c>
      <c r="S4" s="621" t="s">
        <v>110</v>
      </c>
      <c r="T4" s="621" t="s">
        <v>109</v>
      </c>
      <c r="U4" s="618" t="s">
        <v>89</v>
      </c>
    </row>
    <row r="5" spans="1:21" ht="15" customHeight="1" x14ac:dyDescent="0.25">
      <c r="A5" s="622"/>
      <c r="B5" s="622"/>
      <c r="C5" s="625"/>
      <c r="D5" s="625"/>
      <c r="E5" s="625"/>
      <c r="F5" s="625"/>
      <c r="G5" s="627" t="s">
        <v>104</v>
      </c>
      <c r="H5" s="628"/>
      <c r="I5" s="627" t="s">
        <v>105</v>
      </c>
      <c r="J5" s="628"/>
      <c r="K5" s="627" t="s">
        <v>106</v>
      </c>
      <c r="L5" s="628"/>
      <c r="M5" s="627" t="s">
        <v>107</v>
      </c>
      <c r="N5" s="628"/>
      <c r="O5" s="631"/>
      <c r="P5" s="632"/>
      <c r="Q5" s="622"/>
      <c r="R5" s="622"/>
      <c r="S5" s="622"/>
      <c r="T5" s="622"/>
      <c r="U5" s="619"/>
    </row>
    <row r="6" spans="1:21" ht="25.5" x14ac:dyDescent="0.25">
      <c r="A6" s="623"/>
      <c r="B6" s="623"/>
      <c r="C6" s="626"/>
      <c r="D6" s="626"/>
      <c r="E6" s="626"/>
      <c r="F6" s="626"/>
      <c r="G6" s="439" t="s">
        <v>108</v>
      </c>
      <c r="H6" s="439" t="s">
        <v>12</v>
      </c>
      <c r="I6" s="439" t="s">
        <v>108</v>
      </c>
      <c r="J6" s="439" t="s">
        <v>12</v>
      </c>
      <c r="K6" s="439" t="s">
        <v>108</v>
      </c>
      <c r="L6" s="439" t="s">
        <v>12</v>
      </c>
      <c r="M6" s="439" t="s">
        <v>108</v>
      </c>
      <c r="N6" s="439" t="s">
        <v>12</v>
      </c>
      <c r="O6" s="439" t="s">
        <v>108</v>
      </c>
      <c r="P6" s="439" t="s">
        <v>12</v>
      </c>
      <c r="Q6" s="623"/>
      <c r="R6" s="623"/>
      <c r="S6" s="623"/>
      <c r="T6" s="623"/>
      <c r="U6" s="620"/>
    </row>
    <row r="7" spans="1:21" s="365" customFormat="1" ht="15.6" x14ac:dyDescent="0.3">
      <c r="A7" s="440"/>
      <c r="B7" s="441"/>
      <c r="C7" s="442"/>
      <c r="D7" s="442"/>
      <c r="E7" s="443"/>
      <c r="F7" s="442"/>
      <c r="G7" s="444"/>
      <c r="H7" s="444"/>
      <c r="I7" s="444"/>
      <c r="J7" s="444"/>
      <c r="K7" s="444"/>
      <c r="L7" s="444"/>
      <c r="M7" s="444"/>
      <c r="N7" s="444"/>
      <c r="O7" s="444"/>
      <c r="P7" s="444"/>
      <c r="Q7" s="445"/>
      <c r="R7" s="445"/>
      <c r="S7" s="445"/>
      <c r="T7" s="445"/>
      <c r="U7" s="446"/>
    </row>
    <row r="8" spans="1:21" ht="15.75" customHeight="1" x14ac:dyDescent="0.25">
      <c r="A8" s="646" t="s">
        <v>1421</v>
      </c>
      <c r="B8" s="643" t="s">
        <v>1422</v>
      </c>
      <c r="C8" s="325"/>
      <c r="D8" s="325"/>
      <c r="E8" s="325"/>
      <c r="F8" s="325"/>
      <c r="G8" s="355"/>
      <c r="H8" s="356"/>
      <c r="I8" s="355"/>
      <c r="J8" s="356"/>
      <c r="K8" s="355"/>
      <c r="L8" s="356"/>
      <c r="M8" s="355"/>
      <c r="N8" s="356"/>
      <c r="O8" s="399">
        <f t="shared" ref="O8:P8" si="0">G8+I8+K8+M8</f>
        <v>0</v>
      </c>
      <c r="P8" s="400">
        <f t="shared" si="0"/>
        <v>0</v>
      </c>
      <c r="Q8" s="325"/>
      <c r="R8" s="325"/>
      <c r="S8" s="325"/>
      <c r="T8" s="325"/>
      <c r="U8" s="325"/>
    </row>
    <row r="9" spans="1:21" ht="15.75" x14ac:dyDescent="0.25">
      <c r="A9" s="646"/>
      <c r="B9" s="644"/>
      <c r="C9" s="325"/>
      <c r="D9" s="325"/>
      <c r="E9" s="325"/>
      <c r="F9" s="325"/>
      <c r="G9" s="355"/>
      <c r="H9" s="356"/>
      <c r="I9" s="355"/>
      <c r="J9" s="356"/>
      <c r="K9" s="355"/>
      <c r="L9" s="356"/>
      <c r="M9" s="355"/>
      <c r="N9" s="356"/>
      <c r="O9" s="399">
        <f t="shared" ref="O9:O20" si="1">G9+I9+K9+M9</f>
        <v>0</v>
      </c>
      <c r="P9" s="400">
        <f t="shared" ref="P9:P20" si="2">H9+J9+L9+N9</f>
        <v>0</v>
      </c>
      <c r="Q9" s="325"/>
      <c r="R9" s="325"/>
      <c r="S9" s="325"/>
      <c r="T9" s="325"/>
      <c r="U9" s="325"/>
    </row>
    <row r="10" spans="1:21" s="365" customFormat="1" ht="15.75" x14ac:dyDescent="0.25">
      <c r="A10" s="646"/>
      <c r="B10" s="644"/>
      <c r="C10" s="325"/>
      <c r="D10" s="325"/>
      <c r="E10" s="325"/>
      <c r="F10" s="325"/>
      <c r="G10" s="355"/>
      <c r="H10" s="356"/>
      <c r="I10" s="355"/>
      <c r="J10" s="356"/>
      <c r="K10" s="355"/>
      <c r="L10" s="356"/>
      <c r="M10" s="355"/>
      <c r="N10" s="356"/>
      <c r="O10" s="399">
        <f t="shared" ref="O10:O15" si="3">G10+I10+K10+M10</f>
        <v>0</v>
      </c>
      <c r="P10" s="400">
        <f t="shared" ref="P10:P15" si="4">H10+J10+L10+N10</f>
        <v>0</v>
      </c>
      <c r="Q10" s="325"/>
      <c r="R10" s="325"/>
      <c r="S10" s="325"/>
      <c r="T10" s="325"/>
      <c r="U10" s="325"/>
    </row>
    <row r="11" spans="1:21" s="365" customFormat="1" ht="15.75" x14ac:dyDescent="0.25">
      <c r="A11" s="646"/>
      <c r="B11" s="644"/>
      <c r="C11" s="325"/>
      <c r="D11" s="325"/>
      <c r="E11" s="325"/>
      <c r="F11" s="325"/>
      <c r="G11" s="355"/>
      <c r="H11" s="356"/>
      <c r="I11" s="355"/>
      <c r="J11" s="356"/>
      <c r="K11" s="355"/>
      <c r="L11" s="356"/>
      <c r="M11" s="355"/>
      <c r="N11" s="356"/>
      <c r="O11" s="399">
        <f t="shared" si="3"/>
        <v>0</v>
      </c>
      <c r="P11" s="400">
        <f t="shared" si="4"/>
        <v>0</v>
      </c>
      <c r="Q11" s="325"/>
      <c r="R11" s="325"/>
      <c r="S11" s="325"/>
      <c r="T11" s="325"/>
      <c r="U11" s="325"/>
    </row>
    <row r="12" spans="1:21" s="365" customFormat="1" ht="15.75" x14ac:dyDescent="0.25">
      <c r="A12" s="646"/>
      <c r="B12" s="644"/>
      <c r="C12" s="325"/>
      <c r="D12" s="325"/>
      <c r="E12" s="325"/>
      <c r="F12" s="325"/>
      <c r="G12" s="355"/>
      <c r="H12" s="356"/>
      <c r="I12" s="355"/>
      <c r="J12" s="356"/>
      <c r="K12" s="355"/>
      <c r="L12" s="356"/>
      <c r="M12" s="355"/>
      <c r="N12" s="356"/>
      <c r="O12" s="399">
        <f t="shared" si="3"/>
        <v>0</v>
      </c>
      <c r="P12" s="400">
        <f t="shared" si="4"/>
        <v>0</v>
      </c>
      <c r="Q12" s="325"/>
      <c r="R12" s="325"/>
      <c r="S12" s="325"/>
      <c r="T12" s="325"/>
      <c r="U12" s="325"/>
    </row>
    <row r="13" spans="1:21" s="365" customFormat="1" ht="15.75" x14ac:dyDescent="0.25">
      <c r="A13" s="646"/>
      <c r="B13" s="644"/>
      <c r="C13" s="325"/>
      <c r="D13" s="325"/>
      <c r="E13" s="325"/>
      <c r="F13" s="325"/>
      <c r="G13" s="355"/>
      <c r="H13" s="356"/>
      <c r="I13" s="355"/>
      <c r="J13" s="356"/>
      <c r="K13" s="355"/>
      <c r="L13" s="356"/>
      <c r="M13" s="355"/>
      <c r="N13" s="356"/>
      <c r="O13" s="399">
        <f t="shared" ref="O13:O14" si="5">G13+I13+K13+M13</f>
        <v>0</v>
      </c>
      <c r="P13" s="400">
        <f t="shared" ref="P13:P14" si="6">H13+J13+L13+N13</f>
        <v>0</v>
      </c>
      <c r="Q13" s="325"/>
      <c r="R13" s="325"/>
      <c r="S13" s="325"/>
      <c r="T13" s="325"/>
      <c r="U13" s="325"/>
    </row>
    <row r="14" spans="1:21" s="365" customFormat="1" ht="15.75" x14ac:dyDescent="0.25">
      <c r="A14" s="646"/>
      <c r="B14" s="644"/>
      <c r="C14" s="325"/>
      <c r="D14" s="325"/>
      <c r="E14" s="325"/>
      <c r="F14" s="325"/>
      <c r="G14" s="355"/>
      <c r="H14" s="356"/>
      <c r="I14" s="355"/>
      <c r="J14" s="356"/>
      <c r="K14" s="355"/>
      <c r="L14" s="356"/>
      <c r="M14" s="355"/>
      <c r="N14" s="356"/>
      <c r="O14" s="399">
        <f t="shared" si="5"/>
        <v>0</v>
      </c>
      <c r="P14" s="400">
        <f t="shared" si="6"/>
        <v>0</v>
      </c>
      <c r="Q14" s="325"/>
      <c r="R14" s="325"/>
      <c r="S14" s="325"/>
      <c r="T14" s="325"/>
      <c r="U14" s="325"/>
    </row>
    <row r="15" spans="1:21" ht="15.75" x14ac:dyDescent="0.25">
      <c r="A15" s="646"/>
      <c r="B15" s="644"/>
      <c r="C15" s="325"/>
      <c r="D15" s="325"/>
      <c r="E15" s="325"/>
      <c r="F15" s="325"/>
      <c r="G15" s="355"/>
      <c r="H15" s="356"/>
      <c r="I15" s="355"/>
      <c r="J15" s="356"/>
      <c r="K15" s="355"/>
      <c r="L15" s="356"/>
      <c r="M15" s="355"/>
      <c r="N15" s="356"/>
      <c r="O15" s="399">
        <f t="shared" si="3"/>
        <v>0</v>
      </c>
      <c r="P15" s="400">
        <f t="shared" si="4"/>
        <v>0</v>
      </c>
      <c r="Q15" s="325"/>
      <c r="R15" s="325"/>
      <c r="S15" s="325"/>
      <c r="T15" s="325"/>
      <c r="U15" s="325"/>
    </row>
    <row r="16" spans="1:21" ht="15.75" x14ac:dyDescent="0.25">
      <c r="A16" s="646"/>
      <c r="B16" s="644"/>
      <c r="C16" s="325"/>
      <c r="D16" s="325"/>
      <c r="E16" s="325"/>
      <c r="F16" s="325"/>
      <c r="G16" s="355"/>
      <c r="H16" s="356"/>
      <c r="I16" s="355"/>
      <c r="J16" s="356"/>
      <c r="K16" s="355"/>
      <c r="L16" s="356"/>
      <c r="M16" s="355"/>
      <c r="N16" s="356"/>
      <c r="O16" s="399">
        <f t="shared" si="1"/>
        <v>0</v>
      </c>
      <c r="P16" s="400">
        <f t="shared" si="2"/>
        <v>0</v>
      </c>
      <c r="Q16" s="325"/>
      <c r="R16" s="325"/>
      <c r="S16" s="325"/>
      <c r="T16" s="325"/>
      <c r="U16" s="325"/>
    </row>
    <row r="17" spans="1:21" ht="15.75" x14ac:dyDescent="0.25">
      <c r="A17" s="646"/>
      <c r="B17" s="644"/>
      <c r="C17" s="325"/>
      <c r="D17" s="325"/>
      <c r="E17" s="325"/>
      <c r="F17" s="325"/>
      <c r="G17" s="355"/>
      <c r="H17" s="356"/>
      <c r="I17" s="355"/>
      <c r="J17" s="356"/>
      <c r="K17" s="355"/>
      <c r="L17" s="356"/>
      <c r="M17" s="355"/>
      <c r="N17" s="356"/>
      <c r="O17" s="399">
        <f t="shared" si="1"/>
        <v>0</v>
      </c>
      <c r="P17" s="400">
        <f t="shared" si="2"/>
        <v>0</v>
      </c>
      <c r="Q17" s="325"/>
      <c r="R17" s="325"/>
      <c r="S17" s="325"/>
      <c r="T17" s="325"/>
      <c r="U17" s="325"/>
    </row>
    <row r="18" spans="1:21" ht="15.75" x14ac:dyDescent="0.25">
      <c r="A18" s="646"/>
      <c r="B18" s="644"/>
      <c r="C18" s="325"/>
      <c r="D18" s="325"/>
      <c r="E18" s="325"/>
      <c r="F18" s="325"/>
      <c r="G18" s="355"/>
      <c r="H18" s="356"/>
      <c r="I18" s="355"/>
      <c r="J18" s="356"/>
      <c r="K18" s="355"/>
      <c r="L18" s="356"/>
      <c r="M18" s="355"/>
      <c r="N18" s="356"/>
      <c r="O18" s="399">
        <f t="shared" si="1"/>
        <v>0</v>
      </c>
      <c r="P18" s="400">
        <f t="shared" si="2"/>
        <v>0</v>
      </c>
      <c r="Q18" s="325"/>
      <c r="R18" s="325"/>
      <c r="S18" s="325"/>
      <c r="T18" s="325"/>
      <c r="U18" s="325"/>
    </row>
    <row r="19" spans="1:21" ht="15.75" x14ac:dyDescent="0.25">
      <c r="A19" s="646"/>
      <c r="B19" s="644"/>
      <c r="C19" s="325"/>
      <c r="D19" s="325"/>
      <c r="E19" s="325"/>
      <c r="F19" s="325"/>
      <c r="G19" s="355"/>
      <c r="H19" s="356"/>
      <c r="I19" s="355"/>
      <c r="J19" s="356"/>
      <c r="K19" s="355"/>
      <c r="L19" s="356"/>
      <c r="M19" s="355"/>
      <c r="N19" s="356"/>
      <c r="O19" s="399">
        <f t="shared" si="1"/>
        <v>0</v>
      </c>
      <c r="P19" s="400">
        <f t="shared" si="2"/>
        <v>0</v>
      </c>
      <c r="Q19" s="325"/>
      <c r="R19" s="325"/>
      <c r="S19" s="325"/>
      <c r="T19" s="325"/>
      <c r="U19" s="325"/>
    </row>
    <row r="20" spans="1:21" ht="15.75" x14ac:dyDescent="0.25">
      <c r="A20" s="646"/>
      <c r="B20" s="645"/>
      <c r="C20" s="325"/>
      <c r="D20" s="325"/>
      <c r="E20" s="325"/>
      <c r="F20" s="325"/>
      <c r="G20" s="355"/>
      <c r="H20" s="356"/>
      <c r="I20" s="355"/>
      <c r="J20" s="356"/>
      <c r="K20" s="355"/>
      <c r="L20" s="356"/>
      <c r="M20" s="355"/>
      <c r="N20" s="356"/>
      <c r="O20" s="399">
        <f t="shared" si="1"/>
        <v>0</v>
      </c>
      <c r="P20" s="400">
        <f t="shared" si="2"/>
        <v>0</v>
      </c>
      <c r="Q20" s="325"/>
      <c r="R20" s="325"/>
      <c r="S20" s="325"/>
      <c r="T20" s="325"/>
      <c r="U20" s="325"/>
    </row>
    <row r="21" spans="1:21" ht="15.6" customHeight="1" x14ac:dyDescent="0.25">
      <c r="A21" s="293"/>
      <c r="B21" s="294"/>
      <c r="C21" s="293" t="s">
        <v>1520</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3">
      <c r="B2" s="244"/>
      <c r="C2" s="244"/>
      <c r="D2" s="244"/>
      <c r="E2" s="244"/>
      <c r="F2" s="244"/>
      <c r="G2" s="292"/>
      <c r="J2" s="244"/>
      <c r="K2" s="244"/>
      <c r="L2" s="244"/>
      <c r="M2" s="244"/>
      <c r="N2" s="244"/>
      <c r="O2" s="244"/>
      <c r="P2" s="244"/>
      <c r="Q2" s="244"/>
      <c r="R2" s="244"/>
      <c r="S2" s="244"/>
      <c r="T2" s="244"/>
      <c r="U2" s="244"/>
    </row>
    <row r="3" spans="1:21" ht="18" customHeight="1" x14ac:dyDescent="0.3">
      <c r="A3" s="315" t="s">
        <v>1347</v>
      </c>
      <c r="B3" s="244"/>
      <c r="C3" s="244"/>
      <c r="D3" s="244"/>
      <c r="E3" s="244"/>
      <c r="F3" s="244"/>
      <c r="G3" s="292"/>
      <c r="J3" s="244"/>
      <c r="K3" s="244"/>
      <c r="L3" s="244"/>
      <c r="M3" s="244"/>
      <c r="N3" s="244"/>
      <c r="O3" s="244"/>
      <c r="P3" s="244"/>
      <c r="Q3" s="244"/>
      <c r="R3" s="244"/>
      <c r="S3" s="244"/>
      <c r="T3" s="244"/>
      <c r="U3" s="244"/>
    </row>
    <row r="4" spans="1:21" ht="33" customHeight="1" x14ac:dyDescent="0.25">
      <c r="A4" s="666" t="s">
        <v>1353</v>
      </c>
      <c r="B4" s="666"/>
      <c r="C4" s="666"/>
      <c r="D4" s="666"/>
      <c r="E4" s="666"/>
      <c r="F4" s="666"/>
      <c r="G4" s="666"/>
      <c r="H4" s="666"/>
      <c r="I4" s="666"/>
      <c r="J4" s="666"/>
      <c r="K4" s="666"/>
      <c r="L4" s="666"/>
      <c r="M4" s="666"/>
      <c r="N4" s="666"/>
      <c r="O4" s="666"/>
      <c r="P4" s="666"/>
      <c r="Q4" s="666"/>
      <c r="R4" s="666"/>
      <c r="S4" s="666"/>
      <c r="T4" s="666"/>
      <c r="U4" s="666"/>
    </row>
    <row r="5" spans="1:21" ht="14.45" customHeight="1" x14ac:dyDescent="0.25">
      <c r="A5" s="622" t="s">
        <v>97</v>
      </c>
      <c r="B5" s="621" t="s">
        <v>111</v>
      </c>
      <c r="C5" s="624" t="s">
        <v>86</v>
      </c>
      <c r="D5" s="624" t="s">
        <v>87</v>
      </c>
      <c r="E5" s="624" t="s">
        <v>392</v>
      </c>
      <c r="F5" s="624" t="s">
        <v>88</v>
      </c>
      <c r="G5" s="627" t="s">
        <v>100</v>
      </c>
      <c r="H5" s="633"/>
      <c r="I5" s="633"/>
      <c r="J5" s="633"/>
      <c r="K5" s="633"/>
      <c r="L5" s="633"/>
      <c r="M5" s="633"/>
      <c r="N5" s="628"/>
      <c r="O5" s="629" t="s">
        <v>101</v>
      </c>
      <c r="P5" s="630"/>
      <c r="Q5" s="621" t="s">
        <v>102</v>
      </c>
      <c r="R5" s="621" t="s">
        <v>103</v>
      </c>
      <c r="S5" s="621" t="s">
        <v>110</v>
      </c>
      <c r="T5" s="621" t="s">
        <v>109</v>
      </c>
      <c r="U5" s="618" t="s">
        <v>89</v>
      </c>
    </row>
    <row r="6" spans="1:21" ht="14.45" customHeight="1" x14ac:dyDescent="0.25">
      <c r="A6" s="622"/>
      <c r="B6" s="622"/>
      <c r="C6" s="625"/>
      <c r="D6" s="625"/>
      <c r="E6" s="625"/>
      <c r="F6" s="625"/>
      <c r="G6" s="627" t="s">
        <v>104</v>
      </c>
      <c r="H6" s="628"/>
      <c r="I6" s="627" t="s">
        <v>105</v>
      </c>
      <c r="J6" s="628"/>
      <c r="K6" s="627" t="s">
        <v>106</v>
      </c>
      <c r="L6" s="628"/>
      <c r="M6" s="627" t="s">
        <v>107</v>
      </c>
      <c r="N6" s="628"/>
      <c r="O6" s="631"/>
      <c r="P6" s="632"/>
      <c r="Q6" s="622"/>
      <c r="R6" s="622"/>
      <c r="S6" s="622"/>
      <c r="T6" s="622"/>
      <c r="U6" s="619"/>
    </row>
    <row r="7" spans="1:21" ht="25.5" x14ac:dyDescent="0.25">
      <c r="A7" s="623"/>
      <c r="B7" s="623"/>
      <c r="C7" s="626"/>
      <c r="D7" s="626"/>
      <c r="E7" s="626"/>
      <c r="F7" s="626"/>
      <c r="G7" s="439" t="s">
        <v>108</v>
      </c>
      <c r="H7" s="439" t="s">
        <v>12</v>
      </c>
      <c r="I7" s="439" t="s">
        <v>108</v>
      </c>
      <c r="J7" s="439" t="s">
        <v>12</v>
      </c>
      <c r="K7" s="439" t="s">
        <v>108</v>
      </c>
      <c r="L7" s="439" t="s">
        <v>12</v>
      </c>
      <c r="M7" s="439" t="s">
        <v>108</v>
      </c>
      <c r="N7" s="439" t="s">
        <v>12</v>
      </c>
      <c r="O7" s="439" t="s">
        <v>108</v>
      </c>
      <c r="P7" s="439" t="s">
        <v>12</v>
      </c>
      <c r="Q7" s="623"/>
      <c r="R7" s="623"/>
      <c r="S7" s="623"/>
      <c r="T7" s="623"/>
      <c r="U7" s="620"/>
    </row>
    <row r="8" spans="1:21" ht="15.6" customHeight="1" x14ac:dyDescent="0.3">
      <c r="A8" s="440"/>
      <c r="B8" s="441"/>
      <c r="C8" s="442"/>
      <c r="D8" s="442"/>
      <c r="E8" s="443"/>
      <c r="F8" s="442"/>
      <c r="G8" s="444"/>
      <c r="H8" s="444"/>
      <c r="I8" s="444"/>
      <c r="J8" s="444"/>
      <c r="K8" s="444"/>
      <c r="L8" s="444"/>
      <c r="M8" s="444"/>
      <c r="N8" s="444"/>
      <c r="O8" s="444"/>
      <c r="P8" s="444"/>
      <c r="Q8" s="445"/>
      <c r="R8" s="445"/>
      <c r="S8" s="445"/>
      <c r="T8" s="445"/>
      <c r="U8" s="446"/>
    </row>
    <row r="9" spans="1:21" ht="15.75" x14ac:dyDescent="0.25">
      <c r="A9" s="667" t="s">
        <v>1424</v>
      </c>
      <c r="B9" s="634" t="s">
        <v>1425</v>
      </c>
      <c r="C9" s="325"/>
      <c r="D9" s="325"/>
      <c r="E9" s="325"/>
      <c r="F9" s="325"/>
      <c r="G9" s="351"/>
      <c r="H9" s="354"/>
      <c r="I9" s="351"/>
      <c r="J9" s="354"/>
      <c r="K9" s="351"/>
      <c r="L9" s="354"/>
      <c r="M9" s="351"/>
      <c r="N9" s="354"/>
      <c r="O9" s="402">
        <f t="shared" ref="O9:P20" si="0">G9+I9+K9+M9</f>
        <v>0</v>
      </c>
      <c r="P9" s="400">
        <f t="shared" si="0"/>
        <v>0</v>
      </c>
      <c r="Q9" s="325"/>
      <c r="R9" s="325"/>
      <c r="S9" s="325"/>
      <c r="T9" s="325"/>
      <c r="U9" s="325"/>
    </row>
    <row r="10" spans="1:21" ht="15.75" x14ac:dyDescent="0.25">
      <c r="A10" s="668"/>
      <c r="B10" s="635"/>
      <c r="C10" s="325"/>
      <c r="D10" s="325"/>
      <c r="E10" s="325"/>
      <c r="F10" s="325"/>
      <c r="G10" s="351"/>
      <c r="H10" s="354"/>
      <c r="I10" s="351"/>
      <c r="J10" s="354"/>
      <c r="K10" s="351"/>
      <c r="L10" s="354"/>
      <c r="M10" s="351"/>
      <c r="N10" s="354"/>
      <c r="O10" s="402">
        <f t="shared" si="0"/>
        <v>0</v>
      </c>
      <c r="P10" s="400">
        <f t="shared" si="0"/>
        <v>0</v>
      </c>
      <c r="Q10" s="325"/>
      <c r="R10" s="325"/>
      <c r="S10" s="325"/>
      <c r="T10" s="325"/>
      <c r="U10" s="325"/>
    </row>
    <row r="11" spans="1:21" ht="15.75" x14ac:dyDescent="0.25">
      <c r="A11" s="668"/>
      <c r="B11" s="635"/>
      <c r="C11" s="325"/>
      <c r="D11" s="325"/>
      <c r="E11" s="325"/>
      <c r="F11" s="325"/>
      <c r="G11" s="351"/>
      <c r="H11" s="354"/>
      <c r="I11" s="351"/>
      <c r="J11" s="354"/>
      <c r="K11" s="351"/>
      <c r="L11" s="354"/>
      <c r="M11" s="351"/>
      <c r="N11" s="354"/>
      <c r="O11" s="402">
        <f t="shared" si="0"/>
        <v>0</v>
      </c>
      <c r="P11" s="400">
        <f t="shared" si="0"/>
        <v>0</v>
      </c>
      <c r="Q11" s="325"/>
      <c r="R11" s="325"/>
      <c r="S11" s="325"/>
      <c r="T11" s="325"/>
      <c r="U11" s="325"/>
    </row>
    <row r="12" spans="1:21" ht="15.75" x14ac:dyDescent="0.25">
      <c r="A12" s="668"/>
      <c r="B12" s="635"/>
      <c r="C12" s="325"/>
      <c r="D12" s="325"/>
      <c r="E12" s="325"/>
      <c r="F12" s="325"/>
      <c r="G12" s="351"/>
      <c r="H12" s="354"/>
      <c r="I12" s="351"/>
      <c r="J12" s="354"/>
      <c r="K12" s="351"/>
      <c r="L12" s="354"/>
      <c r="M12" s="351"/>
      <c r="N12" s="354"/>
      <c r="O12" s="402">
        <f t="shared" si="0"/>
        <v>0</v>
      </c>
      <c r="P12" s="400">
        <f t="shared" si="0"/>
        <v>0</v>
      </c>
      <c r="Q12" s="325"/>
      <c r="R12" s="325"/>
      <c r="S12" s="325"/>
      <c r="T12" s="325"/>
      <c r="U12" s="72"/>
    </row>
    <row r="13" spans="1:21" ht="15.75" x14ac:dyDescent="0.25">
      <c r="A13" s="668"/>
      <c r="B13" s="635"/>
      <c r="C13" s="325"/>
      <c r="D13" s="325"/>
      <c r="E13" s="325"/>
      <c r="F13" s="278"/>
      <c r="G13" s="357"/>
      <c r="H13" s="354"/>
      <c r="I13" s="357"/>
      <c r="J13" s="354"/>
      <c r="K13" s="357"/>
      <c r="L13" s="354"/>
      <c r="M13" s="357"/>
      <c r="N13" s="354"/>
      <c r="O13" s="402">
        <f t="shared" si="0"/>
        <v>0</v>
      </c>
      <c r="P13" s="400">
        <f t="shared" si="0"/>
        <v>0</v>
      </c>
      <c r="Q13" s="325"/>
      <c r="R13" s="325"/>
      <c r="S13" s="325"/>
      <c r="T13" s="325"/>
      <c r="U13" s="278"/>
    </row>
    <row r="14" spans="1:21" ht="15.75" x14ac:dyDescent="0.25">
      <c r="A14" s="668"/>
      <c r="B14" s="635"/>
      <c r="C14" s="325"/>
      <c r="D14" s="325"/>
      <c r="E14" s="325"/>
      <c r="F14" s="325"/>
      <c r="G14" s="351"/>
      <c r="H14" s="354"/>
      <c r="I14" s="351"/>
      <c r="J14" s="354"/>
      <c r="K14" s="351"/>
      <c r="L14" s="354"/>
      <c r="M14" s="351"/>
      <c r="N14" s="354"/>
      <c r="O14" s="402">
        <f t="shared" si="0"/>
        <v>0</v>
      </c>
      <c r="P14" s="400">
        <f t="shared" si="0"/>
        <v>0</v>
      </c>
      <c r="Q14" s="325"/>
      <c r="R14" s="325"/>
      <c r="S14" s="325"/>
      <c r="T14" s="325"/>
      <c r="U14" s="325"/>
    </row>
    <row r="15" spans="1:21" ht="15.75" x14ac:dyDescent="0.25">
      <c r="A15" s="668"/>
      <c r="B15" s="635"/>
      <c r="C15" s="325"/>
      <c r="D15" s="325"/>
      <c r="E15" s="325"/>
      <c r="F15" s="73"/>
      <c r="G15" s="351"/>
      <c r="H15" s="354"/>
      <c r="I15" s="351"/>
      <c r="J15" s="354"/>
      <c r="K15" s="351"/>
      <c r="L15" s="354"/>
      <c r="M15" s="351"/>
      <c r="N15" s="354"/>
      <c r="O15" s="402">
        <f t="shared" si="0"/>
        <v>0</v>
      </c>
      <c r="P15" s="400">
        <f t="shared" si="0"/>
        <v>0</v>
      </c>
      <c r="Q15" s="325"/>
      <c r="R15" s="325"/>
      <c r="S15" s="325"/>
      <c r="T15" s="325"/>
      <c r="U15" s="325"/>
    </row>
    <row r="16" spans="1:21" ht="15.75" x14ac:dyDescent="0.25">
      <c r="A16" s="668"/>
      <c r="B16" s="635"/>
      <c r="C16" s="325"/>
      <c r="D16" s="325"/>
      <c r="E16" s="325"/>
      <c r="F16" s="325"/>
      <c r="G16" s="351"/>
      <c r="H16" s="354"/>
      <c r="I16" s="351"/>
      <c r="J16" s="354"/>
      <c r="K16" s="351"/>
      <c r="L16" s="354"/>
      <c r="M16" s="351"/>
      <c r="N16" s="354"/>
      <c r="O16" s="402">
        <f t="shared" si="0"/>
        <v>0</v>
      </c>
      <c r="P16" s="400">
        <f t="shared" si="0"/>
        <v>0</v>
      </c>
      <c r="Q16" s="325"/>
      <c r="R16" s="325"/>
      <c r="S16" s="325"/>
      <c r="T16" s="325"/>
      <c r="U16" s="325"/>
    </row>
    <row r="17" spans="1:21" ht="15.75" x14ac:dyDescent="0.25">
      <c r="A17" s="668"/>
      <c r="B17" s="635"/>
      <c r="C17" s="325"/>
      <c r="D17" s="325"/>
      <c r="E17" s="325"/>
      <c r="F17" s="325"/>
      <c r="G17" s="357"/>
      <c r="H17" s="354"/>
      <c r="I17" s="357"/>
      <c r="J17" s="354"/>
      <c r="K17" s="357"/>
      <c r="L17" s="354"/>
      <c r="M17" s="357"/>
      <c r="N17" s="354"/>
      <c r="O17" s="402">
        <f t="shared" si="0"/>
        <v>0</v>
      </c>
      <c r="P17" s="400">
        <f t="shared" si="0"/>
        <v>0</v>
      </c>
      <c r="Q17" s="351"/>
      <c r="R17" s="351"/>
      <c r="S17" s="351"/>
      <c r="T17" s="351"/>
      <c r="U17" s="325"/>
    </row>
    <row r="18" spans="1:21" ht="15.75" x14ac:dyDescent="0.25">
      <c r="A18" s="668"/>
      <c r="B18" s="635"/>
      <c r="C18" s="325"/>
      <c r="D18" s="325"/>
      <c r="E18" s="325"/>
      <c r="F18" s="325"/>
      <c r="G18" s="351"/>
      <c r="H18" s="354"/>
      <c r="I18" s="351"/>
      <c r="J18" s="354"/>
      <c r="K18" s="351"/>
      <c r="L18" s="354"/>
      <c r="M18" s="351"/>
      <c r="N18" s="354"/>
      <c r="O18" s="403">
        <f t="shared" si="0"/>
        <v>0</v>
      </c>
      <c r="P18" s="404">
        <f t="shared" si="0"/>
        <v>0</v>
      </c>
      <c r="Q18" s="325"/>
      <c r="R18" s="325"/>
      <c r="S18" s="325"/>
      <c r="T18" s="325"/>
      <c r="U18" s="325"/>
    </row>
    <row r="19" spans="1:21" ht="15.75" x14ac:dyDescent="0.25">
      <c r="A19" s="668"/>
      <c r="B19" s="635"/>
      <c r="C19" s="325"/>
      <c r="D19" s="325"/>
      <c r="E19" s="325"/>
      <c r="F19" s="325"/>
      <c r="G19" s="351"/>
      <c r="H19" s="354"/>
      <c r="I19" s="351"/>
      <c r="J19" s="354"/>
      <c r="K19" s="351"/>
      <c r="L19" s="354"/>
      <c r="M19" s="351"/>
      <c r="N19" s="354"/>
      <c r="O19" s="403">
        <f t="shared" si="0"/>
        <v>0</v>
      </c>
      <c r="P19" s="404">
        <f t="shared" si="0"/>
        <v>0</v>
      </c>
      <c r="Q19" s="325"/>
      <c r="R19" s="325"/>
      <c r="S19" s="325"/>
      <c r="T19" s="325"/>
      <c r="U19" s="366"/>
    </row>
    <row r="20" spans="1:21" ht="15.75" x14ac:dyDescent="0.25">
      <c r="A20" s="669"/>
      <c r="B20" s="636"/>
      <c r="C20" s="325"/>
      <c r="D20" s="325"/>
      <c r="E20" s="325"/>
      <c r="F20" s="325"/>
      <c r="G20" s="351"/>
      <c r="H20" s="354"/>
      <c r="I20" s="351"/>
      <c r="J20" s="354"/>
      <c r="K20" s="351"/>
      <c r="L20" s="354"/>
      <c r="M20" s="351"/>
      <c r="N20" s="354"/>
      <c r="O20" s="402">
        <f t="shared" si="0"/>
        <v>0</v>
      </c>
      <c r="P20" s="400">
        <f t="shared" si="0"/>
        <v>0</v>
      </c>
      <c r="Q20" s="351"/>
      <c r="R20" s="351"/>
      <c r="S20" s="351"/>
      <c r="T20" s="351"/>
      <c r="U20" s="325"/>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
  <sheetViews>
    <sheetView zoomScale="50" zoomScaleNormal="50" workbookViewId="0">
      <pane ySplit="6" topLeftCell="A7" activePane="bottomLeft" state="frozen"/>
      <selection activeCell="R7" sqref="R7"/>
      <selection pane="bottomLeft" activeCell="E7" sqref="E7"/>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19.7109375" customWidth="1"/>
    <col min="19" max="19" width="14.28515625" customWidth="1"/>
    <col min="20" max="20" width="16.5703125" customWidth="1"/>
    <col min="21" max="21" width="15.7109375" customWidth="1"/>
  </cols>
  <sheetData>
    <row r="1" spans="1:21" ht="18.75" x14ac:dyDescent="0.3">
      <c r="A1" s="688" t="s">
        <v>1345</v>
      </c>
      <c r="B1" s="688"/>
      <c r="C1" s="688"/>
      <c r="D1" s="688"/>
      <c r="E1" s="688"/>
      <c r="F1" s="688"/>
      <c r="G1" s="688"/>
      <c r="H1" s="688"/>
      <c r="I1" s="688"/>
      <c r="J1" s="688"/>
      <c r="K1" s="688"/>
      <c r="L1" s="688"/>
      <c r="M1" s="688"/>
      <c r="N1" s="688"/>
      <c r="O1" s="688"/>
      <c r="P1" s="688"/>
      <c r="Q1" s="688"/>
      <c r="R1" s="688"/>
      <c r="S1" s="688"/>
      <c r="T1" s="688"/>
      <c r="U1" s="688"/>
    </row>
    <row r="2" spans="1:21" x14ac:dyDescent="0.25">
      <c r="A2" s="689" t="s">
        <v>1426</v>
      </c>
      <c r="B2" s="689"/>
      <c r="C2" s="689"/>
      <c r="D2" s="689"/>
      <c r="E2" s="689"/>
      <c r="F2" s="689"/>
      <c r="G2" s="689"/>
      <c r="H2" s="689"/>
      <c r="I2" s="689"/>
      <c r="J2" s="689"/>
      <c r="K2" s="689"/>
      <c r="L2" s="689"/>
      <c r="M2" s="689"/>
      <c r="N2" s="689"/>
      <c r="O2" s="689"/>
      <c r="P2" s="689"/>
      <c r="Q2" s="689"/>
      <c r="R2" s="689"/>
      <c r="S2" s="689"/>
      <c r="T2" s="689"/>
      <c r="U2" s="689"/>
    </row>
    <row r="3" spans="1:21" ht="13.5" customHeight="1" x14ac:dyDescent="0.25">
      <c r="A3" s="312" t="s">
        <v>1427</v>
      </c>
      <c r="B3" s="313"/>
      <c r="C3" s="313"/>
      <c r="D3" s="313"/>
      <c r="E3" s="313"/>
      <c r="F3" s="313"/>
      <c r="G3" s="313"/>
      <c r="H3" s="313"/>
      <c r="I3" s="313"/>
      <c r="J3" s="313"/>
      <c r="K3" s="313"/>
      <c r="L3" s="313"/>
      <c r="M3" s="313"/>
      <c r="N3" s="313"/>
      <c r="O3" s="313"/>
      <c r="P3" s="313"/>
      <c r="Q3" s="313"/>
      <c r="R3" s="313"/>
      <c r="S3" s="313"/>
      <c r="T3" s="313"/>
      <c r="U3" s="313"/>
    </row>
    <row r="4" spans="1:21" ht="15" customHeight="1" x14ac:dyDescent="0.25">
      <c r="A4" s="622" t="s">
        <v>97</v>
      </c>
      <c r="B4" s="621" t="s">
        <v>1677</v>
      </c>
      <c r="C4" s="624" t="s">
        <v>86</v>
      </c>
      <c r="D4" s="624" t="s">
        <v>87</v>
      </c>
      <c r="E4" s="624" t="s">
        <v>392</v>
      </c>
      <c r="F4" s="624" t="s">
        <v>88</v>
      </c>
      <c r="G4" s="627" t="s">
        <v>100</v>
      </c>
      <c r="H4" s="633"/>
      <c r="I4" s="633"/>
      <c r="J4" s="633"/>
      <c r="K4" s="633"/>
      <c r="L4" s="633"/>
      <c r="M4" s="633"/>
      <c r="N4" s="628"/>
      <c r="O4" s="629" t="s">
        <v>101</v>
      </c>
      <c r="P4" s="630"/>
      <c r="Q4" s="621" t="s">
        <v>102</v>
      </c>
      <c r="R4" s="621" t="s">
        <v>103</v>
      </c>
      <c r="S4" s="621" t="s">
        <v>110</v>
      </c>
      <c r="T4" s="621" t="s">
        <v>109</v>
      </c>
      <c r="U4" s="618" t="s">
        <v>89</v>
      </c>
    </row>
    <row r="5" spans="1:21" ht="15" customHeight="1" x14ac:dyDescent="0.25">
      <c r="A5" s="622"/>
      <c r="B5" s="622"/>
      <c r="C5" s="625"/>
      <c r="D5" s="625"/>
      <c r="E5" s="625"/>
      <c r="F5" s="625"/>
      <c r="G5" s="627" t="s">
        <v>104</v>
      </c>
      <c r="H5" s="628"/>
      <c r="I5" s="627" t="s">
        <v>105</v>
      </c>
      <c r="J5" s="628"/>
      <c r="K5" s="627" t="s">
        <v>106</v>
      </c>
      <c r="L5" s="628"/>
      <c r="M5" s="627" t="s">
        <v>107</v>
      </c>
      <c r="N5" s="628"/>
      <c r="O5" s="631"/>
      <c r="P5" s="632"/>
      <c r="Q5" s="622"/>
      <c r="R5" s="622"/>
      <c r="S5" s="622"/>
      <c r="T5" s="622"/>
      <c r="U5" s="619"/>
    </row>
    <row r="6" spans="1:21" ht="25.5" x14ac:dyDescent="0.25">
      <c r="A6" s="623"/>
      <c r="B6" s="623"/>
      <c r="C6" s="626"/>
      <c r="D6" s="626"/>
      <c r="E6" s="626"/>
      <c r="F6" s="626"/>
      <c r="G6" s="439" t="s">
        <v>108</v>
      </c>
      <c r="H6" s="439" t="s">
        <v>12</v>
      </c>
      <c r="I6" s="439" t="s">
        <v>108</v>
      </c>
      <c r="J6" s="439" t="s">
        <v>12</v>
      </c>
      <c r="K6" s="439" t="s">
        <v>108</v>
      </c>
      <c r="L6" s="439" t="s">
        <v>12</v>
      </c>
      <c r="M6" s="439" t="s">
        <v>108</v>
      </c>
      <c r="N6" s="439" t="s">
        <v>12</v>
      </c>
      <c r="O6" s="439" t="s">
        <v>108</v>
      </c>
      <c r="P6" s="439" t="s">
        <v>12</v>
      </c>
      <c r="Q6" s="623"/>
      <c r="R6" s="623"/>
      <c r="S6" s="623"/>
      <c r="T6" s="623"/>
      <c r="U6" s="620"/>
    </row>
    <row r="7" spans="1:21" s="408" customFormat="1" ht="50.45" customHeight="1" x14ac:dyDescent="0.25">
      <c r="A7" s="696" t="s">
        <v>1521</v>
      </c>
      <c r="B7" s="678" t="s">
        <v>1522</v>
      </c>
      <c r="C7" s="693" t="s">
        <v>1793</v>
      </c>
      <c r="D7" s="693" t="s">
        <v>1601</v>
      </c>
      <c r="E7" s="507" t="s">
        <v>1542</v>
      </c>
      <c r="F7" s="508" t="s">
        <v>1602</v>
      </c>
      <c r="G7" s="509">
        <v>0.5</v>
      </c>
      <c r="H7" s="510">
        <v>12500</v>
      </c>
      <c r="I7" s="511">
        <v>0.5</v>
      </c>
      <c r="J7" s="512">
        <v>12500</v>
      </c>
      <c r="K7" s="511"/>
      <c r="L7" s="512"/>
      <c r="M7" s="511"/>
      <c r="N7" s="512"/>
      <c r="O7" s="513">
        <f t="shared" ref="O7:P12" si="0">+G7+I7+K7+M7</f>
        <v>1</v>
      </c>
      <c r="P7" s="399">
        <f>+H7+J7+L7+N7</f>
        <v>25000</v>
      </c>
      <c r="Q7" s="690" t="s">
        <v>1603</v>
      </c>
      <c r="R7" s="690" t="s">
        <v>1604</v>
      </c>
      <c r="S7" s="508" t="s">
        <v>1605</v>
      </c>
      <c r="T7" s="508" t="s">
        <v>1606</v>
      </c>
      <c r="U7" s="690" t="s">
        <v>1607</v>
      </c>
    </row>
    <row r="8" spans="1:21" s="408" customFormat="1" ht="74.45" customHeight="1" x14ac:dyDescent="0.25">
      <c r="A8" s="697"/>
      <c r="B8" s="679"/>
      <c r="C8" s="694"/>
      <c r="D8" s="694"/>
      <c r="E8" s="507" t="s">
        <v>1561</v>
      </c>
      <c r="F8" s="508" t="s">
        <v>1608</v>
      </c>
      <c r="G8" s="514">
        <v>0.5</v>
      </c>
      <c r="H8" s="510">
        <v>3400</v>
      </c>
      <c r="I8" s="511">
        <v>0.5</v>
      </c>
      <c r="J8" s="510">
        <v>3400</v>
      </c>
      <c r="K8" s="511"/>
      <c r="L8" s="512"/>
      <c r="M8" s="511"/>
      <c r="N8" s="512"/>
      <c r="O8" s="513">
        <f t="shared" si="0"/>
        <v>1</v>
      </c>
      <c r="P8" s="399">
        <f t="shared" si="0"/>
        <v>6800</v>
      </c>
      <c r="Q8" s="692"/>
      <c r="R8" s="691"/>
      <c r="S8" s="508" t="s">
        <v>1609</v>
      </c>
      <c r="T8" s="515" t="s">
        <v>1606</v>
      </c>
      <c r="U8" s="691"/>
    </row>
    <row r="9" spans="1:21" s="408" customFormat="1" ht="63" customHeight="1" x14ac:dyDescent="0.25">
      <c r="A9" s="697"/>
      <c r="B9" s="679"/>
      <c r="C9" s="694"/>
      <c r="D9" s="694"/>
      <c r="E9" s="507" t="s">
        <v>1562</v>
      </c>
      <c r="F9" s="508" t="s">
        <v>1610</v>
      </c>
      <c r="G9" s="514"/>
      <c r="H9" s="510"/>
      <c r="I9" s="511"/>
      <c r="J9" s="512"/>
      <c r="K9" s="511">
        <v>1</v>
      </c>
      <c r="L9" s="512">
        <v>95700</v>
      </c>
      <c r="M9" s="511"/>
      <c r="N9" s="512"/>
      <c r="O9" s="513">
        <f t="shared" si="0"/>
        <v>1</v>
      </c>
      <c r="P9" s="399">
        <f t="shared" si="0"/>
        <v>95700</v>
      </c>
      <c r="Q9" s="516" t="s">
        <v>1611</v>
      </c>
      <c r="R9" s="691"/>
      <c r="S9" s="508" t="s">
        <v>1612</v>
      </c>
      <c r="T9" s="508" t="s">
        <v>1606</v>
      </c>
      <c r="U9" s="691"/>
    </row>
    <row r="10" spans="1:21" s="408" customFormat="1" ht="47.45" customHeight="1" x14ac:dyDescent="0.25">
      <c r="A10" s="697"/>
      <c r="B10" s="679"/>
      <c r="C10" s="694"/>
      <c r="D10" s="694"/>
      <c r="E10" s="507" t="s">
        <v>1563</v>
      </c>
      <c r="F10" s="508" t="s">
        <v>1613</v>
      </c>
      <c r="G10" s="517"/>
      <c r="H10" s="510"/>
      <c r="I10" s="511">
        <v>0.25</v>
      </c>
      <c r="J10" s="512">
        <v>604.75</v>
      </c>
      <c r="K10" s="511">
        <v>0.75</v>
      </c>
      <c r="L10" s="512">
        <v>1700</v>
      </c>
      <c r="M10" s="511"/>
      <c r="N10" s="512"/>
      <c r="O10" s="513">
        <f t="shared" si="0"/>
        <v>1</v>
      </c>
      <c r="P10" s="399">
        <f t="shared" si="0"/>
        <v>2304.75</v>
      </c>
      <c r="Q10" s="518" t="s">
        <v>1614</v>
      </c>
      <c r="R10" s="691"/>
      <c r="S10" s="508" t="s">
        <v>1615</v>
      </c>
      <c r="T10" s="519" t="s">
        <v>1606</v>
      </c>
      <c r="U10" s="691"/>
    </row>
    <row r="11" spans="1:21" s="408" customFormat="1" ht="45.6" customHeight="1" x14ac:dyDescent="0.25">
      <c r="A11" s="697"/>
      <c r="B11" s="679"/>
      <c r="C11" s="694"/>
      <c r="D11" s="694"/>
      <c r="E11" s="507" t="s">
        <v>1564</v>
      </c>
      <c r="F11" s="508" t="s">
        <v>1616</v>
      </c>
      <c r="G11" s="509"/>
      <c r="H11" s="510"/>
      <c r="I11" s="511"/>
      <c r="J11" s="512"/>
      <c r="K11" s="511">
        <v>0.5</v>
      </c>
      <c r="L11" s="512">
        <v>11700</v>
      </c>
      <c r="M11" s="511">
        <v>0.5</v>
      </c>
      <c r="N11" s="512">
        <v>11700</v>
      </c>
      <c r="O11" s="513">
        <f t="shared" si="0"/>
        <v>1</v>
      </c>
      <c r="P11" s="399">
        <f t="shared" si="0"/>
        <v>23400</v>
      </c>
      <c r="Q11" s="520" t="s">
        <v>1617</v>
      </c>
      <c r="R11" s="691"/>
      <c r="S11" s="508" t="s">
        <v>1618</v>
      </c>
      <c r="T11" s="519" t="s">
        <v>1606</v>
      </c>
      <c r="U11" s="691"/>
    </row>
    <row r="12" spans="1:21" s="408" customFormat="1" ht="61.9" customHeight="1" x14ac:dyDescent="0.25">
      <c r="A12" s="697"/>
      <c r="B12" s="679"/>
      <c r="C12" s="694"/>
      <c r="D12" s="695"/>
      <c r="E12" s="521" t="s">
        <v>1565</v>
      </c>
      <c r="F12" s="522" t="s">
        <v>1619</v>
      </c>
      <c r="G12" s="514"/>
      <c r="H12" s="510"/>
      <c r="I12" s="511"/>
      <c r="J12" s="512"/>
      <c r="K12" s="511">
        <v>0.5</v>
      </c>
      <c r="L12" s="512">
        <v>22000</v>
      </c>
      <c r="M12" s="511">
        <v>0.5</v>
      </c>
      <c r="N12" s="512">
        <v>22000</v>
      </c>
      <c r="O12" s="513">
        <f t="shared" si="0"/>
        <v>1</v>
      </c>
      <c r="P12" s="399">
        <f t="shared" si="0"/>
        <v>44000</v>
      </c>
      <c r="Q12" s="523"/>
      <c r="R12" s="692"/>
      <c r="S12" s="522" t="s">
        <v>1612</v>
      </c>
      <c r="T12" s="524" t="s">
        <v>1606</v>
      </c>
      <c r="U12" s="692"/>
    </row>
    <row r="13" spans="1:21" ht="103.15" customHeight="1" x14ac:dyDescent="0.25">
      <c r="A13" s="697"/>
      <c r="B13" s="679"/>
      <c r="C13" s="670" t="s">
        <v>1540</v>
      </c>
      <c r="D13" s="10" t="s">
        <v>1797</v>
      </c>
      <c r="E13" s="325" t="s">
        <v>1621</v>
      </c>
      <c r="F13" s="500" t="s">
        <v>1543</v>
      </c>
      <c r="G13" s="362">
        <v>1</v>
      </c>
      <c r="H13" s="363">
        <v>1500</v>
      </c>
      <c r="I13" s="362"/>
      <c r="J13" s="363">
        <v>0</v>
      </c>
      <c r="K13" s="362"/>
      <c r="L13" s="363">
        <v>0</v>
      </c>
      <c r="M13" s="362"/>
      <c r="N13" s="363">
        <v>0</v>
      </c>
      <c r="O13" s="505">
        <f t="shared" ref="O13:P14" si="1">G13+I13+K13+M13</f>
        <v>1</v>
      </c>
      <c r="P13" s="400">
        <f t="shared" si="1"/>
        <v>1500</v>
      </c>
      <c r="Q13" s="278"/>
      <c r="R13" s="673" t="s">
        <v>1572</v>
      </c>
      <c r="S13" s="673" t="s">
        <v>1567</v>
      </c>
      <c r="T13" s="673" t="s">
        <v>1568</v>
      </c>
      <c r="U13" s="673" t="s">
        <v>1570</v>
      </c>
    </row>
    <row r="14" spans="1:21" s="463" customFormat="1" ht="63" x14ac:dyDescent="0.25">
      <c r="A14" s="697"/>
      <c r="B14" s="679"/>
      <c r="C14" s="671"/>
      <c r="D14" s="670" t="s">
        <v>1798</v>
      </c>
      <c r="E14" s="325" t="s">
        <v>1620</v>
      </c>
      <c r="F14" s="500" t="s">
        <v>1544</v>
      </c>
      <c r="G14" s="362">
        <v>0.5</v>
      </c>
      <c r="H14" s="363">
        <v>3625</v>
      </c>
      <c r="I14" s="362"/>
      <c r="J14" s="363">
        <v>0</v>
      </c>
      <c r="K14" s="362">
        <v>0.5</v>
      </c>
      <c r="L14" s="363">
        <v>3625</v>
      </c>
      <c r="M14" s="362"/>
      <c r="N14" s="363">
        <v>0</v>
      </c>
      <c r="O14" s="505">
        <f t="shared" si="1"/>
        <v>1</v>
      </c>
      <c r="P14" s="400">
        <f t="shared" si="1"/>
        <v>7250</v>
      </c>
      <c r="Q14" s="278"/>
      <c r="R14" s="675"/>
      <c r="S14" s="675"/>
      <c r="T14" s="675"/>
      <c r="U14" s="675"/>
    </row>
    <row r="15" spans="1:21" s="463" customFormat="1" ht="115.15" customHeight="1" x14ac:dyDescent="0.25">
      <c r="A15" s="697"/>
      <c r="B15" s="679"/>
      <c r="C15" s="671"/>
      <c r="D15" s="671"/>
      <c r="E15" s="325" t="s">
        <v>1622</v>
      </c>
      <c r="F15" s="500" t="s">
        <v>1546</v>
      </c>
      <c r="G15" s="362"/>
      <c r="H15" s="363">
        <v>0</v>
      </c>
      <c r="I15" s="362">
        <v>0.7</v>
      </c>
      <c r="J15" s="363">
        <v>52431.434999999998</v>
      </c>
      <c r="K15" s="362">
        <v>0.3</v>
      </c>
      <c r="L15" s="363">
        <v>22470.615000000002</v>
      </c>
      <c r="M15" s="362"/>
      <c r="N15" s="363">
        <v>0</v>
      </c>
      <c r="O15" s="505">
        <f t="shared" ref="O15:P32" si="2">G15+I15+K15+M15</f>
        <v>1</v>
      </c>
      <c r="P15" s="400">
        <f t="shared" ref="P15:P31" si="3">H15+J15+L15+N15</f>
        <v>74902.05</v>
      </c>
      <c r="Q15" s="278"/>
      <c r="R15" s="675"/>
      <c r="S15" s="675"/>
      <c r="T15" s="675"/>
      <c r="U15" s="675"/>
    </row>
    <row r="16" spans="1:21" s="463" customFormat="1" ht="91.15" customHeight="1" x14ac:dyDescent="0.25">
      <c r="A16" s="697"/>
      <c r="B16" s="679"/>
      <c r="C16" s="671"/>
      <c r="D16" s="671"/>
      <c r="E16" s="325" t="s">
        <v>1623</v>
      </c>
      <c r="F16" s="500" t="s">
        <v>1547</v>
      </c>
      <c r="G16" s="362"/>
      <c r="H16" s="363">
        <v>0</v>
      </c>
      <c r="I16" s="362">
        <v>0.5</v>
      </c>
      <c r="J16" s="363">
        <v>10500</v>
      </c>
      <c r="K16" s="362">
        <v>0.5</v>
      </c>
      <c r="L16" s="363">
        <v>10500</v>
      </c>
      <c r="M16" s="362"/>
      <c r="N16" s="363">
        <v>0</v>
      </c>
      <c r="O16" s="505">
        <f t="shared" si="2"/>
        <v>1</v>
      </c>
      <c r="P16" s="400">
        <f t="shared" si="3"/>
        <v>21000</v>
      </c>
      <c r="Q16" s="278"/>
      <c r="R16" s="675"/>
      <c r="S16" s="675"/>
      <c r="T16" s="675"/>
      <c r="U16" s="675"/>
    </row>
    <row r="17" spans="1:21" s="463" customFormat="1" ht="51.6" customHeight="1" x14ac:dyDescent="0.25">
      <c r="A17" s="697"/>
      <c r="B17" s="679"/>
      <c r="C17" s="671"/>
      <c r="D17" s="670" t="s">
        <v>1799</v>
      </c>
      <c r="E17" s="325" t="s">
        <v>1624</v>
      </c>
      <c r="F17" s="500" t="s">
        <v>1548</v>
      </c>
      <c r="G17" s="362">
        <v>0.25</v>
      </c>
      <c r="H17" s="363"/>
      <c r="I17" s="362">
        <v>0.25</v>
      </c>
      <c r="J17" s="363"/>
      <c r="K17" s="362">
        <v>0.25</v>
      </c>
      <c r="L17" s="363"/>
      <c r="M17" s="362">
        <v>0.25</v>
      </c>
      <c r="N17" s="363"/>
      <c r="O17" s="505">
        <f t="shared" si="2"/>
        <v>1</v>
      </c>
      <c r="P17" s="400">
        <f t="shared" si="3"/>
        <v>0</v>
      </c>
      <c r="Q17" s="278"/>
      <c r="R17" s="675"/>
      <c r="S17" s="675"/>
      <c r="T17" s="675"/>
      <c r="U17" s="675"/>
    </row>
    <row r="18" spans="1:21" s="463" customFormat="1" ht="63" x14ac:dyDescent="0.25">
      <c r="A18" s="697"/>
      <c r="B18" s="679"/>
      <c r="C18" s="671"/>
      <c r="D18" s="671"/>
      <c r="E18" s="325" t="s">
        <v>1625</v>
      </c>
      <c r="F18" s="500" t="s">
        <v>1549</v>
      </c>
      <c r="G18" s="362">
        <v>0.25</v>
      </c>
      <c r="H18" s="363">
        <v>0</v>
      </c>
      <c r="I18" s="362">
        <v>0.25</v>
      </c>
      <c r="J18" s="363">
        <v>0</v>
      </c>
      <c r="K18" s="362">
        <v>0.25</v>
      </c>
      <c r="L18" s="363">
        <v>0</v>
      </c>
      <c r="M18" s="362">
        <v>0.25</v>
      </c>
      <c r="N18" s="363">
        <v>0</v>
      </c>
      <c r="O18" s="505">
        <f t="shared" si="2"/>
        <v>1</v>
      </c>
      <c r="P18" s="400">
        <f t="shared" si="3"/>
        <v>0</v>
      </c>
      <c r="Q18" s="278"/>
      <c r="R18" s="675"/>
      <c r="S18" s="675"/>
      <c r="T18" s="675"/>
      <c r="U18" s="675"/>
    </row>
    <row r="19" spans="1:21" s="463" customFormat="1" ht="63" x14ac:dyDescent="0.25">
      <c r="A19" s="697"/>
      <c r="B19" s="679"/>
      <c r="C19" s="671"/>
      <c r="D19" s="671"/>
      <c r="E19" s="325" t="s">
        <v>1626</v>
      </c>
      <c r="F19" s="500" t="s">
        <v>1550</v>
      </c>
      <c r="G19" s="362"/>
      <c r="H19" s="363">
        <v>0</v>
      </c>
      <c r="I19" s="362">
        <v>0.5</v>
      </c>
      <c r="J19" s="363">
        <v>5000</v>
      </c>
      <c r="K19" s="362">
        <v>0.5</v>
      </c>
      <c r="L19" s="363">
        <v>5000</v>
      </c>
      <c r="M19" s="362"/>
      <c r="N19" s="363"/>
      <c r="O19" s="505">
        <f t="shared" si="2"/>
        <v>1</v>
      </c>
      <c r="P19" s="400">
        <f t="shared" si="3"/>
        <v>10000</v>
      </c>
      <c r="Q19" s="278"/>
      <c r="R19" s="675"/>
      <c r="S19" s="675"/>
      <c r="T19" s="675"/>
      <c r="U19" s="675"/>
    </row>
    <row r="20" spans="1:21" s="463" customFormat="1" ht="63" x14ac:dyDescent="0.25">
      <c r="A20" s="697"/>
      <c r="B20" s="679"/>
      <c r="C20" s="672"/>
      <c r="D20" s="672"/>
      <c r="E20" s="325" t="s">
        <v>1638</v>
      </c>
      <c r="F20" s="500" t="s">
        <v>1552</v>
      </c>
      <c r="G20" s="362"/>
      <c r="H20" s="363">
        <v>0</v>
      </c>
      <c r="I20" s="362">
        <v>0.5</v>
      </c>
      <c r="J20" s="363">
        <v>11377.5</v>
      </c>
      <c r="K20" s="362">
        <v>0.5</v>
      </c>
      <c r="L20" s="363">
        <v>11377.5</v>
      </c>
      <c r="M20" s="362"/>
      <c r="N20" s="363">
        <v>0</v>
      </c>
      <c r="O20" s="505">
        <f t="shared" si="2"/>
        <v>1</v>
      </c>
      <c r="P20" s="400">
        <f t="shared" si="3"/>
        <v>22755</v>
      </c>
      <c r="Q20" s="278"/>
      <c r="R20" s="674"/>
      <c r="S20" s="674"/>
      <c r="T20" s="674"/>
      <c r="U20" s="674"/>
    </row>
    <row r="21" spans="1:21" s="463" customFormat="1" ht="47.25" x14ac:dyDescent="0.25">
      <c r="A21" s="697"/>
      <c r="B21" s="679"/>
      <c r="C21" s="670" t="s">
        <v>1541</v>
      </c>
      <c r="D21" s="577" t="s">
        <v>1794</v>
      </c>
      <c r="E21" s="325" t="s">
        <v>1627</v>
      </c>
      <c r="F21" s="592" t="s">
        <v>1553</v>
      </c>
      <c r="G21" s="362">
        <v>0.4</v>
      </c>
      <c r="H21" s="363">
        <v>21760.348000000002</v>
      </c>
      <c r="I21" s="362">
        <v>0.2</v>
      </c>
      <c r="J21" s="363">
        <v>10880.174000000001</v>
      </c>
      <c r="K21" s="362">
        <v>0.2</v>
      </c>
      <c r="L21" s="363">
        <v>10880.174000000001</v>
      </c>
      <c r="M21" s="362">
        <v>0.2</v>
      </c>
      <c r="N21" s="363">
        <v>10880.174000000001</v>
      </c>
      <c r="O21" s="505">
        <f>G21+I21+K21+M21</f>
        <v>1</v>
      </c>
      <c r="P21" s="400">
        <f>H21+J21+L21+N21</f>
        <v>54400.87</v>
      </c>
      <c r="Q21" s="278"/>
      <c r="R21" s="673" t="s">
        <v>1573</v>
      </c>
      <c r="S21" s="673" t="s">
        <v>1566</v>
      </c>
      <c r="T21" s="673" t="s">
        <v>1569</v>
      </c>
      <c r="U21" s="673" t="s">
        <v>1571</v>
      </c>
    </row>
    <row r="22" spans="1:21" s="463" customFormat="1" ht="78" customHeight="1" x14ac:dyDescent="0.25">
      <c r="A22" s="697"/>
      <c r="B22" s="679"/>
      <c r="C22" s="671"/>
      <c r="D22" s="577" t="s">
        <v>1796</v>
      </c>
      <c r="E22" s="325" t="s">
        <v>1628</v>
      </c>
      <c r="F22" s="592" t="s">
        <v>1555</v>
      </c>
      <c r="G22" s="362">
        <v>0.25</v>
      </c>
      <c r="H22" s="363">
        <v>20000</v>
      </c>
      <c r="I22" s="362">
        <v>0.25</v>
      </c>
      <c r="J22" s="363">
        <v>20000</v>
      </c>
      <c r="K22" s="362">
        <v>0.25</v>
      </c>
      <c r="L22" s="363">
        <v>20000</v>
      </c>
      <c r="M22" s="362">
        <v>0.25</v>
      </c>
      <c r="N22" s="363">
        <v>20000</v>
      </c>
      <c r="O22" s="505">
        <f t="shared" ref="O22:O23" si="4">G22+I22+K22+M22</f>
        <v>1</v>
      </c>
      <c r="P22" s="400">
        <f t="shared" ref="P22" si="5">H22+J22+L22+N22</f>
        <v>80000</v>
      </c>
      <c r="Q22" s="278"/>
      <c r="R22" s="675"/>
      <c r="S22" s="675"/>
      <c r="T22" s="675"/>
      <c r="U22" s="675"/>
    </row>
    <row r="23" spans="1:21" s="463" customFormat="1" ht="63" x14ac:dyDescent="0.25">
      <c r="A23" s="697"/>
      <c r="B23" s="679"/>
      <c r="C23" s="671"/>
      <c r="D23" s="670" t="s">
        <v>1795</v>
      </c>
      <c r="E23" s="325" t="s">
        <v>1629</v>
      </c>
      <c r="F23" s="592" t="s">
        <v>1588</v>
      </c>
      <c r="G23" s="362">
        <v>0.25</v>
      </c>
      <c r="H23" s="363"/>
      <c r="I23" s="362">
        <v>0.25</v>
      </c>
      <c r="J23" s="363"/>
      <c r="K23" s="362">
        <v>0.25</v>
      </c>
      <c r="L23" s="363"/>
      <c r="M23" s="362">
        <v>0.25</v>
      </c>
      <c r="N23" s="363"/>
      <c r="O23" s="505">
        <f t="shared" si="4"/>
        <v>1</v>
      </c>
      <c r="P23" s="400"/>
      <c r="Q23" s="278"/>
      <c r="R23" s="675"/>
      <c r="S23" s="675"/>
      <c r="T23" s="675"/>
      <c r="U23" s="675"/>
    </row>
    <row r="24" spans="1:21" s="365" customFormat="1" ht="63" x14ac:dyDescent="0.25">
      <c r="A24" s="697"/>
      <c r="B24" s="679"/>
      <c r="C24" s="671"/>
      <c r="D24" s="671"/>
      <c r="E24" s="325" t="s">
        <v>1630</v>
      </c>
      <c r="F24" s="500" t="s">
        <v>1551</v>
      </c>
      <c r="G24" s="362">
        <v>0.05</v>
      </c>
      <c r="H24" s="363">
        <v>6930.8495000000003</v>
      </c>
      <c r="I24" s="362">
        <v>0.4</v>
      </c>
      <c r="J24" s="363">
        <v>55446.796000000002</v>
      </c>
      <c r="K24" s="362">
        <v>0.5</v>
      </c>
      <c r="L24" s="363">
        <v>69308.494999999995</v>
      </c>
      <c r="M24" s="362">
        <v>0.05</v>
      </c>
      <c r="N24" s="363">
        <v>6930.8495000000003</v>
      </c>
      <c r="O24" s="505">
        <f t="shared" si="2"/>
        <v>1</v>
      </c>
      <c r="P24" s="400">
        <f t="shared" si="3"/>
        <v>138616.99</v>
      </c>
      <c r="Q24" s="278"/>
      <c r="R24" s="675"/>
      <c r="S24" s="675"/>
      <c r="T24" s="675"/>
      <c r="U24" s="675"/>
    </row>
    <row r="25" spans="1:21" s="463" customFormat="1" ht="63" x14ac:dyDescent="0.25">
      <c r="A25" s="697"/>
      <c r="B25" s="679"/>
      <c r="C25" s="671"/>
      <c r="D25" s="671"/>
      <c r="E25" s="325" t="s">
        <v>1631</v>
      </c>
      <c r="F25" s="500" t="s">
        <v>1554</v>
      </c>
      <c r="G25" s="362"/>
      <c r="H25" s="363">
        <v>0</v>
      </c>
      <c r="I25" s="362"/>
      <c r="J25" s="363">
        <v>0</v>
      </c>
      <c r="K25" s="362">
        <v>1</v>
      </c>
      <c r="L25" s="363">
        <v>30600</v>
      </c>
      <c r="M25" s="362">
        <v>0</v>
      </c>
      <c r="N25" s="363">
        <v>0</v>
      </c>
      <c r="O25" s="505">
        <f t="shared" si="2"/>
        <v>1</v>
      </c>
      <c r="P25" s="400">
        <f t="shared" si="3"/>
        <v>30600</v>
      </c>
      <c r="Q25" s="278"/>
      <c r="R25" s="675"/>
      <c r="S25" s="675"/>
      <c r="T25" s="675"/>
      <c r="U25" s="675"/>
    </row>
    <row r="26" spans="1:21" s="463" customFormat="1" ht="78.75" x14ac:dyDescent="0.25">
      <c r="A26" s="697"/>
      <c r="B26" s="679"/>
      <c r="C26" s="671"/>
      <c r="D26" s="671"/>
      <c r="E26" s="325" t="s">
        <v>1632</v>
      </c>
      <c r="F26" s="500" t="s">
        <v>1556</v>
      </c>
      <c r="G26" s="362">
        <v>0.5</v>
      </c>
      <c r="H26" s="363">
        <v>2865.5650000000001</v>
      </c>
      <c r="I26" s="362">
        <v>0.5</v>
      </c>
      <c r="J26" s="363">
        <v>2865.5650000000001</v>
      </c>
      <c r="K26" s="362"/>
      <c r="L26" s="363">
        <v>0</v>
      </c>
      <c r="M26" s="362"/>
      <c r="N26" s="363">
        <v>0</v>
      </c>
      <c r="O26" s="505">
        <f t="shared" si="2"/>
        <v>1</v>
      </c>
      <c r="P26" s="400">
        <f t="shared" si="3"/>
        <v>5731.13</v>
      </c>
      <c r="Q26" s="278"/>
      <c r="R26" s="675"/>
      <c r="S26" s="675"/>
      <c r="T26" s="675"/>
      <c r="U26" s="675"/>
    </row>
    <row r="27" spans="1:21" s="463" customFormat="1" ht="63" x14ac:dyDescent="0.25">
      <c r="A27" s="697"/>
      <c r="B27" s="679"/>
      <c r="C27" s="671"/>
      <c r="D27" s="671"/>
      <c r="E27" s="325" t="s">
        <v>1633</v>
      </c>
      <c r="F27" s="500" t="s">
        <v>1557</v>
      </c>
      <c r="G27" s="362"/>
      <c r="H27" s="363">
        <v>0</v>
      </c>
      <c r="I27" s="362">
        <v>0.5</v>
      </c>
      <c r="J27" s="363">
        <v>575.43499999999995</v>
      </c>
      <c r="K27" s="362">
        <v>0.5</v>
      </c>
      <c r="L27" s="363">
        <v>575.43499999999995</v>
      </c>
      <c r="M27" s="362"/>
      <c r="N27" s="363">
        <v>0</v>
      </c>
      <c r="O27" s="505">
        <f t="shared" si="2"/>
        <v>1</v>
      </c>
      <c r="P27" s="400">
        <f t="shared" si="3"/>
        <v>1150.8699999999999</v>
      </c>
      <c r="Q27" s="278"/>
      <c r="R27" s="675"/>
      <c r="S27" s="675"/>
      <c r="T27" s="675"/>
      <c r="U27" s="675"/>
    </row>
    <row r="28" spans="1:21" s="365" customFormat="1" ht="63" x14ac:dyDescent="0.25">
      <c r="A28" s="697"/>
      <c r="B28" s="679"/>
      <c r="C28" s="671"/>
      <c r="D28" s="671"/>
      <c r="E28" s="325" t="s">
        <v>1634</v>
      </c>
      <c r="F28" s="500" t="s">
        <v>1545</v>
      </c>
      <c r="G28" s="362"/>
      <c r="H28" s="363">
        <v>0</v>
      </c>
      <c r="I28" s="362">
        <v>0.4</v>
      </c>
      <c r="J28" s="363">
        <v>24698</v>
      </c>
      <c r="K28" s="362">
        <v>0.4</v>
      </c>
      <c r="L28" s="363">
        <v>24698</v>
      </c>
      <c r="M28" s="362">
        <v>0.2</v>
      </c>
      <c r="N28" s="363">
        <v>12349</v>
      </c>
      <c r="O28" s="505">
        <f t="shared" si="2"/>
        <v>1</v>
      </c>
      <c r="P28" s="400">
        <f t="shared" si="3"/>
        <v>61745</v>
      </c>
      <c r="Q28" s="278"/>
      <c r="R28" s="675"/>
      <c r="S28" s="675"/>
      <c r="T28" s="675"/>
      <c r="U28" s="675"/>
    </row>
    <row r="29" spans="1:21" s="463" customFormat="1" ht="78.75" x14ac:dyDescent="0.25">
      <c r="A29" s="697"/>
      <c r="B29" s="679"/>
      <c r="C29" s="671"/>
      <c r="D29" s="671"/>
      <c r="E29" s="325" t="s">
        <v>1635</v>
      </c>
      <c r="F29" s="500" t="s">
        <v>1558</v>
      </c>
      <c r="G29" s="362"/>
      <c r="H29" s="363">
        <v>0</v>
      </c>
      <c r="I29" s="362"/>
      <c r="J29" s="363">
        <v>0</v>
      </c>
      <c r="K29" s="362">
        <v>1</v>
      </c>
      <c r="L29" s="363">
        <v>34200</v>
      </c>
      <c r="M29" s="362"/>
      <c r="N29" s="363">
        <v>0</v>
      </c>
      <c r="O29" s="505">
        <f t="shared" si="2"/>
        <v>1</v>
      </c>
      <c r="P29" s="400">
        <f t="shared" si="3"/>
        <v>34200</v>
      </c>
      <c r="Q29" s="278"/>
      <c r="R29" s="675"/>
      <c r="S29" s="675"/>
      <c r="T29" s="675"/>
      <c r="U29" s="675"/>
    </row>
    <row r="30" spans="1:21" s="365" customFormat="1" ht="47.25" x14ac:dyDescent="0.25">
      <c r="A30" s="697"/>
      <c r="B30" s="679"/>
      <c r="C30" s="671"/>
      <c r="D30" s="671"/>
      <c r="E30" s="325" t="s">
        <v>1636</v>
      </c>
      <c r="F30" s="500" t="s">
        <v>1559</v>
      </c>
      <c r="G30" s="362">
        <v>0</v>
      </c>
      <c r="H30" s="363"/>
      <c r="I30" s="362">
        <v>1</v>
      </c>
      <c r="J30" s="363">
        <v>8000</v>
      </c>
      <c r="K30" s="362"/>
      <c r="L30" s="363"/>
      <c r="M30" s="362"/>
      <c r="N30" s="363"/>
      <c r="O30" s="505">
        <f t="shared" si="2"/>
        <v>1</v>
      </c>
      <c r="P30" s="400">
        <f t="shared" si="3"/>
        <v>8000</v>
      </c>
      <c r="Q30" s="278"/>
      <c r="R30" s="675"/>
      <c r="S30" s="675"/>
      <c r="T30" s="675"/>
      <c r="U30" s="675"/>
    </row>
    <row r="31" spans="1:21" s="463" customFormat="1" ht="47.25" x14ac:dyDescent="0.25">
      <c r="A31" s="697"/>
      <c r="B31" s="679"/>
      <c r="C31" s="672"/>
      <c r="D31" s="672"/>
      <c r="E31" s="325" t="s">
        <v>1637</v>
      </c>
      <c r="F31" s="500" t="s">
        <v>1560</v>
      </c>
      <c r="G31" s="362">
        <v>1</v>
      </c>
      <c r="H31" s="363">
        <v>30000</v>
      </c>
      <c r="I31" s="362"/>
      <c r="J31" s="363">
        <v>0</v>
      </c>
      <c r="K31" s="362"/>
      <c r="L31" s="363">
        <v>0</v>
      </c>
      <c r="M31" s="362"/>
      <c r="N31" s="363">
        <v>0</v>
      </c>
      <c r="O31" s="505">
        <f t="shared" si="2"/>
        <v>1</v>
      </c>
      <c r="P31" s="400">
        <f t="shared" si="3"/>
        <v>30000</v>
      </c>
      <c r="Q31" s="278"/>
      <c r="R31" s="674"/>
      <c r="S31" s="674"/>
      <c r="T31" s="674"/>
      <c r="U31" s="674"/>
    </row>
    <row r="32" spans="1:21" s="463" customFormat="1" ht="63" x14ac:dyDescent="0.25">
      <c r="A32" s="697"/>
      <c r="B32" s="679"/>
      <c r="C32" s="673" t="s">
        <v>1800</v>
      </c>
      <c r="D32" s="673" t="s">
        <v>1700</v>
      </c>
      <c r="E32" s="325" t="s">
        <v>1726</v>
      </c>
      <c r="F32" s="543" t="s">
        <v>1701</v>
      </c>
      <c r="G32" s="362">
        <v>0.15</v>
      </c>
      <c r="H32" s="573">
        <v>13000</v>
      </c>
      <c r="I32" s="362">
        <v>0.3</v>
      </c>
      <c r="J32" s="573">
        <v>52736</v>
      </c>
      <c r="K32" s="362">
        <v>0.3</v>
      </c>
      <c r="L32" s="573">
        <v>39368</v>
      </c>
      <c r="M32" s="362">
        <v>0.25</v>
      </c>
      <c r="N32" s="573">
        <v>19500</v>
      </c>
      <c r="O32" s="546">
        <f t="shared" si="2"/>
        <v>1</v>
      </c>
      <c r="P32" s="550">
        <f t="shared" si="2"/>
        <v>124604</v>
      </c>
      <c r="Q32" s="575"/>
      <c r="R32" s="673" t="s">
        <v>1702</v>
      </c>
      <c r="S32" s="557" t="s">
        <v>1703</v>
      </c>
      <c r="T32" s="557" t="s">
        <v>1704</v>
      </c>
      <c r="U32" s="673" t="s">
        <v>1705</v>
      </c>
    </row>
    <row r="33" spans="1:21" s="463" customFormat="1" ht="47.25" x14ac:dyDescent="0.25">
      <c r="A33" s="697"/>
      <c r="B33" s="679"/>
      <c r="C33" s="675"/>
      <c r="D33" s="674"/>
      <c r="E33" s="325" t="s">
        <v>1727</v>
      </c>
      <c r="F33" s="554" t="s">
        <v>1706</v>
      </c>
      <c r="G33" s="362">
        <v>0.25</v>
      </c>
      <c r="H33" s="573">
        <v>0</v>
      </c>
      <c r="I33" s="362">
        <v>0.25</v>
      </c>
      <c r="J33" s="573">
        <v>0</v>
      </c>
      <c r="K33" s="362">
        <v>0.25</v>
      </c>
      <c r="L33" s="573">
        <v>0</v>
      </c>
      <c r="M33" s="362">
        <v>0.25</v>
      </c>
      <c r="N33" s="573">
        <v>0</v>
      </c>
      <c r="O33" s="546">
        <f t="shared" ref="O33:O47" si="6">G33+I33+K33+M33</f>
        <v>1</v>
      </c>
      <c r="P33" s="550">
        <f>+H33+J33+L33+N33</f>
        <v>0</v>
      </c>
      <c r="Q33" s="575"/>
      <c r="R33" s="675"/>
      <c r="S33" s="557" t="s">
        <v>1707</v>
      </c>
      <c r="T33" s="557" t="s">
        <v>1708</v>
      </c>
      <c r="U33" s="675"/>
    </row>
    <row r="34" spans="1:21" s="463" customFormat="1" ht="49.9" customHeight="1" x14ac:dyDescent="0.25">
      <c r="A34" s="697"/>
      <c r="B34" s="679"/>
      <c r="C34" s="675"/>
      <c r="D34" s="673" t="s">
        <v>1709</v>
      </c>
      <c r="E34" s="325" t="s">
        <v>1728</v>
      </c>
      <c r="F34" s="554" t="s">
        <v>1710</v>
      </c>
      <c r="G34" s="362">
        <v>0.21</v>
      </c>
      <c r="H34" s="573">
        <v>1650</v>
      </c>
      <c r="I34" s="362">
        <v>0.28000000000000003</v>
      </c>
      <c r="J34" s="573">
        <v>1650</v>
      </c>
      <c r="K34" s="362">
        <v>0.28000000000000003</v>
      </c>
      <c r="L34" s="573">
        <v>78621.95</v>
      </c>
      <c r="M34" s="362">
        <v>0.21</v>
      </c>
      <c r="N34" s="573">
        <v>8650</v>
      </c>
      <c r="O34" s="546">
        <f t="shared" si="6"/>
        <v>0.98</v>
      </c>
      <c r="P34" s="550">
        <f t="shared" ref="P34:P47" si="7">+H34+J34+L34+N34</f>
        <v>90571.95</v>
      </c>
      <c r="Q34" s="575"/>
      <c r="R34" s="675"/>
      <c r="S34" s="557" t="s">
        <v>1711</v>
      </c>
      <c r="T34" s="557" t="s">
        <v>1712</v>
      </c>
      <c r="U34" s="675"/>
    </row>
    <row r="35" spans="1:21" s="463" customFormat="1" ht="63" x14ac:dyDescent="0.25">
      <c r="A35" s="697"/>
      <c r="B35" s="679"/>
      <c r="C35" s="675"/>
      <c r="D35" s="674"/>
      <c r="E35" s="325" t="s">
        <v>1729</v>
      </c>
      <c r="F35" s="574" t="s">
        <v>1713</v>
      </c>
      <c r="G35" s="362">
        <v>0.25</v>
      </c>
      <c r="H35" s="573">
        <v>0</v>
      </c>
      <c r="I35" s="362">
        <v>0.25</v>
      </c>
      <c r="J35" s="573">
        <v>0</v>
      </c>
      <c r="K35" s="362">
        <v>0.25</v>
      </c>
      <c r="L35" s="573">
        <v>0</v>
      </c>
      <c r="M35" s="362">
        <v>0.25</v>
      </c>
      <c r="N35" s="573">
        <v>0</v>
      </c>
      <c r="O35" s="546">
        <f t="shared" si="6"/>
        <v>1</v>
      </c>
      <c r="P35" s="550">
        <f t="shared" si="7"/>
        <v>0</v>
      </c>
      <c r="Q35" s="575"/>
      <c r="R35" s="675"/>
      <c r="S35" s="557" t="s">
        <v>1714</v>
      </c>
      <c r="T35" s="557" t="s">
        <v>1712</v>
      </c>
      <c r="U35" s="674"/>
    </row>
    <row r="36" spans="1:21" s="463" customFormat="1" ht="145.15" customHeight="1" x14ac:dyDescent="0.25">
      <c r="A36" s="697"/>
      <c r="B36" s="679"/>
      <c r="C36" s="675"/>
      <c r="D36" s="557" t="s">
        <v>1715</v>
      </c>
      <c r="E36" s="325" t="s">
        <v>1730</v>
      </c>
      <c r="F36" s="557" t="s">
        <v>1716</v>
      </c>
      <c r="G36" s="362">
        <v>0.25</v>
      </c>
      <c r="H36" s="573">
        <v>0</v>
      </c>
      <c r="I36" s="362">
        <v>0.25</v>
      </c>
      <c r="J36" s="573">
        <v>0</v>
      </c>
      <c r="K36" s="362">
        <v>0.25</v>
      </c>
      <c r="L36" s="573">
        <v>0</v>
      </c>
      <c r="M36" s="362">
        <v>0.25</v>
      </c>
      <c r="N36" s="573">
        <v>0</v>
      </c>
      <c r="O36" s="546">
        <f t="shared" si="6"/>
        <v>1</v>
      </c>
      <c r="P36" s="550">
        <f t="shared" si="7"/>
        <v>0</v>
      </c>
      <c r="Q36" s="575"/>
      <c r="R36" s="675"/>
      <c r="S36" s="557" t="s">
        <v>1717</v>
      </c>
      <c r="T36" s="557" t="s">
        <v>1708</v>
      </c>
      <c r="U36" s="557" t="s">
        <v>1705</v>
      </c>
    </row>
    <row r="37" spans="1:21" s="463" customFormat="1" ht="47.25" x14ac:dyDescent="0.25">
      <c r="A37" s="697"/>
      <c r="B37" s="679"/>
      <c r="C37" s="674"/>
      <c r="D37" s="557" t="s">
        <v>1718</v>
      </c>
      <c r="E37" s="325" t="s">
        <v>1731</v>
      </c>
      <c r="F37" s="557" t="s">
        <v>1719</v>
      </c>
      <c r="G37" s="362">
        <v>0.25</v>
      </c>
      <c r="H37" s="573">
        <v>1500</v>
      </c>
      <c r="I37" s="362">
        <v>0.25</v>
      </c>
      <c r="J37" s="573">
        <v>1500</v>
      </c>
      <c r="K37" s="362">
        <v>0.25</v>
      </c>
      <c r="L37" s="573">
        <v>1500</v>
      </c>
      <c r="M37" s="362">
        <v>0.25</v>
      </c>
      <c r="N37" s="573">
        <v>1500</v>
      </c>
      <c r="O37" s="546">
        <f t="shared" si="6"/>
        <v>1</v>
      </c>
      <c r="P37" s="550">
        <f t="shared" si="7"/>
        <v>6000</v>
      </c>
      <c r="Q37" s="575"/>
      <c r="R37" s="674"/>
      <c r="S37" s="557" t="s">
        <v>1720</v>
      </c>
      <c r="T37" s="557" t="s">
        <v>1708</v>
      </c>
      <c r="U37" s="557" t="s">
        <v>1705</v>
      </c>
    </row>
    <row r="38" spans="1:21" s="463" customFormat="1" ht="249.6" customHeight="1" x14ac:dyDescent="0.25">
      <c r="A38" s="697"/>
      <c r="B38" s="679"/>
      <c r="C38" s="557" t="s">
        <v>1801</v>
      </c>
      <c r="D38" s="557" t="s">
        <v>1721</v>
      </c>
      <c r="E38" s="361" t="s">
        <v>1725</v>
      </c>
      <c r="F38" s="557" t="s">
        <v>1722</v>
      </c>
      <c r="G38" s="362"/>
      <c r="H38" s="573"/>
      <c r="I38" s="362"/>
      <c r="J38" s="573"/>
      <c r="K38" s="362">
        <v>1</v>
      </c>
      <c r="L38" s="573">
        <v>94200</v>
      </c>
      <c r="M38" s="362"/>
      <c r="N38" s="573"/>
      <c r="O38" s="546">
        <f t="shared" si="6"/>
        <v>1</v>
      </c>
      <c r="P38" s="550">
        <f t="shared" si="7"/>
        <v>94200</v>
      </c>
      <c r="Q38" s="575"/>
      <c r="R38" s="557" t="s">
        <v>1723</v>
      </c>
      <c r="S38" s="557" t="s">
        <v>1724</v>
      </c>
      <c r="T38" s="557" t="s">
        <v>1708</v>
      </c>
      <c r="U38" s="575" t="s">
        <v>1705</v>
      </c>
    </row>
    <row r="39" spans="1:21" s="463" customFormat="1" ht="126" x14ac:dyDescent="0.25">
      <c r="A39" s="697"/>
      <c r="B39" s="679"/>
      <c r="C39" s="673" t="s">
        <v>1732</v>
      </c>
      <c r="D39" s="673" t="s">
        <v>1733</v>
      </c>
      <c r="E39" s="325" t="s">
        <v>1755</v>
      </c>
      <c r="F39" s="543" t="s">
        <v>1734</v>
      </c>
      <c r="G39" s="362">
        <v>0.25</v>
      </c>
      <c r="H39" s="573">
        <v>1800</v>
      </c>
      <c r="I39" s="362">
        <v>0.25</v>
      </c>
      <c r="J39" s="573">
        <v>1800</v>
      </c>
      <c r="K39" s="362">
        <v>0.25</v>
      </c>
      <c r="L39" s="573">
        <v>1800</v>
      </c>
      <c r="M39" s="362">
        <v>0.25</v>
      </c>
      <c r="N39" s="573">
        <v>1800</v>
      </c>
      <c r="O39" s="546">
        <f t="shared" si="6"/>
        <v>1</v>
      </c>
      <c r="P39" s="550">
        <f t="shared" si="7"/>
        <v>7200</v>
      </c>
      <c r="Q39" s="575"/>
      <c r="R39" s="557" t="s">
        <v>1735</v>
      </c>
      <c r="S39" s="557" t="s">
        <v>1736</v>
      </c>
      <c r="T39" s="575" t="s">
        <v>1737</v>
      </c>
      <c r="U39" s="575" t="s">
        <v>1705</v>
      </c>
    </row>
    <row r="40" spans="1:21" s="463" customFormat="1" ht="110.25" x14ac:dyDescent="0.25">
      <c r="A40" s="697"/>
      <c r="B40" s="679"/>
      <c r="C40" s="675"/>
      <c r="D40" s="674"/>
      <c r="E40" s="325" t="s">
        <v>1756</v>
      </c>
      <c r="F40" s="557" t="s">
        <v>1738</v>
      </c>
      <c r="G40" s="362">
        <v>0.25</v>
      </c>
      <c r="H40" s="573">
        <v>1500</v>
      </c>
      <c r="I40" s="362">
        <v>0.25</v>
      </c>
      <c r="J40" s="573">
        <v>1500</v>
      </c>
      <c r="K40" s="362">
        <v>0.25</v>
      </c>
      <c r="L40" s="573">
        <v>1500</v>
      </c>
      <c r="M40" s="362">
        <v>0.25</v>
      </c>
      <c r="N40" s="573">
        <v>1500</v>
      </c>
      <c r="O40" s="546">
        <f t="shared" si="6"/>
        <v>1</v>
      </c>
      <c r="P40" s="550">
        <f t="shared" si="7"/>
        <v>6000</v>
      </c>
      <c r="Q40" s="575"/>
      <c r="R40" s="557" t="s">
        <v>1739</v>
      </c>
      <c r="S40" s="557" t="s">
        <v>1736</v>
      </c>
      <c r="T40" s="575" t="s">
        <v>1740</v>
      </c>
      <c r="U40" s="575" t="s">
        <v>1705</v>
      </c>
    </row>
    <row r="41" spans="1:21" s="463" customFormat="1" ht="157.5" x14ac:dyDescent="0.25">
      <c r="A41" s="697"/>
      <c r="B41" s="679"/>
      <c r="C41" s="675"/>
      <c r="D41" s="673" t="s">
        <v>1741</v>
      </c>
      <c r="E41" s="325" t="s">
        <v>1757</v>
      </c>
      <c r="F41" s="557" t="s">
        <v>1742</v>
      </c>
      <c r="G41" s="362"/>
      <c r="H41" s="573"/>
      <c r="I41" s="362">
        <v>0.5</v>
      </c>
      <c r="J41" s="573">
        <v>4250</v>
      </c>
      <c r="K41" s="362">
        <v>0.5</v>
      </c>
      <c r="L41" s="573">
        <v>4250</v>
      </c>
      <c r="M41" s="362"/>
      <c r="N41" s="573"/>
      <c r="O41" s="546">
        <f t="shared" si="6"/>
        <v>1</v>
      </c>
      <c r="P41" s="550">
        <f t="shared" si="7"/>
        <v>8500</v>
      </c>
      <c r="Q41" s="575"/>
      <c r="R41" s="557" t="s">
        <v>1743</v>
      </c>
      <c r="S41" s="557" t="s">
        <v>1744</v>
      </c>
      <c r="T41" s="575" t="s">
        <v>1708</v>
      </c>
      <c r="U41" s="575" t="s">
        <v>1705</v>
      </c>
    </row>
    <row r="42" spans="1:21" s="463" customFormat="1" ht="110.25" x14ac:dyDescent="0.25">
      <c r="A42" s="697"/>
      <c r="B42" s="679"/>
      <c r="C42" s="675"/>
      <c r="D42" s="675"/>
      <c r="E42" s="325" t="s">
        <v>1758</v>
      </c>
      <c r="F42" s="557" t="s">
        <v>1745</v>
      </c>
      <c r="G42" s="362"/>
      <c r="H42" s="573"/>
      <c r="I42" s="362">
        <v>0.5</v>
      </c>
      <c r="J42" s="573">
        <v>1500</v>
      </c>
      <c r="K42" s="362">
        <v>0.5</v>
      </c>
      <c r="L42" s="573">
        <v>1500</v>
      </c>
      <c r="M42" s="362"/>
      <c r="N42" s="573"/>
      <c r="O42" s="546">
        <f t="shared" si="6"/>
        <v>1</v>
      </c>
      <c r="P42" s="550">
        <f t="shared" si="7"/>
        <v>3000</v>
      </c>
      <c r="Q42" s="575"/>
      <c r="R42" s="557" t="s">
        <v>1746</v>
      </c>
      <c r="S42" s="557" t="s">
        <v>1744</v>
      </c>
      <c r="T42" s="575" t="s">
        <v>1704</v>
      </c>
      <c r="U42" s="575" t="s">
        <v>1705</v>
      </c>
    </row>
    <row r="43" spans="1:21" s="463" customFormat="1" ht="157.5" x14ac:dyDescent="0.25">
      <c r="A43" s="697"/>
      <c r="B43" s="679"/>
      <c r="C43" s="675"/>
      <c r="D43" s="674"/>
      <c r="E43" s="325" t="s">
        <v>1759</v>
      </c>
      <c r="F43" s="557" t="s">
        <v>1747</v>
      </c>
      <c r="G43" s="362"/>
      <c r="H43" s="573"/>
      <c r="I43" s="362">
        <v>1</v>
      </c>
      <c r="J43" s="573">
        <v>3000</v>
      </c>
      <c r="K43" s="362"/>
      <c r="L43" s="573"/>
      <c r="M43" s="362"/>
      <c r="N43" s="573"/>
      <c r="O43" s="546">
        <f t="shared" si="6"/>
        <v>1</v>
      </c>
      <c r="P43" s="550">
        <f t="shared" si="7"/>
        <v>3000</v>
      </c>
      <c r="Q43" s="575"/>
      <c r="R43" s="557" t="s">
        <v>1748</v>
      </c>
      <c r="S43" s="557" t="s">
        <v>1749</v>
      </c>
      <c r="T43" s="575" t="s">
        <v>1750</v>
      </c>
      <c r="U43" s="575" t="s">
        <v>1705</v>
      </c>
    </row>
    <row r="44" spans="1:21" s="463" customFormat="1" ht="126" x14ac:dyDescent="0.25">
      <c r="A44" s="697"/>
      <c r="B44" s="679"/>
      <c r="C44" s="674"/>
      <c r="D44" s="557" t="s">
        <v>1751</v>
      </c>
      <c r="E44" s="325" t="s">
        <v>1760</v>
      </c>
      <c r="F44" s="557" t="s">
        <v>1752</v>
      </c>
      <c r="G44" s="362">
        <v>0.33</v>
      </c>
      <c r="H44" s="573">
        <v>1500</v>
      </c>
      <c r="I44" s="362">
        <v>0.33</v>
      </c>
      <c r="J44" s="573">
        <v>1500</v>
      </c>
      <c r="K44" s="362">
        <v>0.33</v>
      </c>
      <c r="L44" s="573">
        <v>1500</v>
      </c>
      <c r="M44" s="362"/>
      <c r="N44" s="573"/>
      <c r="O44" s="546">
        <f t="shared" si="6"/>
        <v>0.99</v>
      </c>
      <c r="P44" s="550">
        <f t="shared" si="7"/>
        <v>4500</v>
      </c>
      <c r="Q44" s="575"/>
      <c r="R44" s="576" t="s">
        <v>1753</v>
      </c>
      <c r="S44" s="557" t="s">
        <v>1754</v>
      </c>
      <c r="T44" s="575" t="s">
        <v>1750</v>
      </c>
      <c r="U44" s="575" t="s">
        <v>1705</v>
      </c>
    </row>
    <row r="45" spans="1:21" s="463" customFormat="1" ht="94.5" x14ac:dyDescent="0.25">
      <c r="A45" s="697"/>
      <c r="B45" s="679"/>
      <c r="C45" s="673" t="s">
        <v>1812</v>
      </c>
      <c r="D45" s="673" t="s">
        <v>1761</v>
      </c>
      <c r="E45" s="325" t="s">
        <v>1773</v>
      </c>
      <c r="F45" s="557" t="s">
        <v>1762</v>
      </c>
      <c r="G45" s="362"/>
      <c r="H45" s="573"/>
      <c r="I45" s="362"/>
      <c r="J45" s="573"/>
      <c r="K45" s="362"/>
      <c r="L45" s="573"/>
      <c r="M45" s="362">
        <v>1</v>
      </c>
      <c r="N45" s="573">
        <v>0</v>
      </c>
      <c r="O45" s="546">
        <f t="shared" si="6"/>
        <v>1</v>
      </c>
      <c r="P45" s="550">
        <f t="shared" si="7"/>
        <v>0</v>
      </c>
      <c r="Q45" s="557"/>
      <c r="R45" s="557" t="s">
        <v>1763</v>
      </c>
      <c r="S45" s="557" t="s">
        <v>1764</v>
      </c>
      <c r="T45" s="557" t="s">
        <v>1765</v>
      </c>
      <c r="U45" s="557" t="s">
        <v>1705</v>
      </c>
    </row>
    <row r="46" spans="1:21" s="463" customFormat="1" ht="173.25" x14ac:dyDescent="0.25">
      <c r="A46" s="697"/>
      <c r="B46" s="679"/>
      <c r="C46" s="675"/>
      <c r="D46" s="675"/>
      <c r="E46" s="325" t="s">
        <v>1774</v>
      </c>
      <c r="F46" s="557" t="s">
        <v>1766</v>
      </c>
      <c r="G46" s="362">
        <v>0.75</v>
      </c>
      <c r="H46" s="573">
        <v>0</v>
      </c>
      <c r="I46" s="362">
        <v>0.25</v>
      </c>
      <c r="J46" s="573">
        <v>64500</v>
      </c>
      <c r="K46" s="362"/>
      <c r="L46" s="573"/>
      <c r="M46" s="362"/>
      <c r="N46" s="573"/>
      <c r="O46" s="546">
        <f t="shared" si="6"/>
        <v>1</v>
      </c>
      <c r="P46" s="550">
        <f t="shared" si="7"/>
        <v>64500</v>
      </c>
      <c r="Q46" s="557"/>
      <c r="R46" s="557" t="s">
        <v>1767</v>
      </c>
      <c r="S46" s="557" t="s">
        <v>1768</v>
      </c>
      <c r="T46" s="557" t="s">
        <v>1769</v>
      </c>
      <c r="U46" s="557" t="s">
        <v>1705</v>
      </c>
    </row>
    <row r="47" spans="1:21" s="463" customFormat="1" ht="94.5" x14ac:dyDescent="0.25">
      <c r="A47" s="697"/>
      <c r="B47" s="679"/>
      <c r="C47" s="674"/>
      <c r="D47" s="674"/>
      <c r="E47" s="325" t="s">
        <v>1775</v>
      </c>
      <c r="F47" s="557" t="s">
        <v>1770</v>
      </c>
      <c r="G47" s="362">
        <v>0.25</v>
      </c>
      <c r="H47" s="573">
        <v>20000</v>
      </c>
      <c r="I47" s="362">
        <v>0.75</v>
      </c>
      <c r="J47" s="573">
        <v>45000</v>
      </c>
      <c r="K47" s="362"/>
      <c r="L47" s="573"/>
      <c r="M47" s="362"/>
      <c r="N47" s="573"/>
      <c r="O47" s="546">
        <f t="shared" si="6"/>
        <v>1</v>
      </c>
      <c r="P47" s="550">
        <f t="shared" si="7"/>
        <v>65000</v>
      </c>
      <c r="Q47" s="557"/>
      <c r="R47" s="557" t="s">
        <v>1771</v>
      </c>
      <c r="S47" s="557" t="s">
        <v>1772</v>
      </c>
      <c r="T47" s="557" t="s">
        <v>1769</v>
      </c>
      <c r="U47" s="557" t="s">
        <v>1705</v>
      </c>
    </row>
    <row r="48" spans="1:21" s="463" customFormat="1" ht="63" x14ac:dyDescent="0.25">
      <c r="A48" s="697"/>
      <c r="B48" s="679"/>
      <c r="C48" s="673" t="s">
        <v>1669</v>
      </c>
      <c r="D48" s="673" t="s">
        <v>1670</v>
      </c>
      <c r="E48" s="325" t="s">
        <v>1678</v>
      </c>
      <c r="F48" s="557" t="s">
        <v>1671</v>
      </c>
      <c r="G48" s="362">
        <v>1</v>
      </c>
      <c r="H48" s="363">
        <v>0</v>
      </c>
      <c r="I48" s="362"/>
      <c r="J48" s="363"/>
      <c r="K48" s="362"/>
      <c r="L48" s="363"/>
      <c r="M48" s="278"/>
      <c r="N48" s="363"/>
      <c r="O48" s="546">
        <v>1</v>
      </c>
      <c r="P48" s="404">
        <f t="shared" ref="P48:P52" si="8">H48+J48+L48+N48</f>
        <v>0</v>
      </c>
      <c r="Q48" s="278"/>
      <c r="R48" s="673" t="s">
        <v>1753</v>
      </c>
      <c r="S48" s="673" t="s">
        <v>1811</v>
      </c>
      <c r="T48" s="673" t="s">
        <v>1708</v>
      </c>
      <c r="U48" s="673" t="s">
        <v>1806</v>
      </c>
    </row>
    <row r="49" spans="1:21" s="463" customFormat="1" ht="47.25" x14ac:dyDescent="0.25">
      <c r="A49" s="697"/>
      <c r="B49" s="679"/>
      <c r="C49" s="675"/>
      <c r="D49" s="674"/>
      <c r="E49" s="325" t="s">
        <v>1679</v>
      </c>
      <c r="F49" s="557" t="s">
        <v>1672</v>
      </c>
      <c r="G49" s="362"/>
      <c r="H49" s="363"/>
      <c r="I49" s="362">
        <v>1</v>
      </c>
      <c r="J49" s="363">
        <v>4650.87</v>
      </c>
      <c r="K49" s="362"/>
      <c r="L49" s="363"/>
      <c r="M49" s="278"/>
      <c r="N49" s="363"/>
      <c r="O49" s="546">
        <v>1</v>
      </c>
      <c r="P49" s="404">
        <f>H49+J49+L49+N49</f>
        <v>4650.87</v>
      </c>
      <c r="Q49" s="278"/>
      <c r="R49" s="675"/>
      <c r="S49" s="674"/>
      <c r="T49" s="675"/>
      <c r="U49" s="675"/>
    </row>
    <row r="50" spans="1:21" s="463" customFormat="1" ht="63" x14ac:dyDescent="0.25">
      <c r="A50" s="697"/>
      <c r="B50" s="679"/>
      <c r="C50" s="675"/>
      <c r="D50" s="673" t="s">
        <v>1694</v>
      </c>
      <c r="E50" s="325" t="s">
        <v>1680</v>
      </c>
      <c r="F50" s="557" t="s">
        <v>1673</v>
      </c>
      <c r="G50" s="558"/>
      <c r="H50" s="558"/>
      <c r="I50" s="362">
        <v>0.5</v>
      </c>
      <c r="J50" s="363">
        <v>0</v>
      </c>
      <c r="K50" s="362">
        <v>0.5</v>
      </c>
      <c r="L50" s="363">
        <v>0</v>
      </c>
      <c r="M50" s="278"/>
      <c r="N50" s="363"/>
      <c r="O50" s="546">
        <v>1</v>
      </c>
      <c r="P50" s="404">
        <f>H50+J50+L50+N50</f>
        <v>0</v>
      </c>
      <c r="Q50" s="278"/>
      <c r="R50" s="675"/>
      <c r="S50" s="673" t="s">
        <v>1810</v>
      </c>
      <c r="T50" s="675"/>
      <c r="U50" s="675"/>
    </row>
    <row r="51" spans="1:21" s="463" customFormat="1" ht="63" x14ac:dyDescent="0.25">
      <c r="A51" s="697"/>
      <c r="B51" s="679"/>
      <c r="C51" s="674"/>
      <c r="D51" s="674"/>
      <c r="E51" s="556" t="s">
        <v>1681</v>
      </c>
      <c r="F51" s="557" t="s">
        <v>1674</v>
      </c>
      <c r="G51" s="558"/>
      <c r="H51" s="558"/>
      <c r="I51" s="362"/>
      <c r="J51" s="363"/>
      <c r="K51" s="362">
        <v>0.5</v>
      </c>
      <c r="L51" s="363">
        <v>2325.44</v>
      </c>
      <c r="M51" s="362">
        <v>0.5</v>
      </c>
      <c r="N51" s="363">
        <v>2325.4299999999998</v>
      </c>
      <c r="O51" s="546">
        <v>1</v>
      </c>
      <c r="P51" s="404">
        <f>H51+J51+L51+N51</f>
        <v>4650.87</v>
      </c>
      <c r="Q51" s="278"/>
      <c r="R51" s="674"/>
      <c r="S51" s="674"/>
      <c r="T51" s="675"/>
      <c r="U51" s="675"/>
    </row>
    <row r="52" spans="1:21" s="463" customFormat="1" ht="65.45" customHeight="1" x14ac:dyDescent="0.25">
      <c r="A52" s="697"/>
      <c r="B52" s="680"/>
      <c r="C52" s="567" t="s">
        <v>1695</v>
      </c>
      <c r="D52" s="553" t="s">
        <v>1675</v>
      </c>
      <c r="E52" s="555" t="s">
        <v>1693</v>
      </c>
      <c r="F52" s="506" t="s">
        <v>1676</v>
      </c>
      <c r="G52" s="559">
        <v>0.25</v>
      </c>
      <c r="H52" s="560">
        <v>21319.39</v>
      </c>
      <c r="I52" s="559">
        <v>0.25</v>
      </c>
      <c r="J52" s="560">
        <v>21319.39</v>
      </c>
      <c r="K52" s="559">
        <v>0.25</v>
      </c>
      <c r="L52" s="560">
        <v>21319.39</v>
      </c>
      <c r="M52" s="559">
        <v>0.25</v>
      </c>
      <c r="N52" s="560">
        <v>21319.38</v>
      </c>
      <c r="O52" s="561">
        <v>1</v>
      </c>
      <c r="P52" s="562">
        <f t="shared" si="8"/>
        <v>85277.55</v>
      </c>
      <c r="Q52" s="278"/>
      <c r="R52" s="557" t="s">
        <v>1808</v>
      </c>
      <c r="S52" s="557" t="s">
        <v>1809</v>
      </c>
      <c r="T52" s="674"/>
      <c r="U52" s="674"/>
    </row>
    <row r="53" spans="1:21" ht="74.45" customHeight="1" x14ac:dyDescent="0.25">
      <c r="A53" s="697"/>
      <c r="B53" s="681" t="s">
        <v>1523</v>
      </c>
      <c r="C53" s="683" t="s">
        <v>1802</v>
      </c>
      <c r="D53" s="676" t="s">
        <v>1664</v>
      </c>
      <c r="E53" s="555" t="s">
        <v>1667</v>
      </c>
      <c r="F53" s="563" t="s">
        <v>1665</v>
      </c>
      <c r="G53" s="559">
        <v>0.25</v>
      </c>
      <c r="H53" s="564">
        <v>34400</v>
      </c>
      <c r="I53" s="559">
        <v>0.25</v>
      </c>
      <c r="J53" s="564">
        <v>34400</v>
      </c>
      <c r="K53" s="559">
        <v>0.25</v>
      </c>
      <c r="L53" s="564">
        <v>34400</v>
      </c>
      <c r="M53" s="559">
        <v>0.25</v>
      </c>
      <c r="N53" s="564">
        <v>34400</v>
      </c>
      <c r="O53" s="561">
        <v>1</v>
      </c>
      <c r="P53" s="562">
        <f>H53+J53+L53+N53</f>
        <v>137600</v>
      </c>
      <c r="Q53" s="278"/>
      <c r="R53" s="557" t="s">
        <v>1803</v>
      </c>
      <c r="S53" s="557" t="s">
        <v>1804</v>
      </c>
      <c r="T53" s="557" t="s">
        <v>1805</v>
      </c>
      <c r="U53" s="673" t="s">
        <v>1806</v>
      </c>
    </row>
    <row r="54" spans="1:21" s="365" customFormat="1" ht="82.15" customHeight="1" x14ac:dyDescent="0.25">
      <c r="A54" s="697"/>
      <c r="B54" s="682"/>
      <c r="C54" s="684"/>
      <c r="D54" s="677"/>
      <c r="E54" s="542" t="s">
        <v>1668</v>
      </c>
      <c r="F54" s="543" t="s">
        <v>1666</v>
      </c>
      <c r="G54" s="489">
        <v>0.33329999999999999</v>
      </c>
      <c r="H54" s="544">
        <v>84212.81</v>
      </c>
      <c r="I54" s="540"/>
      <c r="J54" s="541"/>
      <c r="K54" s="540">
        <v>0.33329999999999999</v>
      </c>
      <c r="L54" s="544">
        <v>84212.81</v>
      </c>
      <c r="M54" s="540">
        <v>0.33329999999999999</v>
      </c>
      <c r="N54" s="544">
        <v>84212.83</v>
      </c>
      <c r="O54" s="540">
        <f t="shared" ref="O54" si="9">+G54+I54+K54+M54</f>
        <v>0.99990000000000001</v>
      </c>
      <c r="P54" s="545">
        <f>H54+J54+L54+N54</f>
        <v>252638.45</v>
      </c>
      <c r="Q54" s="278"/>
      <c r="R54" s="557" t="s">
        <v>1807</v>
      </c>
      <c r="S54" s="557" t="s">
        <v>1703</v>
      </c>
      <c r="T54" s="557" t="s">
        <v>1805</v>
      </c>
      <c r="U54" s="674"/>
    </row>
    <row r="55" spans="1:21" s="463" customFormat="1" ht="46.9" customHeight="1" x14ac:dyDescent="0.25">
      <c r="A55" s="697"/>
      <c r="B55" s="593" t="s">
        <v>1524</v>
      </c>
      <c r="C55" s="676" t="s">
        <v>1639</v>
      </c>
      <c r="D55" s="676" t="s">
        <v>1640</v>
      </c>
      <c r="E55" s="549" t="s">
        <v>1689</v>
      </c>
      <c r="F55" s="543" t="s">
        <v>1641</v>
      </c>
      <c r="G55" s="489">
        <v>0.2</v>
      </c>
      <c r="H55" s="550"/>
      <c r="I55" s="489">
        <v>0.4</v>
      </c>
      <c r="J55" s="550">
        <v>20000</v>
      </c>
      <c r="K55" s="489">
        <v>0.4</v>
      </c>
      <c r="L55" s="550">
        <v>20000</v>
      </c>
      <c r="M55" s="489"/>
      <c r="N55" s="550"/>
      <c r="O55" s="547">
        <f t="shared" ref="O55:P57" si="10">+G55+I55+K55+M55</f>
        <v>1</v>
      </c>
      <c r="P55" s="548">
        <f>H55+J55+L55+N55</f>
        <v>40000</v>
      </c>
      <c r="Q55" s="676" t="s">
        <v>1642</v>
      </c>
      <c r="R55" s="676" t="s">
        <v>1643</v>
      </c>
      <c r="S55" s="676" t="s">
        <v>1644</v>
      </c>
      <c r="T55" s="676" t="s">
        <v>1645</v>
      </c>
      <c r="U55" s="700" t="s">
        <v>1646</v>
      </c>
    </row>
    <row r="56" spans="1:21" ht="110.25" x14ac:dyDescent="0.25">
      <c r="A56" s="697"/>
      <c r="B56" s="594"/>
      <c r="C56" s="699"/>
      <c r="D56" s="677"/>
      <c r="E56" s="549" t="s">
        <v>1690</v>
      </c>
      <c r="F56" s="543" t="s">
        <v>1647</v>
      </c>
      <c r="G56" s="489"/>
      <c r="H56" s="550"/>
      <c r="I56" s="489"/>
      <c r="J56" s="550"/>
      <c r="K56" s="489">
        <v>0.5</v>
      </c>
      <c r="L56" s="550">
        <v>11700</v>
      </c>
      <c r="M56" s="489">
        <v>0.5</v>
      </c>
      <c r="N56" s="550">
        <v>11700</v>
      </c>
      <c r="O56" s="547">
        <f t="shared" si="10"/>
        <v>1</v>
      </c>
      <c r="P56" s="548">
        <f t="shared" si="10"/>
        <v>23400</v>
      </c>
      <c r="Q56" s="699"/>
      <c r="R56" s="699"/>
      <c r="S56" s="699"/>
      <c r="T56" s="699"/>
      <c r="U56" s="701"/>
    </row>
    <row r="57" spans="1:21" s="365" customFormat="1" ht="78.75" x14ac:dyDescent="0.25">
      <c r="A57" s="698"/>
      <c r="B57" s="595"/>
      <c r="C57" s="677"/>
      <c r="D57" s="543" t="s">
        <v>1648</v>
      </c>
      <c r="E57" s="552" t="s">
        <v>1691</v>
      </c>
      <c r="F57" s="551" t="s">
        <v>1649</v>
      </c>
      <c r="G57" s="489">
        <v>0.25</v>
      </c>
      <c r="H57" s="550">
        <v>1936.8</v>
      </c>
      <c r="I57" s="489">
        <v>0.25</v>
      </c>
      <c r="J57" s="550">
        <f>1936.8+1360.72</f>
        <v>3297.52</v>
      </c>
      <c r="K57" s="489">
        <v>0.25</v>
      </c>
      <c r="L57" s="550">
        <f>1936.8+1360.72</f>
        <v>3297.52</v>
      </c>
      <c r="M57" s="489">
        <v>0.25</v>
      </c>
      <c r="N57" s="550">
        <f>1937.1+1360.71</f>
        <v>3297.81</v>
      </c>
      <c r="O57" s="547">
        <f t="shared" si="10"/>
        <v>1</v>
      </c>
      <c r="P57" s="548">
        <f t="shared" si="10"/>
        <v>11829.65</v>
      </c>
      <c r="Q57" s="677"/>
      <c r="R57" s="677"/>
      <c r="S57" s="677"/>
      <c r="T57" s="677"/>
      <c r="U57" s="702"/>
    </row>
    <row r="58" spans="1:21" ht="15.75" x14ac:dyDescent="0.25">
      <c r="A58" s="685" t="s">
        <v>1346</v>
      </c>
      <c r="B58" s="686"/>
      <c r="C58" s="686"/>
      <c r="D58" s="686"/>
      <c r="E58" s="686"/>
      <c r="F58" s="687"/>
      <c r="G58" s="233"/>
      <c r="H58" s="233">
        <f>SUM(H7:H57)</f>
        <v>285400.76250000001</v>
      </c>
      <c r="I58" s="233"/>
      <c r="J58" s="233">
        <f>SUM(J7:J57)</f>
        <v>480883.43500000006</v>
      </c>
      <c r="K58" s="233"/>
      <c r="L58" s="233">
        <f>SUM(L7:L57)</f>
        <v>775830.32899999991</v>
      </c>
      <c r="M58" s="233"/>
      <c r="N58" s="233">
        <f>SUM(N7:N57)</f>
        <v>274065.47349999996</v>
      </c>
      <c r="O58" s="233"/>
      <c r="P58" s="233">
        <f>SUM(P7:P57)</f>
        <v>1816180</v>
      </c>
      <c r="Q58" s="265"/>
      <c r="R58" s="265"/>
      <c r="S58" s="265"/>
      <c r="T58" s="265"/>
      <c r="U58" s="279"/>
    </row>
  </sheetData>
  <mergeCells count="69">
    <mergeCell ref="T55:T57"/>
    <mergeCell ref="U55:U57"/>
    <mergeCell ref="S21:S31"/>
    <mergeCell ref="S13:S20"/>
    <mergeCell ref="R13:R20"/>
    <mergeCell ref="R21:R31"/>
    <mergeCell ref="A7:A57"/>
    <mergeCell ref="Q7:Q8"/>
    <mergeCell ref="R7:R12"/>
    <mergeCell ref="R32:R37"/>
    <mergeCell ref="D34:D35"/>
    <mergeCell ref="C13:C20"/>
    <mergeCell ref="D23:D31"/>
    <mergeCell ref="C55:C57"/>
    <mergeCell ref="D55:D56"/>
    <mergeCell ref="Q55:Q57"/>
    <mergeCell ref="R55:R57"/>
    <mergeCell ref="S55:S57"/>
    <mergeCell ref="B4:B6"/>
    <mergeCell ref="C4:C6"/>
    <mergeCell ref="D4:D6"/>
    <mergeCell ref="E4:E6"/>
    <mergeCell ref="U7:U12"/>
    <mergeCell ref="C7:C12"/>
    <mergeCell ref="D7:D12"/>
    <mergeCell ref="A4:A6"/>
    <mergeCell ref="A58:F58"/>
    <mergeCell ref="A1:U1"/>
    <mergeCell ref="A2:U2"/>
    <mergeCell ref="T4:T6"/>
    <mergeCell ref="U4:U6"/>
    <mergeCell ref="G5:H5"/>
    <mergeCell ref="I5:J5"/>
    <mergeCell ref="K5:L5"/>
    <mergeCell ref="M5:N5"/>
    <mergeCell ref="G4:N4"/>
    <mergeCell ref="O4:P5"/>
    <mergeCell ref="S4:S6"/>
    <mergeCell ref="R4:R6"/>
    <mergeCell ref="Q4:Q6"/>
    <mergeCell ref="F4:F6"/>
    <mergeCell ref="B7:B52"/>
    <mergeCell ref="B53:B54"/>
    <mergeCell ref="C39:C44"/>
    <mergeCell ref="D39:D40"/>
    <mergeCell ref="D41:D43"/>
    <mergeCell ref="C45:C47"/>
    <mergeCell ref="D45:D47"/>
    <mergeCell ref="C32:C37"/>
    <mergeCell ref="D32:D33"/>
    <mergeCell ref="C53:C54"/>
    <mergeCell ref="C48:C51"/>
    <mergeCell ref="C21:C31"/>
    <mergeCell ref="D14:D16"/>
    <mergeCell ref="D17:D20"/>
    <mergeCell ref="U53:U54"/>
    <mergeCell ref="U48:U52"/>
    <mergeCell ref="R48:R51"/>
    <mergeCell ref="S50:S51"/>
    <mergeCell ref="S48:S49"/>
    <mergeCell ref="T48:T52"/>
    <mergeCell ref="U32:U35"/>
    <mergeCell ref="D48:D49"/>
    <mergeCell ref="D53:D54"/>
    <mergeCell ref="D50:D51"/>
    <mergeCell ref="U13:U20"/>
    <mergeCell ref="U21:U31"/>
    <mergeCell ref="T13:T20"/>
    <mergeCell ref="T21:T3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703" t="s">
        <v>1356</v>
      </c>
      <c r="F1" s="703"/>
      <c r="G1" s="703"/>
      <c r="H1" s="703"/>
      <c r="I1" s="703"/>
      <c r="J1" s="703"/>
      <c r="K1" s="703"/>
      <c r="L1" s="703"/>
      <c r="M1" s="291"/>
      <c r="N1" s="291"/>
      <c r="O1" s="291"/>
      <c r="P1" s="291"/>
      <c r="Q1" s="291"/>
      <c r="R1" s="291"/>
      <c r="S1" s="291"/>
      <c r="T1" s="291"/>
      <c r="U1" s="291"/>
      <c r="V1" s="291"/>
      <c r="W1" s="291"/>
      <c r="X1" s="291"/>
      <c r="Y1" s="291"/>
      <c r="Z1" s="291"/>
      <c r="AA1" s="291"/>
    </row>
    <row r="2" spans="1:27" ht="18" x14ac:dyDescent="0.3">
      <c r="A2" s="317" t="s">
        <v>1355</v>
      </c>
      <c r="G2" s="291"/>
      <c r="I2" s="291"/>
      <c r="J2" s="291"/>
      <c r="K2" s="291"/>
      <c r="L2" s="291"/>
      <c r="M2" s="291"/>
      <c r="N2" s="291"/>
      <c r="O2" s="291"/>
      <c r="P2" s="291"/>
      <c r="Q2" s="291"/>
      <c r="R2" s="291"/>
      <c r="S2" s="291"/>
      <c r="T2" s="291"/>
      <c r="U2" s="291"/>
      <c r="V2" s="291"/>
      <c r="W2" s="291"/>
      <c r="X2" s="291"/>
      <c r="Y2" s="291"/>
      <c r="Z2" s="291"/>
      <c r="AA2" s="291"/>
    </row>
    <row r="3" spans="1:27" s="365" customFormat="1" ht="18.75" x14ac:dyDescent="0.25">
      <c r="A3" s="317" t="s">
        <v>1428</v>
      </c>
      <c r="G3" s="291"/>
      <c r="H3" s="234"/>
      <c r="I3" s="291"/>
      <c r="J3" s="291"/>
      <c r="K3" s="291"/>
      <c r="L3" s="291"/>
      <c r="M3" s="291"/>
      <c r="N3" s="291"/>
      <c r="O3" s="291"/>
      <c r="P3" s="291"/>
      <c r="Q3" s="291"/>
      <c r="R3" s="291"/>
      <c r="S3" s="291"/>
      <c r="T3" s="291"/>
      <c r="U3" s="291"/>
      <c r="V3" s="291"/>
      <c r="W3" s="291"/>
      <c r="X3" s="291"/>
      <c r="Y3" s="291"/>
      <c r="Z3" s="291"/>
      <c r="AA3" s="291"/>
    </row>
    <row r="4" spans="1:27" s="365" customFormat="1" ht="18.75" x14ac:dyDescent="0.25">
      <c r="A4" s="317" t="s">
        <v>1429</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666" t="s">
        <v>1430</v>
      </c>
      <c r="B5" s="704"/>
      <c r="C5" s="704"/>
      <c r="D5" s="704"/>
      <c r="E5" s="704"/>
      <c r="F5" s="704"/>
      <c r="G5" s="704"/>
      <c r="H5" s="704"/>
      <c r="I5" s="704"/>
      <c r="J5" s="704"/>
      <c r="K5" s="704"/>
      <c r="L5" s="704"/>
      <c r="M5" s="704"/>
      <c r="N5" s="704"/>
      <c r="O5" s="704"/>
      <c r="P5" s="704"/>
      <c r="Q5" s="704"/>
      <c r="R5" s="704"/>
      <c r="S5" s="704"/>
      <c r="T5" s="704"/>
      <c r="U5" s="704"/>
    </row>
    <row r="6" spans="1:27" ht="15" customHeight="1" x14ac:dyDescent="0.25">
      <c r="A6" s="622" t="s">
        <v>97</v>
      </c>
      <c r="B6" s="621" t="s">
        <v>111</v>
      </c>
      <c r="C6" s="624" t="s">
        <v>86</v>
      </c>
      <c r="D6" s="624" t="s">
        <v>87</v>
      </c>
      <c r="E6" s="624" t="s">
        <v>392</v>
      </c>
      <c r="F6" s="624" t="s">
        <v>88</v>
      </c>
      <c r="G6" s="627" t="s">
        <v>100</v>
      </c>
      <c r="H6" s="633"/>
      <c r="I6" s="633"/>
      <c r="J6" s="633"/>
      <c r="K6" s="633"/>
      <c r="L6" s="633"/>
      <c r="M6" s="633"/>
      <c r="N6" s="628"/>
      <c r="O6" s="629" t="s">
        <v>101</v>
      </c>
      <c r="P6" s="630"/>
      <c r="Q6" s="621" t="s">
        <v>102</v>
      </c>
      <c r="R6" s="621" t="s">
        <v>103</v>
      </c>
      <c r="S6" s="621" t="s">
        <v>110</v>
      </c>
      <c r="T6" s="621" t="s">
        <v>109</v>
      </c>
      <c r="U6" s="618" t="s">
        <v>89</v>
      </c>
    </row>
    <row r="7" spans="1:27" ht="15" customHeight="1" x14ac:dyDescent="0.25">
      <c r="A7" s="622"/>
      <c r="B7" s="622"/>
      <c r="C7" s="625"/>
      <c r="D7" s="625"/>
      <c r="E7" s="625"/>
      <c r="F7" s="625"/>
      <c r="G7" s="627" t="s">
        <v>104</v>
      </c>
      <c r="H7" s="628"/>
      <c r="I7" s="627" t="s">
        <v>105</v>
      </c>
      <c r="J7" s="628"/>
      <c r="K7" s="627" t="s">
        <v>106</v>
      </c>
      <c r="L7" s="628"/>
      <c r="M7" s="627" t="s">
        <v>107</v>
      </c>
      <c r="N7" s="628"/>
      <c r="O7" s="631"/>
      <c r="P7" s="632"/>
      <c r="Q7" s="622"/>
      <c r="R7" s="622"/>
      <c r="S7" s="622"/>
      <c r="T7" s="622"/>
      <c r="U7" s="619"/>
    </row>
    <row r="8" spans="1:27" ht="25.5" x14ac:dyDescent="0.25">
      <c r="A8" s="623"/>
      <c r="B8" s="623"/>
      <c r="C8" s="626"/>
      <c r="D8" s="626"/>
      <c r="E8" s="626"/>
      <c r="F8" s="626"/>
      <c r="G8" s="439" t="s">
        <v>108</v>
      </c>
      <c r="H8" s="439" t="s">
        <v>12</v>
      </c>
      <c r="I8" s="439" t="s">
        <v>108</v>
      </c>
      <c r="J8" s="439" t="s">
        <v>12</v>
      </c>
      <c r="K8" s="439" t="s">
        <v>108</v>
      </c>
      <c r="L8" s="439" t="s">
        <v>12</v>
      </c>
      <c r="M8" s="439" t="s">
        <v>108</v>
      </c>
      <c r="N8" s="439" t="s">
        <v>12</v>
      </c>
      <c r="O8" s="439" t="s">
        <v>108</v>
      </c>
      <c r="P8" s="439" t="s">
        <v>12</v>
      </c>
      <c r="Q8" s="623"/>
      <c r="R8" s="623"/>
      <c r="S8" s="623"/>
      <c r="T8" s="623"/>
      <c r="U8" s="620"/>
    </row>
    <row r="9" spans="1:27" s="365" customFormat="1" ht="15.6" x14ac:dyDescent="0.3">
      <c r="A9" s="440"/>
      <c r="B9" s="441"/>
      <c r="C9" s="442"/>
      <c r="D9" s="442"/>
      <c r="E9" s="443"/>
      <c r="F9" s="442"/>
      <c r="G9" s="444"/>
      <c r="H9" s="444"/>
      <c r="I9" s="444"/>
      <c r="J9" s="444"/>
      <c r="K9" s="444"/>
      <c r="L9" s="444"/>
      <c r="M9" s="444"/>
      <c r="N9" s="444"/>
      <c r="O9" s="444"/>
      <c r="P9" s="444"/>
      <c r="Q9" s="445"/>
      <c r="R9" s="445"/>
      <c r="S9" s="445"/>
      <c r="T9" s="445"/>
      <c r="U9" s="446"/>
    </row>
    <row r="10" spans="1:27" ht="15.75" x14ac:dyDescent="0.25">
      <c r="A10" s="705" t="s">
        <v>1432</v>
      </c>
      <c r="B10" s="705" t="s">
        <v>1431</v>
      </c>
      <c r="C10" s="325"/>
      <c r="D10" s="325"/>
      <c r="E10" s="325"/>
      <c r="F10" s="325"/>
      <c r="G10" s="355"/>
      <c r="H10" s="356"/>
      <c r="I10" s="355"/>
      <c r="J10" s="356"/>
      <c r="K10" s="355"/>
      <c r="L10" s="356"/>
      <c r="M10" s="355"/>
      <c r="N10" s="356"/>
      <c r="O10" s="402">
        <f t="shared" ref="O10:P10" si="0">G10+I10+K10+M10</f>
        <v>0</v>
      </c>
      <c r="P10" s="400">
        <f t="shared" si="0"/>
        <v>0</v>
      </c>
      <c r="Q10" s="325"/>
      <c r="R10" s="325"/>
      <c r="S10" s="325"/>
      <c r="T10" s="325"/>
      <c r="U10" s="325"/>
    </row>
    <row r="11" spans="1:27" s="365" customFormat="1" ht="15.75" x14ac:dyDescent="0.25">
      <c r="A11" s="705"/>
      <c r="B11" s="705"/>
      <c r="C11" s="325"/>
      <c r="D11" s="325"/>
      <c r="E11" s="325"/>
      <c r="F11" s="325"/>
      <c r="G11" s="355"/>
      <c r="H11" s="356"/>
      <c r="I11" s="355"/>
      <c r="J11" s="356"/>
      <c r="K11" s="355"/>
      <c r="L11" s="356"/>
      <c r="M11" s="355"/>
      <c r="N11" s="356"/>
      <c r="O11" s="402">
        <f t="shared" ref="O11:O28" si="1">G11+I11+K11+M11</f>
        <v>0</v>
      </c>
      <c r="P11" s="400">
        <f t="shared" ref="P11:P28" si="2">H11+J11+L11+N11</f>
        <v>0</v>
      </c>
      <c r="Q11" s="325"/>
      <c r="R11" s="325"/>
      <c r="S11" s="325"/>
      <c r="T11" s="325"/>
      <c r="U11" s="325"/>
    </row>
    <row r="12" spans="1:27" s="365" customFormat="1" ht="15.75" x14ac:dyDescent="0.25">
      <c r="A12" s="705"/>
      <c r="B12" s="705"/>
      <c r="C12" s="325"/>
      <c r="D12" s="325"/>
      <c r="E12" s="325"/>
      <c r="F12" s="325"/>
      <c r="G12" s="355"/>
      <c r="H12" s="356"/>
      <c r="I12" s="355"/>
      <c r="J12" s="356"/>
      <c r="K12" s="355"/>
      <c r="L12" s="356"/>
      <c r="M12" s="355"/>
      <c r="N12" s="356"/>
      <c r="O12" s="402">
        <f t="shared" si="1"/>
        <v>0</v>
      </c>
      <c r="P12" s="400">
        <f t="shared" si="2"/>
        <v>0</v>
      </c>
      <c r="Q12" s="325"/>
      <c r="R12" s="325"/>
      <c r="S12" s="325"/>
      <c r="T12" s="325"/>
      <c r="U12" s="325"/>
    </row>
    <row r="13" spans="1:27" s="365" customFormat="1" ht="15.75" x14ac:dyDescent="0.25">
      <c r="A13" s="705"/>
      <c r="B13" s="705"/>
      <c r="C13" s="325"/>
      <c r="D13" s="325"/>
      <c r="E13" s="325"/>
      <c r="F13" s="325"/>
      <c r="G13" s="355"/>
      <c r="H13" s="356"/>
      <c r="I13" s="355"/>
      <c r="J13" s="356"/>
      <c r="K13" s="355"/>
      <c r="L13" s="356"/>
      <c r="M13" s="355"/>
      <c r="N13" s="356"/>
      <c r="O13" s="402">
        <f t="shared" si="1"/>
        <v>0</v>
      </c>
      <c r="P13" s="400">
        <f t="shared" si="2"/>
        <v>0</v>
      </c>
      <c r="Q13" s="325"/>
      <c r="R13" s="325"/>
      <c r="S13" s="325"/>
      <c r="T13" s="325"/>
      <c r="U13" s="325"/>
    </row>
    <row r="14" spans="1:27" s="365" customFormat="1" ht="15.75" x14ac:dyDescent="0.25">
      <c r="A14" s="705"/>
      <c r="B14" s="705"/>
      <c r="C14" s="325"/>
      <c r="D14" s="325"/>
      <c r="E14" s="325"/>
      <c r="F14" s="325"/>
      <c r="G14" s="355"/>
      <c r="H14" s="356"/>
      <c r="I14" s="355"/>
      <c r="J14" s="356"/>
      <c r="K14" s="355"/>
      <c r="L14" s="356"/>
      <c r="M14" s="355"/>
      <c r="N14" s="356"/>
      <c r="O14" s="402">
        <f t="shared" si="1"/>
        <v>0</v>
      </c>
      <c r="P14" s="400">
        <f t="shared" si="2"/>
        <v>0</v>
      </c>
      <c r="Q14" s="325"/>
      <c r="R14" s="325"/>
      <c r="S14" s="325"/>
      <c r="T14" s="325"/>
      <c r="U14" s="325"/>
    </row>
    <row r="15" spans="1:27" s="365" customFormat="1" ht="15.75" x14ac:dyDescent="0.25">
      <c r="A15" s="705"/>
      <c r="B15" s="705"/>
      <c r="C15" s="325"/>
      <c r="D15" s="325"/>
      <c r="E15" s="325"/>
      <c r="F15" s="325"/>
      <c r="G15" s="355"/>
      <c r="H15" s="356"/>
      <c r="I15" s="355"/>
      <c r="J15" s="356"/>
      <c r="K15" s="355"/>
      <c r="L15" s="356"/>
      <c r="M15" s="355"/>
      <c r="N15" s="356"/>
      <c r="O15" s="402">
        <f t="shared" si="1"/>
        <v>0</v>
      </c>
      <c r="P15" s="400">
        <f t="shared" si="2"/>
        <v>0</v>
      </c>
      <c r="Q15" s="325"/>
      <c r="R15" s="325"/>
      <c r="S15" s="325"/>
      <c r="T15" s="325"/>
      <c r="U15" s="325"/>
    </row>
    <row r="16" spans="1:27" ht="15.75" x14ac:dyDescent="0.25">
      <c r="A16" s="705"/>
      <c r="B16" s="705"/>
      <c r="C16" s="325"/>
      <c r="D16" s="325"/>
      <c r="E16" s="325"/>
      <c r="F16" s="325"/>
      <c r="G16" s="355"/>
      <c r="H16" s="356"/>
      <c r="I16" s="355"/>
      <c r="J16" s="356"/>
      <c r="K16" s="355"/>
      <c r="L16" s="356"/>
      <c r="M16" s="355"/>
      <c r="N16" s="356"/>
      <c r="O16" s="402">
        <f t="shared" si="1"/>
        <v>0</v>
      </c>
      <c r="P16" s="400">
        <f t="shared" si="2"/>
        <v>0</v>
      </c>
      <c r="Q16" s="325"/>
      <c r="R16" s="325"/>
      <c r="S16" s="325"/>
      <c r="T16" s="325"/>
      <c r="U16" s="325"/>
    </row>
    <row r="17" spans="1:21" s="365" customFormat="1" ht="15.75" x14ac:dyDescent="0.25">
      <c r="A17" s="634" t="s">
        <v>1434</v>
      </c>
      <c r="B17" s="634" t="s">
        <v>117</v>
      </c>
      <c r="C17" s="325"/>
      <c r="D17" s="325"/>
      <c r="E17" s="325"/>
      <c r="F17" s="325"/>
      <c r="G17" s="355"/>
      <c r="H17" s="356"/>
      <c r="I17" s="355"/>
      <c r="J17" s="356"/>
      <c r="K17" s="355"/>
      <c r="L17" s="356"/>
      <c r="M17" s="355"/>
      <c r="N17" s="356"/>
      <c r="O17" s="402">
        <f t="shared" si="1"/>
        <v>0</v>
      </c>
      <c r="P17" s="400">
        <f t="shared" si="2"/>
        <v>0</v>
      </c>
      <c r="Q17" s="325"/>
      <c r="R17" s="325"/>
      <c r="S17" s="325"/>
      <c r="T17" s="325"/>
      <c r="U17" s="325"/>
    </row>
    <row r="18" spans="1:21" s="365" customFormat="1" ht="15.75" x14ac:dyDescent="0.25">
      <c r="A18" s="635"/>
      <c r="B18" s="635"/>
      <c r="C18" s="325"/>
      <c r="D18" s="325"/>
      <c r="E18" s="325"/>
      <c r="F18" s="325"/>
      <c r="G18" s="355"/>
      <c r="H18" s="356"/>
      <c r="I18" s="355"/>
      <c r="J18" s="356"/>
      <c r="K18" s="355"/>
      <c r="L18" s="356"/>
      <c r="M18" s="355"/>
      <c r="N18" s="356"/>
      <c r="O18" s="402">
        <f t="shared" si="1"/>
        <v>0</v>
      </c>
      <c r="P18" s="400">
        <f t="shared" si="2"/>
        <v>0</v>
      </c>
      <c r="Q18" s="325"/>
      <c r="R18" s="325"/>
      <c r="S18" s="325"/>
      <c r="T18" s="325"/>
      <c r="U18" s="325"/>
    </row>
    <row r="19" spans="1:21" s="365" customFormat="1" ht="15.75" x14ac:dyDescent="0.25">
      <c r="A19" s="635"/>
      <c r="B19" s="635"/>
      <c r="C19" s="325"/>
      <c r="D19" s="325"/>
      <c r="E19" s="325"/>
      <c r="F19" s="325"/>
      <c r="G19" s="355"/>
      <c r="H19" s="356"/>
      <c r="I19" s="355"/>
      <c r="J19" s="356"/>
      <c r="K19" s="355"/>
      <c r="L19" s="356"/>
      <c r="M19" s="355"/>
      <c r="N19" s="356"/>
      <c r="O19" s="402">
        <f t="shared" si="1"/>
        <v>0</v>
      </c>
      <c r="P19" s="400">
        <f t="shared" si="2"/>
        <v>0</v>
      </c>
      <c r="Q19" s="325"/>
      <c r="R19" s="325"/>
      <c r="S19" s="325"/>
      <c r="T19" s="325"/>
      <c r="U19" s="325"/>
    </row>
    <row r="20" spans="1:21" s="365" customFormat="1" ht="15.75" x14ac:dyDescent="0.25">
      <c r="A20" s="635"/>
      <c r="B20" s="635"/>
      <c r="C20" s="325"/>
      <c r="D20" s="325"/>
      <c r="E20" s="325"/>
      <c r="F20" s="325"/>
      <c r="G20" s="355"/>
      <c r="H20" s="356"/>
      <c r="I20" s="355"/>
      <c r="J20" s="356"/>
      <c r="K20" s="355"/>
      <c r="L20" s="356"/>
      <c r="M20" s="355"/>
      <c r="N20" s="356"/>
      <c r="O20" s="402">
        <f t="shared" si="1"/>
        <v>0</v>
      </c>
      <c r="P20" s="400">
        <f t="shared" si="2"/>
        <v>0</v>
      </c>
      <c r="Q20" s="325"/>
      <c r="R20" s="325"/>
      <c r="S20" s="325"/>
      <c r="T20" s="325"/>
      <c r="U20" s="325"/>
    </row>
    <row r="21" spans="1:21" s="365" customFormat="1" ht="15.75" x14ac:dyDescent="0.25">
      <c r="A21" s="635"/>
      <c r="B21" s="635"/>
      <c r="C21" s="325"/>
      <c r="D21" s="325"/>
      <c r="E21" s="325"/>
      <c r="F21" s="325"/>
      <c r="G21" s="355"/>
      <c r="H21" s="356"/>
      <c r="I21" s="355"/>
      <c r="J21" s="356"/>
      <c r="K21" s="355"/>
      <c r="L21" s="356"/>
      <c r="M21" s="355"/>
      <c r="N21" s="356"/>
      <c r="O21" s="402">
        <f t="shared" si="1"/>
        <v>0</v>
      </c>
      <c r="P21" s="400">
        <f t="shared" si="2"/>
        <v>0</v>
      </c>
      <c r="Q21" s="325"/>
      <c r="R21" s="325"/>
      <c r="S21" s="325"/>
      <c r="T21" s="325"/>
      <c r="U21" s="325"/>
    </row>
    <row r="22" spans="1:21" s="365" customFormat="1" ht="15.75" x14ac:dyDescent="0.25">
      <c r="A22" s="636"/>
      <c r="B22" s="636"/>
      <c r="C22" s="325"/>
      <c r="D22" s="325"/>
      <c r="E22" s="325"/>
      <c r="F22" s="325"/>
      <c r="G22" s="355"/>
      <c r="H22" s="356"/>
      <c r="I22" s="355"/>
      <c r="J22" s="356"/>
      <c r="K22" s="355"/>
      <c r="L22" s="356"/>
      <c r="M22" s="355"/>
      <c r="N22" s="356"/>
      <c r="O22" s="402">
        <f t="shared" si="1"/>
        <v>0</v>
      </c>
      <c r="P22" s="400">
        <f t="shared" si="2"/>
        <v>0</v>
      </c>
      <c r="Q22" s="325"/>
      <c r="R22" s="325"/>
      <c r="S22" s="325"/>
      <c r="T22" s="325"/>
      <c r="U22" s="325"/>
    </row>
    <row r="23" spans="1:21" s="365" customFormat="1" ht="15.75" x14ac:dyDescent="0.25">
      <c r="A23" s="705" t="s">
        <v>1435</v>
      </c>
      <c r="B23" s="634"/>
      <c r="C23" s="325"/>
      <c r="D23" s="325"/>
      <c r="E23" s="325"/>
      <c r="F23" s="325"/>
      <c r="G23" s="355"/>
      <c r="H23" s="356"/>
      <c r="I23" s="355"/>
      <c r="J23" s="356"/>
      <c r="K23" s="355"/>
      <c r="L23" s="356"/>
      <c r="M23" s="355"/>
      <c r="N23" s="356"/>
      <c r="O23" s="402">
        <f t="shared" si="1"/>
        <v>0</v>
      </c>
      <c r="P23" s="400">
        <f t="shared" si="2"/>
        <v>0</v>
      </c>
      <c r="Q23" s="325"/>
      <c r="R23" s="325"/>
      <c r="S23" s="325"/>
      <c r="T23" s="325"/>
      <c r="U23" s="325"/>
    </row>
    <row r="24" spans="1:21" s="365" customFormat="1" ht="15.75" x14ac:dyDescent="0.25">
      <c r="A24" s="705"/>
      <c r="B24" s="635"/>
      <c r="C24" s="325"/>
      <c r="D24" s="325"/>
      <c r="E24" s="325"/>
      <c r="F24" s="325"/>
      <c r="G24" s="355"/>
      <c r="H24" s="356"/>
      <c r="I24" s="355"/>
      <c r="J24" s="356"/>
      <c r="K24" s="355"/>
      <c r="L24" s="356"/>
      <c r="M24" s="355"/>
      <c r="N24" s="356"/>
      <c r="O24" s="402">
        <f t="shared" si="1"/>
        <v>0</v>
      </c>
      <c r="P24" s="400">
        <f t="shared" si="2"/>
        <v>0</v>
      </c>
      <c r="Q24" s="325"/>
      <c r="R24" s="325"/>
      <c r="S24" s="325"/>
      <c r="T24" s="325"/>
      <c r="U24" s="325"/>
    </row>
    <row r="25" spans="1:21" s="365" customFormat="1" ht="15.75" x14ac:dyDescent="0.25">
      <c r="A25" s="705"/>
      <c r="B25" s="635"/>
      <c r="C25" s="325"/>
      <c r="D25" s="325"/>
      <c r="E25" s="325"/>
      <c r="F25" s="325"/>
      <c r="G25" s="355"/>
      <c r="H25" s="356"/>
      <c r="I25" s="355"/>
      <c r="J25" s="356"/>
      <c r="K25" s="355"/>
      <c r="L25" s="356"/>
      <c r="M25" s="355"/>
      <c r="N25" s="356"/>
      <c r="O25" s="402">
        <f t="shared" si="1"/>
        <v>0</v>
      </c>
      <c r="P25" s="400">
        <f t="shared" si="2"/>
        <v>0</v>
      </c>
      <c r="Q25" s="325"/>
      <c r="R25" s="325"/>
      <c r="S25" s="325"/>
      <c r="T25" s="325"/>
      <c r="U25" s="325"/>
    </row>
    <row r="26" spans="1:21" s="365" customFormat="1" ht="15.75" x14ac:dyDescent="0.25">
      <c r="A26" s="705"/>
      <c r="B26" s="635"/>
      <c r="C26" s="325"/>
      <c r="D26" s="325"/>
      <c r="E26" s="325"/>
      <c r="F26" s="325"/>
      <c r="G26" s="355"/>
      <c r="H26" s="356"/>
      <c r="I26" s="355"/>
      <c r="J26" s="356"/>
      <c r="K26" s="355"/>
      <c r="L26" s="356"/>
      <c r="M26" s="355"/>
      <c r="N26" s="356"/>
      <c r="O26" s="402">
        <f t="shared" si="1"/>
        <v>0</v>
      </c>
      <c r="P26" s="400">
        <f t="shared" si="2"/>
        <v>0</v>
      </c>
      <c r="Q26" s="325"/>
      <c r="R26" s="325"/>
      <c r="S26" s="325"/>
      <c r="T26" s="325"/>
      <c r="U26" s="325"/>
    </row>
    <row r="27" spans="1:21" s="365" customFormat="1" ht="15.75" x14ac:dyDescent="0.25">
      <c r="A27" s="705"/>
      <c r="B27" s="635"/>
      <c r="C27" s="325"/>
      <c r="D27" s="325"/>
      <c r="E27" s="325"/>
      <c r="F27" s="325"/>
      <c r="G27" s="355"/>
      <c r="H27" s="356"/>
      <c r="I27" s="355"/>
      <c r="J27" s="356"/>
      <c r="K27" s="355"/>
      <c r="L27" s="356"/>
      <c r="M27" s="355"/>
      <c r="N27" s="356"/>
      <c r="O27" s="402">
        <f t="shared" si="1"/>
        <v>0</v>
      </c>
      <c r="P27" s="400">
        <f t="shared" si="2"/>
        <v>0</v>
      </c>
      <c r="Q27" s="325"/>
      <c r="R27" s="325"/>
      <c r="S27" s="325"/>
      <c r="T27" s="325"/>
      <c r="U27" s="325"/>
    </row>
    <row r="28" spans="1:21" ht="15.75" x14ac:dyDescent="0.25">
      <c r="A28" s="705"/>
      <c r="B28" s="636"/>
      <c r="C28" s="325"/>
      <c r="D28" s="325"/>
      <c r="E28" s="325"/>
      <c r="F28" s="325"/>
      <c r="G28" s="325"/>
      <c r="H28" s="356"/>
      <c r="I28" s="325"/>
      <c r="J28" s="356"/>
      <c r="K28" s="325"/>
      <c r="L28" s="356"/>
      <c r="M28" s="325"/>
      <c r="N28" s="356"/>
      <c r="O28" s="402">
        <f t="shared" si="1"/>
        <v>0</v>
      </c>
      <c r="P28" s="400">
        <f t="shared" si="2"/>
        <v>0</v>
      </c>
      <c r="Q28" s="325"/>
      <c r="R28" s="71"/>
      <c r="S28" s="325"/>
      <c r="T28" s="325"/>
      <c r="U28" s="325"/>
    </row>
    <row r="29" spans="1:21" ht="15.75" x14ac:dyDescent="0.25">
      <c r="A29" s="296"/>
      <c r="B29" s="297"/>
      <c r="C29" s="297"/>
      <c r="D29" s="296" t="s">
        <v>1433</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C14" sqref="C14"/>
    </sheetView>
  </sheetViews>
  <sheetFormatPr baseColWidth="10" defaultColWidth="11.42578125" defaultRowHeight="15" x14ac:dyDescent="0.25"/>
  <cols>
    <col min="1" max="1" width="35.7109375" style="365" customWidth="1"/>
    <col min="2" max="2" width="35.85546875" style="365" customWidth="1"/>
    <col min="3" max="6" width="27.42578125" style="365" customWidth="1"/>
    <col min="7" max="7" width="15.28515625" style="365" customWidth="1"/>
    <col min="8" max="8" width="11.42578125" style="234"/>
    <col min="9" max="9" width="15.28515625" style="365" customWidth="1"/>
    <col min="10" max="10" width="18.85546875" style="234" customWidth="1"/>
    <col min="11" max="11" width="11.42578125" style="365"/>
    <col min="12" max="12" width="11.42578125" style="234"/>
    <col min="13" max="13" width="11.42578125" style="365"/>
    <col min="14" max="14" width="11.42578125" style="234"/>
    <col min="15" max="15" width="15.28515625" style="365" customWidth="1"/>
    <col min="16" max="16" width="18.28515625" style="234" customWidth="1"/>
    <col min="17" max="17" width="14.140625" style="365" hidden="1" customWidth="1"/>
    <col min="18" max="20" width="14.140625" style="365" customWidth="1"/>
    <col min="21" max="21" width="17" style="365" customWidth="1"/>
    <col min="22" max="16384" width="11.42578125" style="365"/>
  </cols>
  <sheetData>
    <row r="1" spans="1:42" ht="24.75" customHeight="1" x14ac:dyDescent="0.25">
      <c r="A1" s="408"/>
      <c r="B1" s="408"/>
      <c r="C1" s="408"/>
      <c r="D1" s="408"/>
      <c r="E1" s="706" t="s">
        <v>1480</v>
      </c>
      <c r="F1" s="706"/>
      <c r="G1" s="706"/>
      <c r="H1" s="706"/>
      <c r="I1" s="706"/>
      <c r="J1" s="706"/>
      <c r="K1" s="706"/>
      <c r="L1" s="706"/>
      <c r="M1" s="409"/>
      <c r="N1" s="409"/>
      <c r="O1" s="409"/>
      <c r="P1" s="409"/>
      <c r="Q1" s="409"/>
      <c r="R1" s="409"/>
      <c r="S1" s="409"/>
      <c r="T1" s="409"/>
      <c r="U1" s="409"/>
      <c r="V1" s="409"/>
      <c r="W1" s="409"/>
      <c r="X1" s="409"/>
      <c r="Y1" s="409"/>
      <c r="Z1" s="409"/>
      <c r="AA1" s="409"/>
      <c r="AB1" s="408"/>
      <c r="AC1" s="408"/>
      <c r="AD1" s="408"/>
      <c r="AE1" s="408"/>
      <c r="AF1" s="408"/>
      <c r="AG1" s="408"/>
      <c r="AH1" s="408"/>
      <c r="AI1" s="408"/>
      <c r="AJ1" s="408"/>
      <c r="AK1" s="408"/>
      <c r="AL1" s="408"/>
      <c r="AM1" s="408"/>
      <c r="AN1" s="408"/>
      <c r="AO1" s="408"/>
      <c r="AP1" s="408"/>
    </row>
    <row r="2" spans="1:42" ht="18" x14ac:dyDescent="0.3">
      <c r="A2" s="407" t="s">
        <v>1355</v>
      </c>
      <c r="B2" s="408"/>
      <c r="C2" s="408"/>
      <c r="D2" s="408"/>
      <c r="E2" s="408"/>
      <c r="F2" s="408"/>
      <c r="G2" s="409"/>
      <c r="H2" s="410"/>
      <c r="I2" s="409"/>
      <c r="J2" s="409"/>
      <c r="K2" s="409"/>
      <c r="L2" s="409"/>
      <c r="M2" s="409"/>
      <c r="N2" s="409"/>
      <c r="O2" s="409"/>
      <c r="P2" s="409"/>
      <c r="Q2" s="409"/>
      <c r="R2" s="409"/>
      <c r="S2" s="409"/>
      <c r="T2" s="409"/>
      <c r="U2" s="409"/>
      <c r="V2" s="409"/>
      <c r="W2" s="409"/>
      <c r="X2" s="409"/>
      <c r="Y2" s="409"/>
      <c r="Z2" s="409"/>
      <c r="AA2" s="409"/>
      <c r="AB2" s="408"/>
      <c r="AC2" s="408"/>
      <c r="AD2" s="408"/>
      <c r="AE2" s="408"/>
      <c r="AF2" s="408"/>
      <c r="AG2" s="408"/>
      <c r="AH2" s="408"/>
      <c r="AI2" s="408"/>
      <c r="AJ2" s="408"/>
      <c r="AK2" s="408"/>
      <c r="AL2" s="408"/>
      <c r="AM2" s="408"/>
      <c r="AN2" s="408"/>
      <c r="AO2" s="408"/>
      <c r="AP2" s="408"/>
    </row>
    <row r="3" spans="1:42" ht="18.75" x14ac:dyDescent="0.25">
      <c r="A3" s="407" t="s">
        <v>1486</v>
      </c>
      <c r="B3" s="408"/>
      <c r="C3" s="408"/>
      <c r="D3" s="408"/>
      <c r="E3" s="408"/>
      <c r="F3" s="408"/>
      <c r="G3" s="409"/>
      <c r="H3" s="410"/>
      <c r="I3" s="409"/>
      <c r="J3" s="409"/>
      <c r="K3" s="409"/>
      <c r="L3" s="409"/>
      <c r="M3" s="409"/>
      <c r="N3" s="409"/>
      <c r="O3" s="409"/>
      <c r="P3" s="409"/>
      <c r="Q3" s="409"/>
      <c r="R3" s="409"/>
      <c r="S3" s="409"/>
      <c r="T3" s="409"/>
      <c r="U3" s="409"/>
      <c r="V3" s="409"/>
      <c r="W3" s="409"/>
      <c r="X3" s="409"/>
      <c r="Y3" s="409"/>
      <c r="Z3" s="409"/>
      <c r="AA3" s="409"/>
      <c r="AB3" s="408"/>
      <c r="AC3" s="408"/>
      <c r="AD3" s="408"/>
      <c r="AE3" s="408"/>
      <c r="AF3" s="408"/>
      <c r="AG3" s="408"/>
      <c r="AH3" s="408"/>
      <c r="AI3" s="408"/>
      <c r="AJ3" s="408"/>
      <c r="AK3" s="408"/>
      <c r="AL3" s="408"/>
      <c r="AM3" s="408"/>
      <c r="AN3" s="408"/>
      <c r="AO3" s="408"/>
      <c r="AP3" s="408"/>
    </row>
    <row r="4" spans="1:42" s="408" customFormat="1" ht="18.75" x14ac:dyDescent="0.25">
      <c r="A4" s="407" t="s">
        <v>1497</v>
      </c>
      <c r="G4" s="409"/>
      <c r="H4" s="410"/>
      <c r="I4" s="409"/>
      <c r="J4" s="409"/>
      <c r="K4" s="409"/>
      <c r="L4" s="409"/>
      <c r="M4" s="409"/>
      <c r="N4" s="409"/>
      <c r="O4" s="409"/>
      <c r="P4" s="409"/>
      <c r="Q4" s="409"/>
      <c r="R4" s="409"/>
      <c r="S4" s="409"/>
      <c r="T4" s="409"/>
      <c r="U4" s="409"/>
      <c r="V4" s="409"/>
      <c r="W4" s="409"/>
      <c r="X4" s="409"/>
      <c r="Y4" s="409"/>
      <c r="Z4" s="409"/>
      <c r="AA4" s="409"/>
    </row>
    <row r="5" spans="1:42" s="408" customFormat="1" ht="18.75" customHeight="1" x14ac:dyDescent="0.25">
      <c r="A5" s="411" t="s">
        <v>1487</v>
      </c>
      <c r="B5" s="412"/>
      <c r="C5" s="412"/>
      <c r="D5" s="412"/>
      <c r="E5" s="412"/>
      <c r="F5" s="412"/>
      <c r="G5" s="412"/>
      <c r="H5" s="412"/>
      <c r="I5" s="412"/>
      <c r="J5" s="412"/>
      <c r="K5" s="412"/>
      <c r="L5" s="412"/>
      <c r="M5" s="412"/>
      <c r="N5" s="412"/>
      <c r="O5" s="412"/>
      <c r="P5" s="412"/>
      <c r="Q5" s="412"/>
      <c r="R5" s="412"/>
      <c r="S5" s="412"/>
      <c r="T5" s="412"/>
      <c r="U5" s="412"/>
    </row>
    <row r="6" spans="1:42" ht="15" customHeight="1" x14ac:dyDescent="0.25">
      <c r="A6" s="622" t="s">
        <v>97</v>
      </c>
      <c r="B6" s="621" t="s">
        <v>111</v>
      </c>
      <c r="C6" s="624" t="s">
        <v>86</v>
      </c>
      <c r="D6" s="624" t="s">
        <v>87</v>
      </c>
      <c r="E6" s="624" t="s">
        <v>392</v>
      </c>
      <c r="F6" s="624" t="s">
        <v>88</v>
      </c>
      <c r="G6" s="627" t="s">
        <v>100</v>
      </c>
      <c r="H6" s="633"/>
      <c r="I6" s="633"/>
      <c r="J6" s="633"/>
      <c r="K6" s="633"/>
      <c r="L6" s="633"/>
      <c r="M6" s="633"/>
      <c r="N6" s="628"/>
      <c r="O6" s="629" t="s">
        <v>101</v>
      </c>
      <c r="P6" s="630"/>
      <c r="Q6" s="621" t="s">
        <v>102</v>
      </c>
      <c r="R6" s="621" t="s">
        <v>103</v>
      </c>
      <c r="S6" s="621" t="s">
        <v>110</v>
      </c>
      <c r="T6" s="621" t="s">
        <v>109</v>
      </c>
      <c r="U6" s="618" t="s">
        <v>89</v>
      </c>
    </row>
    <row r="7" spans="1:42" ht="15" customHeight="1" x14ac:dyDescent="0.25">
      <c r="A7" s="622"/>
      <c r="B7" s="622"/>
      <c r="C7" s="625"/>
      <c r="D7" s="625"/>
      <c r="E7" s="625"/>
      <c r="F7" s="625"/>
      <c r="G7" s="627" t="s">
        <v>104</v>
      </c>
      <c r="H7" s="628"/>
      <c r="I7" s="627" t="s">
        <v>105</v>
      </c>
      <c r="J7" s="628"/>
      <c r="K7" s="627" t="s">
        <v>106</v>
      </c>
      <c r="L7" s="628"/>
      <c r="M7" s="627" t="s">
        <v>107</v>
      </c>
      <c r="N7" s="628"/>
      <c r="O7" s="631"/>
      <c r="P7" s="632"/>
      <c r="Q7" s="622"/>
      <c r="R7" s="622"/>
      <c r="S7" s="622"/>
      <c r="T7" s="622"/>
      <c r="U7" s="619"/>
    </row>
    <row r="8" spans="1:42" ht="25.5" x14ac:dyDescent="0.25">
      <c r="A8" s="623"/>
      <c r="B8" s="623"/>
      <c r="C8" s="626"/>
      <c r="D8" s="626"/>
      <c r="E8" s="626"/>
      <c r="F8" s="626"/>
      <c r="G8" s="439" t="s">
        <v>108</v>
      </c>
      <c r="H8" s="439" t="s">
        <v>12</v>
      </c>
      <c r="I8" s="439" t="s">
        <v>108</v>
      </c>
      <c r="J8" s="439" t="s">
        <v>12</v>
      </c>
      <c r="K8" s="439" t="s">
        <v>108</v>
      </c>
      <c r="L8" s="439" t="s">
        <v>12</v>
      </c>
      <c r="M8" s="439" t="s">
        <v>108</v>
      </c>
      <c r="N8" s="439" t="s">
        <v>12</v>
      </c>
      <c r="O8" s="439" t="s">
        <v>108</v>
      </c>
      <c r="P8" s="439" t="s">
        <v>12</v>
      </c>
      <c r="Q8" s="623"/>
      <c r="R8" s="623"/>
      <c r="S8" s="623"/>
      <c r="T8" s="623"/>
      <c r="U8" s="620"/>
    </row>
    <row r="9" spans="1:42" ht="15.6" x14ac:dyDescent="0.3">
      <c r="A9" s="440"/>
      <c r="B9" s="441"/>
      <c r="C9" s="442"/>
      <c r="D9" s="442"/>
      <c r="E9" s="443"/>
      <c r="F9" s="442"/>
      <c r="G9" s="444"/>
      <c r="H9" s="444"/>
      <c r="I9" s="444"/>
      <c r="J9" s="444"/>
      <c r="K9" s="444"/>
      <c r="L9" s="444"/>
      <c r="M9" s="444"/>
      <c r="N9" s="444"/>
      <c r="O9" s="444"/>
      <c r="P9" s="444"/>
      <c r="Q9" s="445"/>
      <c r="R9" s="445"/>
      <c r="S9" s="445"/>
      <c r="T9" s="445"/>
      <c r="U9" s="446"/>
    </row>
    <row r="10" spans="1:42" ht="15.75" customHeight="1" x14ac:dyDescent="0.25">
      <c r="A10" s="634" t="s">
        <v>1488</v>
      </c>
      <c r="B10" s="634" t="s">
        <v>1489</v>
      </c>
      <c r="C10" s="325"/>
      <c r="D10" s="325"/>
      <c r="E10" s="325"/>
      <c r="F10" s="325"/>
      <c r="G10" s="355"/>
      <c r="H10" s="356"/>
      <c r="I10" s="355"/>
      <c r="J10" s="356"/>
      <c r="K10" s="355"/>
      <c r="L10" s="356"/>
      <c r="M10" s="355"/>
      <c r="N10" s="356"/>
      <c r="O10" s="402">
        <f t="shared" ref="O10:P62" si="0">G10+I10+K10+M10</f>
        <v>0</v>
      </c>
      <c r="P10" s="400">
        <f t="shared" si="0"/>
        <v>0</v>
      </c>
      <c r="Q10" s="325"/>
      <c r="R10" s="325"/>
      <c r="S10" s="325"/>
      <c r="T10" s="325"/>
      <c r="U10" s="325"/>
    </row>
    <row r="11" spans="1:42" ht="15.75" x14ac:dyDescent="0.25">
      <c r="A11" s="635"/>
      <c r="B11" s="635"/>
      <c r="C11" s="325"/>
      <c r="D11" s="325"/>
      <c r="E11" s="325"/>
      <c r="F11" s="325"/>
      <c r="G11" s="355"/>
      <c r="H11" s="356"/>
      <c r="I11" s="355"/>
      <c r="J11" s="356"/>
      <c r="K11" s="355"/>
      <c r="L11" s="356"/>
      <c r="M11" s="355"/>
      <c r="N11" s="356"/>
      <c r="O11" s="402">
        <f t="shared" si="0"/>
        <v>0</v>
      </c>
      <c r="P11" s="400">
        <f t="shared" si="0"/>
        <v>0</v>
      </c>
      <c r="Q11" s="325"/>
      <c r="R11" s="325"/>
      <c r="S11" s="325"/>
      <c r="T11" s="325"/>
      <c r="U11" s="325"/>
    </row>
    <row r="12" spans="1:42" ht="15.75" x14ac:dyDescent="0.25">
      <c r="A12" s="635"/>
      <c r="B12" s="635"/>
      <c r="C12" s="325"/>
      <c r="D12" s="325"/>
      <c r="E12" s="325"/>
      <c r="F12" s="325"/>
      <c r="G12" s="355"/>
      <c r="H12" s="356"/>
      <c r="I12" s="355"/>
      <c r="J12" s="356"/>
      <c r="K12" s="355"/>
      <c r="L12" s="356"/>
      <c r="M12" s="355"/>
      <c r="N12" s="356"/>
      <c r="O12" s="402">
        <f t="shared" si="0"/>
        <v>0</v>
      </c>
      <c r="P12" s="400">
        <f t="shared" si="0"/>
        <v>0</v>
      </c>
      <c r="Q12" s="325"/>
      <c r="R12" s="325"/>
      <c r="S12" s="325"/>
      <c r="T12" s="325"/>
      <c r="U12" s="325"/>
    </row>
    <row r="13" spans="1:42" ht="15.75" x14ac:dyDescent="0.25">
      <c r="A13" s="635"/>
      <c r="B13" s="635"/>
      <c r="C13" s="325"/>
      <c r="D13" s="325"/>
      <c r="E13" s="325"/>
      <c r="F13" s="325"/>
      <c r="G13" s="355"/>
      <c r="H13" s="356"/>
      <c r="I13" s="355"/>
      <c r="J13" s="356"/>
      <c r="K13" s="355"/>
      <c r="L13" s="356"/>
      <c r="M13" s="355"/>
      <c r="N13" s="356"/>
      <c r="O13" s="402">
        <f t="shared" ref="O13:O25" si="1">G13+I13+K13+M13</f>
        <v>0</v>
      </c>
      <c r="P13" s="400">
        <f t="shared" ref="P13:P25" si="2">H13+J13+L13+N13</f>
        <v>0</v>
      </c>
      <c r="Q13" s="325"/>
      <c r="R13" s="325"/>
      <c r="S13" s="325"/>
      <c r="T13" s="325"/>
      <c r="U13" s="325"/>
    </row>
    <row r="14" spans="1:42" ht="15.75" x14ac:dyDescent="0.25">
      <c r="A14" s="635"/>
      <c r="B14" s="635"/>
      <c r="C14" s="325"/>
      <c r="D14" s="325"/>
      <c r="E14" s="325"/>
      <c r="F14" s="325"/>
      <c r="G14" s="355"/>
      <c r="H14" s="356"/>
      <c r="I14" s="355"/>
      <c r="J14" s="356"/>
      <c r="K14" s="355"/>
      <c r="L14" s="356"/>
      <c r="M14" s="355"/>
      <c r="N14" s="356"/>
      <c r="O14" s="402">
        <f t="shared" si="1"/>
        <v>0</v>
      </c>
      <c r="P14" s="400">
        <f t="shared" si="2"/>
        <v>0</v>
      </c>
      <c r="Q14" s="325"/>
      <c r="R14" s="325"/>
      <c r="S14" s="325"/>
      <c r="T14" s="325"/>
      <c r="U14" s="325"/>
    </row>
    <row r="15" spans="1:42" ht="15.75" x14ac:dyDescent="0.25">
      <c r="A15" s="635"/>
      <c r="B15" s="635"/>
      <c r="C15" s="325"/>
      <c r="D15" s="325"/>
      <c r="E15" s="325"/>
      <c r="F15" s="325"/>
      <c r="G15" s="355"/>
      <c r="H15" s="356"/>
      <c r="I15" s="355"/>
      <c r="J15" s="356"/>
      <c r="K15" s="355"/>
      <c r="L15" s="356"/>
      <c r="M15" s="355"/>
      <c r="N15" s="356"/>
      <c r="O15" s="402">
        <f t="shared" si="1"/>
        <v>0</v>
      </c>
      <c r="P15" s="400">
        <f t="shared" si="2"/>
        <v>0</v>
      </c>
      <c r="Q15" s="325"/>
      <c r="R15" s="325"/>
      <c r="S15" s="325"/>
      <c r="T15" s="325"/>
      <c r="U15" s="325"/>
    </row>
    <row r="16" spans="1:42" ht="15.75" x14ac:dyDescent="0.25">
      <c r="A16" s="635"/>
      <c r="B16" s="635"/>
      <c r="C16" s="325"/>
      <c r="D16" s="325"/>
      <c r="E16" s="325"/>
      <c r="F16" s="325"/>
      <c r="G16" s="355"/>
      <c r="H16" s="356"/>
      <c r="I16" s="355"/>
      <c r="J16" s="356"/>
      <c r="K16" s="355"/>
      <c r="L16" s="356"/>
      <c r="M16" s="355"/>
      <c r="N16" s="356"/>
      <c r="O16" s="402">
        <f t="shared" si="1"/>
        <v>0</v>
      </c>
      <c r="P16" s="400">
        <f t="shared" si="2"/>
        <v>0</v>
      </c>
      <c r="Q16" s="325"/>
      <c r="R16" s="325"/>
      <c r="S16" s="325"/>
      <c r="T16" s="325"/>
      <c r="U16" s="325"/>
    </row>
    <row r="17" spans="1:21" ht="15.75" x14ac:dyDescent="0.25">
      <c r="A17" s="635"/>
      <c r="B17" s="636"/>
      <c r="C17" s="325"/>
      <c r="D17" s="325"/>
      <c r="E17" s="325"/>
      <c r="F17" s="325"/>
      <c r="G17" s="355"/>
      <c r="H17" s="356"/>
      <c r="I17" s="355"/>
      <c r="J17" s="356"/>
      <c r="K17" s="355"/>
      <c r="L17" s="356"/>
      <c r="M17" s="355"/>
      <c r="N17" s="356"/>
      <c r="O17" s="402">
        <f t="shared" si="1"/>
        <v>0</v>
      </c>
      <c r="P17" s="400">
        <f t="shared" si="2"/>
        <v>0</v>
      </c>
      <c r="Q17" s="325"/>
      <c r="R17" s="325"/>
      <c r="S17" s="325"/>
      <c r="T17" s="325"/>
      <c r="U17" s="325"/>
    </row>
    <row r="18" spans="1:21" ht="15.75" x14ac:dyDescent="0.25">
      <c r="A18" s="635"/>
      <c r="B18" s="634" t="s">
        <v>1490</v>
      </c>
      <c r="C18" s="325"/>
      <c r="D18" s="325"/>
      <c r="E18" s="325"/>
      <c r="F18" s="325"/>
      <c r="G18" s="355"/>
      <c r="H18" s="356"/>
      <c r="I18" s="355"/>
      <c r="J18" s="356"/>
      <c r="K18" s="355"/>
      <c r="L18" s="356"/>
      <c r="M18" s="355"/>
      <c r="N18" s="356"/>
      <c r="O18" s="402">
        <f t="shared" si="1"/>
        <v>0</v>
      </c>
      <c r="P18" s="400">
        <f t="shared" si="2"/>
        <v>0</v>
      </c>
      <c r="Q18" s="325"/>
      <c r="R18" s="325"/>
      <c r="S18" s="325"/>
      <c r="T18" s="325"/>
      <c r="U18" s="325"/>
    </row>
    <row r="19" spans="1:21" ht="15.75" x14ac:dyDescent="0.25">
      <c r="A19" s="635"/>
      <c r="B19" s="635"/>
      <c r="C19" s="325"/>
      <c r="D19" s="325"/>
      <c r="E19" s="325"/>
      <c r="F19" s="325"/>
      <c r="G19" s="355"/>
      <c r="H19" s="356"/>
      <c r="I19" s="355"/>
      <c r="J19" s="356"/>
      <c r="K19" s="355"/>
      <c r="L19" s="356"/>
      <c r="M19" s="355"/>
      <c r="N19" s="356"/>
      <c r="O19" s="402"/>
      <c r="P19" s="400"/>
      <c r="Q19" s="325"/>
      <c r="R19" s="325"/>
      <c r="S19" s="325"/>
      <c r="T19" s="325"/>
      <c r="U19" s="325"/>
    </row>
    <row r="20" spans="1:21" ht="15.75" x14ac:dyDescent="0.25">
      <c r="A20" s="635"/>
      <c r="B20" s="635"/>
      <c r="C20" s="325"/>
      <c r="D20" s="325"/>
      <c r="E20" s="325"/>
      <c r="F20" s="325"/>
      <c r="G20" s="355"/>
      <c r="H20" s="356"/>
      <c r="I20" s="355"/>
      <c r="J20" s="356"/>
      <c r="K20" s="355"/>
      <c r="L20" s="356"/>
      <c r="M20" s="355"/>
      <c r="N20" s="356"/>
      <c r="O20" s="402"/>
      <c r="P20" s="400"/>
      <c r="Q20" s="325"/>
      <c r="R20" s="325"/>
      <c r="S20" s="325"/>
      <c r="T20" s="325"/>
      <c r="U20" s="325"/>
    </row>
    <row r="21" spans="1:21" ht="15.75" x14ac:dyDescent="0.25">
      <c r="A21" s="635"/>
      <c r="B21" s="635"/>
      <c r="C21" s="325"/>
      <c r="D21" s="325"/>
      <c r="E21" s="325"/>
      <c r="F21" s="325"/>
      <c r="G21" s="355"/>
      <c r="H21" s="356"/>
      <c r="I21" s="355"/>
      <c r="J21" s="356"/>
      <c r="K21" s="355"/>
      <c r="L21" s="356"/>
      <c r="M21" s="355"/>
      <c r="N21" s="356"/>
      <c r="O21" s="402"/>
      <c r="P21" s="400"/>
      <c r="Q21" s="325"/>
      <c r="R21" s="325"/>
      <c r="S21" s="325"/>
      <c r="T21" s="325"/>
      <c r="U21" s="325"/>
    </row>
    <row r="22" spans="1:21" ht="15.75" x14ac:dyDescent="0.25">
      <c r="A22" s="635"/>
      <c r="B22" s="635"/>
      <c r="C22" s="325"/>
      <c r="D22" s="325"/>
      <c r="E22" s="325"/>
      <c r="F22" s="325"/>
      <c r="G22" s="355"/>
      <c r="H22" s="356"/>
      <c r="I22" s="355"/>
      <c r="J22" s="356"/>
      <c r="K22" s="355"/>
      <c r="L22" s="356"/>
      <c r="M22" s="355"/>
      <c r="N22" s="356"/>
      <c r="O22" s="402"/>
      <c r="P22" s="400"/>
      <c r="Q22" s="325"/>
      <c r="R22" s="325"/>
      <c r="S22" s="325"/>
      <c r="T22" s="325"/>
      <c r="U22" s="325"/>
    </row>
    <row r="23" spans="1:21" ht="15.75" x14ac:dyDescent="0.25">
      <c r="A23" s="635"/>
      <c r="B23" s="635"/>
      <c r="C23" s="325"/>
      <c r="D23" s="325"/>
      <c r="E23" s="325"/>
      <c r="F23" s="325"/>
      <c r="G23" s="355"/>
      <c r="H23" s="356"/>
      <c r="I23" s="355"/>
      <c r="J23" s="356"/>
      <c r="K23" s="355"/>
      <c r="L23" s="356"/>
      <c r="M23" s="355"/>
      <c r="N23" s="356"/>
      <c r="O23" s="402">
        <f t="shared" si="1"/>
        <v>0</v>
      </c>
      <c r="P23" s="400">
        <f t="shared" si="2"/>
        <v>0</v>
      </c>
      <c r="Q23" s="325"/>
      <c r="R23" s="325"/>
      <c r="S23" s="325"/>
      <c r="T23" s="325"/>
      <c r="U23" s="325"/>
    </row>
    <row r="24" spans="1:21" ht="15.75" x14ac:dyDescent="0.25">
      <c r="A24" s="635"/>
      <c r="B24" s="636"/>
      <c r="C24" s="325"/>
      <c r="D24" s="325"/>
      <c r="E24" s="325"/>
      <c r="F24" s="325"/>
      <c r="G24" s="355"/>
      <c r="H24" s="356"/>
      <c r="I24" s="355"/>
      <c r="J24" s="356"/>
      <c r="K24" s="355"/>
      <c r="L24" s="356"/>
      <c r="M24" s="355"/>
      <c r="N24" s="356"/>
      <c r="O24" s="402">
        <f t="shared" si="1"/>
        <v>0</v>
      </c>
      <c r="P24" s="400">
        <f t="shared" si="2"/>
        <v>0</v>
      </c>
      <c r="Q24" s="325"/>
      <c r="R24" s="325"/>
      <c r="S24" s="325"/>
      <c r="T24" s="325"/>
      <c r="U24" s="325"/>
    </row>
    <row r="25" spans="1:21" ht="15.75" x14ac:dyDescent="0.25">
      <c r="A25" s="635"/>
      <c r="B25" s="634" t="s">
        <v>1491</v>
      </c>
      <c r="C25" s="325"/>
      <c r="D25" s="325"/>
      <c r="E25" s="325"/>
      <c r="F25" s="325"/>
      <c r="G25" s="355"/>
      <c r="H25" s="356"/>
      <c r="I25" s="355"/>
      <c r="J25" s="356"/>
      <c r="K25" s="355"/>
      <c r="L25" s="356"/>
      <c r="M25" s="355"/>
      <c r="N25" s="356"/>
      <c r="O25" s="402">
        <f t="shared" si="1"/>
        <v>0</v>
      </c>
      <c r="P25" s="400">
        <f t="shared" si="2"/>
        <v>0</v>
      </c>
      <c r="Q25" s="325"/>
      <c r="R25" s="325"/>
      <c r="S25" s="325"/>
      <c r="T25" s="325"/>
      <c r="U25" s="325"/>
    </row>
    <row r="26" spans="1:21" ht="15.75" x14ac:dyDescent="0.25">
      <c r="A26" s="635"/>
      <c r="B26" s="635"/>
      <c r="C26" s="325"/>
      <c r="D26" s="325"/>
      <c r="E26" s="325"/>
      <c r="F26" s="325"/>
      <c r="G26" s="355"/>
      <c r="H26" s="356"/>
      <c r="I26" s="355"/>
      <c r="J26" s="356"/>
      <c r="K26" s="355"/>
      <c r="L26" s="356"/>
      <c r="M26" s="355"/>
      <c r="N26" s="356"/>
      <c r="O26" s="402">
        <f t="shared" si="0"/>
        <v>0</v>
      </c>
      <c r="P26" s="400">
        <f t="shared" si="0"/>
        <v>0</v>
      </c>
      <c r="Q26" s="325"/>
      <c r="R26" s="325"/>
      <c r="S26" s="325"/>
      <c r="T26" s="325"/>
      <c r="U26" s="325"/>
    </row>
    <row r="27" spans="1:21" ht="15.75" x14ac:dyDescent="0.25">
      <c r="A27" s="635"/>
      <c r="B27" s="635"/>
      <c r="C27" s="325"/>
      <c r="D27" s="325"/>
      <c r="E27" s="325"/>
      <c r="F27" s="325"/>
      <c r="G27" s="355"/>
      <c r="H27" s="356"/>
      <c r="I27" s="355"/>
      <c r="J27" s="356"/>
      <c r="K27" s="355"/>
      <c r="L27" s="356"/>
      <c r="M27" s="355"/>
      <c r="N27" s="356"/>
      <c r="O27" s="402">
        <f t="shared" si="0"/>
        <v>0</v>
      </c>
      <c r="P27" s="400">
        <f t="shared" si="0"/>
        <v>0</v>
      </c>
      <c r="Q27" s="325"/>
      <c r="R27" s="325"/>
      <c r="S27" s="325"/>
      <c r="T27" s="325"/>
      <c r="U27" s="325"/>
    </row>
    <row r="28" spans="1:21" ht="15.75" x14ac:dyDescent="0.25">
      <c r="A28" s="635"/>
      <c r="B28" s="636"/>
      <c r="C28" s="325"/>
      <c r="D28" s="325"/>
      <c r="E28" s="325"/>
      <c r="F28" s="325"/>
      <c r="G28" s="355"/>
      <c r="H28" s="356"/>
      <c r="I28" s="355"/>
      <c r="J28" s="356"/>
      <c r="K28" s="355"/>
      <c r="L28" s="356"/>
      <c r="M28" s="355"/>
      <c r="N28" s="356"/>
      <c r="O28" s="402">
        <f t="shared" si="0"/>
        <v>0</v>
      </c>
      <c r="P28" s="400">
        <f t="shared" si="0"/>
        <v>0</v>
      </c>
      <c r="Q28" s="325"/>
      <c r="R28" s="325"/>
      <c r="S28" s="325"/>
      <c r="T28" s="325"/>
      <c r="U28" s="325"/>
    </row>
    <row r="29" spans="1:21" ht="15.75" x14ac:dyDescent="0.25">
      <c r="A29" s="635"/>
      <c r="B29" s="634" t="s">
        <v>1492</v>
      </c>
      <c r="C29" s="325"/>
      <c r="D29" s="325"/>
      <c r="E29" s="325"/>
      <c r="F29" s="325"/>
      <c r="G29" s="355"/>
      <c r="H29" s="356"/>
      <c r="I29" s="355"/>
      <c r="J29" s="356"/>
      <c r="K29" s="355"/>
      <c r="L29" s="356"/>
      <c r="M29" s="355"/>
      <c r="N29" s="356"/>
      <c r="O29" s="402">
        <f t="shared" si="0"/>
        <v>0</v>
      </c>
      <c r="P29" s="400">
        <f t="shared" si="0"/>
        <v>0</v>
      </c>
      <c r="Q29" s="325"/>
      <c r="R29" s="325"/>
      <c r="S29" s="325"/>
      <c r="T29" s="325"/>
      <c r="U29" s="325"/>
    </row>
    <row r="30" spans="1:21" ht="15.75" x14ac:dyDescent="0.25">
      <c r="A30" s="635"/>
      <c r="B30" s="635"/>
      <c r="C30" s="325"/>
      <c r="D30" s="325"/>
      <c r="E30" s="325"/>
      <c r="F30" s="325"/>
      <c r="G30" s="355"/>
      <c r="H30" s="356"/>
      <c r="I30" s="355"/>
      <c r="J30" s="356"/>
      <c r="K30" s="355"/>
      <c r="L30" s="356"/>
      <c r="M30" s="355"/>
      <c r="N30" s="356"/>
      <c r="O30" s="402">
        <f t="shared" si="0"/>
        <v>0</v>
      </c>
      <c r="P30" s="400">
        <f t="shared" si="0"/>
        <v>0</v>
      </c>
      <c r="Q30" s="325"/>
      <c r="R30" s="325"/>
      <c r="S30" s="325"/>
      <c r="T30" s="325"/>
      <c r="U30" s="325"/>
    </row>
    <row r="31" spans="1:21" ht="15.75" x14ac:dyDescent="0.25">
      <c r="A31" s="635"/>
      <c r="B31" s="635"/>
      <c r="C31" s="325"/>
      <c r="D31" s="325"/>
      <c r="E31" s="325"/>
      <c r="F31" s="325"/>
      <c r="G31" s="355"/>
      <c r="H31" s="356"/>
      <c r="I31" s="355"/>
      <c r="J31" s="356"/>
      <c r="K31" s="355"/>
      <c r="L31" s="356"/>
      <c r="M31" s="355"/>
      <c r="N31" s="356"/>
      <c r="O31" s="402"/>
      <c r="P31" s="400"/>
      <c r="Q31" s="325"/>
      <c r="R31" s="325"/>
      <c r="S31" s="325"/>
      <c r="T31" s="325"/>
      <c r="U31" s="325"/>
    </row>
    <row r="32" spans="1:21" ht="15.75" x14ac:dyDescent="0.25">
      <c r="A32" s="635"/>
      <c r="B32" s="635"/>
      <c r="C32" s="325"/>
      <c r="D32" s="325"/>
      <c r="E32" s="325"/>
      <c r="F32" s="325"/>
      <c r="G32" s="355"/>
      <c r="H32" s="356"/>
      <c r="I32" s="355"/>
      <c r="J32" s="356"/>
      <c r="K32" s="355"/>
      <c r="L32" s="356"/>
      <c r="M32" s="355"/>
      <c r="N32" s="356"/>
      <c r="O32" s="402"/>
      <c r="P32" s="400"/>
      <c r="Q32" s="325"/>
      <c r="R32" s="325"/>
      <c r="S32" s="325"/>
      <c r="T32" s="325"/>
      <c r="U32" s="325"/>
    </row>
    <row r="33" spans="1:21" ht="15.75" x14ac:dyDescent="0.25">
      <c r="A33" s="635"/>
      <c r="B33" s="635"/>
      <c r="C33" s="325"/>
      <c r="D33" s="325"/>
      <c r="E33" s="325"/>
      <c r="F33" s="325"/>
      <c r="G33" s="355"/>
      <c r="H33" s="356"/>
      <c r="I33" s="355"/>
      <c r="J33" s="356"/>
      <c r="K33" s="355"/>
      <c r="L33" s="356"/>
      <c r="M33" s="355"/>
      <c r="N33" s="356"/>
      <c r="O33" s="402"/>
      <c r="P33" s="400"/>
      <c r="Q33" s="325"/>
      <c r="R33" s="325"/>
      <c r="S33" s="325"/>
      <c r="T33" s="325"/>
      <c r="U33" s="325"/>
    </row>
    <row r="34" spans="1:21" ht="15.75" x14ac:dyDescent="0.25">
      <c r="A34" s="635"/>
      <c r="B34" s="635"/>
      <c r="C34" s="325"/>
      <c r="D34" s="325"/>
      <c r="E34" s="325"/>
      <c r="F34" s="325"/>
      <c r="G34" s="355"/>
      <c r="H34" s="356"/>
      <c r="I34" s="355"/>
      <c r="J34" s="356"/>
      <c r="K34" s="355"/>
      <c r="L34" s="356"/>
      <c r="M34" s="355"/>
      <c r="N34" s="356"/>
      <c r="O34" s="402"/>
      <c r="P34" s="400"/>
      <c r="Q34" s="325"/>
      <c r="R34" s="325"/>
      <c r="S34" s="325"/>
      <c r="T34" s="325"/>
      <c r="U34" s="325"/>
    </row>
    <row r="35" spans="1:21" ht="15.75" x14ac:dyDescent="0.25">
      <c r="A35" s="635"/>
      <c r="B35" s="635"/>
      <c r="C35" s="325"/>
      <c r="D35" s="325"/>
      <c r="E35" s="325"/>
      <c r="F35" s="325"/>
      <c r="G35" s="355"/>
      <c r="H35" s="356"/>
      <c r="I35" s="355"/>
      <c r="J35" s="356"/>
      <c r="K35" s="355"/>
      <c r="L35" s="356"/>
      <c r="M35" s="355"/>
      <c r="N35" s="356"/>
      <c r="O35" s="402">
        <f t="shared" si="0"/>
        <v>0</v>
      </c>
      <c r="P35" s="400">
        <f t="shared" si="0"/>
        <v>0</v>
      </c>
      <c r="Q35" s="325"/>
      <c r="R35" s="325"/>
      <c r="S35" s="325"/>
      <c r="T35" s="325"/>
      <c r="U35" s="325"/>
    </row>
    <row r="36" spans="1:21" ht="15.75" x14ac:dyDescent="0.25">
      <c r="A36" s="635"/>
      <c r="B36" s="635"/>
      <c r="C36" s="325"/>
      <c r="D36" s="325"/>
      <c r="E36" s="325"/>
      <c r="F36" s="325"/>
      <c r="G36" s="355"/>
      <c r="H36" s="356"/>
      <c r="I36" s="355"/>
      <c r="J36" s="356"/>
      <c r="K36" s="355"/>
      <c r="L36" s="356"/>
      <c r="M36" s="355"/>
      <c r="N36" s="356"/>
      <c r="O36" s="402"/>
      <c r="P36" s="400"/>
      <c r="Q36" s="325"/>
      <c r="R36" s="325"/>
      <c r="S36" s="325"/>
      <c r="T36" s="325"/>
      <c r="U36" s="325"/>
    </row>
    <row r="37" spans="1:21" ht="15.75" x14ac:dyDescent="0.25">
      <c r="A37" s="635"/>
      <c r="B37" s="635"/>
      <c r="C37" s="325"/>
      <c r="D37" s="325"/>
      <c r="E37" s="325"/>
      <c r="F37" s="325"/>
      <c r="G37" s="355"/>
      <c r="H37" s="356"/>
      <c r="I37" s="355"/>
      <c r="J37" s="356"/>
      <c r="K37" s="355"/>
      <c r="L37" s="356"/>
      <c r="M37" s="355"/>
      <c r="N37" s="356"/>
      <c r="O37" s="402"/>
      <c r="P37" s="400"/>
      <c r="Q37" s="325"/>
      <c r="R37" s="325"/>
      <c r="S37" s="325"/>
      <c r="T37" s="325"/>
      <c r="U37" s="325"/>
    </row>
    <row r="38" spans="1:21" ht="15.75" x14ac:dyDescent="0.25">
      <c r="A38" s="635"/>
      <c r="B38" s="635"/>
      <c r="C38" s="325"/>
      <c r="D38" s="325"/>
      <c r="E38" s="325"/>
      <c r="F38" s="325"/>
      <c r="G38" s="355"/>
      <c r="H38" s="356"/>
      <c r="I38" s="355"/>
      <c r="J38" s="356"/>
      <c r="K38" s="355"/>
      <c r="L38" s="356"/>
      <c r="M38" s="355"/>
      <c r="N38" s="356"/>
      <c r="O38" s="402"/>
      <c r="P38" s="400"/>
      <c r="Q38" s="325"/>
      <c r="R38" s="325"/>
      <c r="S38" s="325"/>
      <c r="T38" s="325"/>
      <c r="U38" s="325"/>
    </row>
    <row r="39" spans="1:21" ht="15.75" x14ac:dyDescent="0.25">
      <c r="A39" s="635"/>
      <c r="B39" s="635"/>
      <c r="C39" s="325"/>
      <c r="D39" s="325"/>
      <c r="E39" s="325"/>
      <c r="F39" s="325"/>
      <c r="G39" s="355"/>
      <c r="H39" s="356"/>
      <c r="I39" s="355"/>
      <c r="J39" s="356"/>
      <c r="K39" s="355"/>
      <c r="L39" s="356"/>
      <c r="M39" s="355"/>
      <c r="N39" s="356"/>
      <c r="O39" s="402"/>
      <c r="P39" s="400"/>
      <c r="Q39" s="325"/>
      <c r="R39" s="325"/>
      <c r="S39" s="325"/>
      <c r="T39" s="325"/>
      <c r="U39" s="325"/>
    </row>
    <row r="40" spans="1:21" ht="15.75" x14ac:dyDescent="0.25">
      <c r="A40" s="636"/>
      <c r="B40" s="636"/>
      <c r="C40" s="325"/>
      <c r="D40" s="325"/>
      <c r="E40" s="325"/>
      <c r="F40" s="325"/>
      <c r="G40" s="355"/>
      <c r="H40" s="356"/>
      <c r="I40" s="355"/>
      <c r="J40" s="356"/>
      <c r="K40" s="355"/>
      <c r="L40" s="356"/>
      <c r="M40" s="355"/>
      <c r="N40" s="356"/>
      <c r="O40" s="402"/>
      <c r="P40" s="400"/>
      <c r="Q40" s="325"/>
      <c r="R40" s="325"/>
      <c r="S40" s="325"/>
      <c r="T40" s="325"/>
      <c r="U40" s="325"/>
    </row>
    <row r="41" spans="1:21" ht="15.75" x14ac:dyDescent="0.25">
      <c r="A41" s="634" t="s">
        <v>1493</v>
      </c>
      <c r="B41" s="634" t="s">
        <v>1494</v>
      </c>
      <c r="C41" s="325"/>
      <c r="D41" s="325"/>
      <c r="E41" s="325"/>
      <c r="F41" s="325"/>
      <c r="G41" s="355"/>
      <c r="H41" s="356"/>
      <c r="I41" s="355"/>
      <c r="J41" s="356"/>
      <c r="K41" s="355"/>
      <c r="L41" s="356"/>
      <c r="M41" s="355"/>
      <c r="N41" s="356"/>
      <c r="O41" s="402"/>
      <c r="P41" s="400"/>
      <c r="Q41" s="325"/>
      <c r="R41" s="325"/>
      <c r="S41" s="325"/>
      <c r="T41" s="325"/>
      <c r="U41" s="325"/>
    </row>
    <row r="42" spans="1:21" ht="15.75" x14ac:dyDescent="0.25">
      <c r="A42" s="635"/>
      <c r="B42" s="635"/>
      <c r="C42" s="325"/>
      <c r="D42" s="325"/>
      <c r="E42" s="325"/>
      <c r="F42" s="325"/>
      <c r="G42" s="355"/>
      <c r="H42" s="356"/>
      <c r="I42" s="355"/>
      <c r="J42" s="356"/>
      <c r="K42" s="355"/>
      <c r="L42" s="356"/>
      <c r="M42" s="355"/>
      <c r="N42" s="356"/>
      <c r="O42" s="402"/>
      <c r="P42" s="400"/>
      <c r="Q42" s="325"/>
      <c r="R42" s="325"/>
      <c r="S42" s="325"/>
      <c r="T42" s="325"/>
      <c r="U42" s="325"/>
    </row>
    <row r="43" spans="1:21" ht="15.75" x14ac:dyDescent="0.25">
      <c r="A43" s="635"/>
      <c r="B43" s="635"/>
      <c r="C43" s="325"/>
      <c r="D43" s="325"/>
      <c r="E43" s="325"/>
      <c r="F43" s="325"/>
      <c r="G43" s="355"/>
      <c r="H43" s="356"/>
      <c r="I43" s="355"/>
      <c r="J43" s="356"/>
      <c r="K43" s="355"/>
      <c r="L43" s="356"/>
      <c r="M43" s="355"/>
      <c r="N43" s="356"/>
      <c r="O43" s="402"/>
      <c r="P43" s="400"/>
      <c r="Q43" s="325"/>
      <c r="R43" s="325"/>
      <c r="S43" s="325"/>
      <c r="T43" s="325"/>
      <c r="U43" s="325"/>
    </row>
    <row r="44" spans="1:21" ht="15.75" x14ac:dyDescent="0.25">
      <c r="A44" s="635"/>
      <c r="B44" s="635"/>
      <c r="C44" s="325"/>
      <c r="D44" s="325"/>
      <c r="E44" s="325"/>
      <c r="F44" s="325"/>
      <c r="G44" s="355"/>
      <c r="H44" s="356"/>
      <c r="I44" s="355"/>
      <c r="J44" s="356"/>
      <c r="K44" s="355"/>
      <c r="L44" s="356"/>
      <c r="M44" s="355"/>
      <c r="N44" s="356"/>
      <c r="O44" s="402"/>
      <c r="P44" s="400"/>
      <c r="Q44" s="325"/>
      <c r="R44" s="325"/>
      <c r="S44" s="325"/>
      <c r="T44" s="325"/>
      <c r="U44" s="325"/>
    </row>
    <row r="45" spans="1:21" ht="15.75" x14ac:dyDescent="0.25">
      <c r="A45" s="635"/>
      <c r="B45" s="635"/>
      <c r="C45" s="325"/>
      <c r="D45" s="325"/>
      <c r="E45" s="325"/>
      <c r="F45" s="325"/>
      <c r="G45" s="355"/>
      <c r="H45" s="356"/>
      <c r="I45" s="355"/>
      <c r="J45" s="356"/>
      <c r="K45" s="355"/>
      <c r="L45" s="356"/>
      <c r="M45" s="355"/>
      <c r="N45" s="356"/>
      <c r="O45" s="402"/>
      <c r="P45" s="400"/>
      <c r="Q45" s="325"/>
      <c r="R45" s="325"/>
      <c r="S45" s="325"/>
      <c r="T45" s="325"/>
      <c r="U45" s="325"/>
    </row>
    <row r="46" spans="1:21" ht="15.75" x14ac:dyDescent="0.25">
      <c r="A46" s="635"/>
      <c r="B46" s="635"/>
      <c r="C46" s="325"/>
      <c r="D46" s="325"/>
      <c r="E46" s="325"/>
      <c r="F46" s="325"/>
      <c r="G46" s="355"/>
      <c r="H46" s="356"/>
      <c r="I46" s="355"/>
      <c r="J46" s="356"/>
      <c r="K46" s="355"/>
      <c r="L46" s="356"/>
      <c r="M46" s="355"/>
      <c r="N46" s="356"/>
      <c r="O46" s="402"/>
      <c r="P46" s="400"/>
      <c r="Q46" s="325"/>
      <c r="R46" s="325"/>
      <c r="S46" s="325"/>
      <c r="T46" s="325"/>
      <c r="U46" s="325"/>
    </row>
    <row r="47" spans="1:21" ht="15.75" x14ac:dyDescent="0.25">
      <c r="A47" s="635"/>
      <c r="B47" s="635"/>
      <c r="C47" s="325"/>
      <c r="D47" s="325"/>
      <c r="E47" s="325"/>
      <c r="F47" s="325"/>
      <c r="G47" s="355"/>
      <c r="H47" s="356"/>
      <c r="I47" s="355"/>
      <c r="J47" s="356"/>
      <c r="K47" s="355"/>
      <c r="L47" s="356"/>
      <c r="M47" s="355"/>
      <c r="N47" s="356"/>
      <c r="O47" s="402">
        <f t="shared" si="0"/>
        <v>0</v>
      </c>
      <c r="P47" s="400">
        <f t="shared" si="0"/>
        <v>0</v>
      </c>
      <c r="Q47" s="325"/>
      <c r="R47" s="325"/>
      <c r="S47" s="325"/>
      <c r="T47" s="325"/>
      <c r="U47" s="325"/>
    </row>
    <row r="48" spans="1:21" ht="15.75" x14ac:dyDescent="0.25">
      <c r="A48" s="635"/>
      <c r="B48" s="635"/>
      <c r="C48" s="325"/>
      <c r="D48" s="325"/>
      <c r="E48" s="325"/>
      <c r="F48" s="325"/>
      <c r="G48" s="355"/>
      <c r="H48" s="356"/>
      <c r="I48" s="355"/>
      <c r="J48" s="356"/>
      <c r="K48" s="355"/>
      <c r="L48" s="356"/>
      <c r="M48" s="355"/>
      <c r="N48" s="356"/>
      <c r="O48" s="402">
        <f t="shared" si="0"/>
        <v>0</v>
      </c>
      <c r="P48" s="400">
        <f t="shared" si="0"/>
        <v>0</v>
      </c>
      <c r="Q48" s="325"/>
      <c r="R48" s="325"/>
      <c r="S48" s="325"/>
      <c r="T48" s="325"/>
      <c r="U48" s="325"/>
    </row>
    <row r="49" spans="1:21" ht="15.75" x14ac:dyDescent="0.25">
      <c r="A49" s="635"/>
      <c r="B49" s="636"/>
      <c r="C49" s="325"/>
      <c r="D49" s="325"/>
      <c r="E49" s="325"/>
      <c r="F49" s="325"/>
      <c r="G49" s="355"/>
      <c r="H49" s="356"/>
      <c r="I49" s="355"/>
      <c r="J49" s="356"/>
      <c r="K49" s="355"/>
      <c r="L49" s="356"/>
      <c r="M49" s="355"/>
      <c r="N49" s="356"/>
      <c r="O49" s="402">
        <f t="shared" si="0"/>
        <v>0</v>
      </c>
      <c r="P49" s="400">
        <f t="shared" si="0"/>
        <v>0</v>
      </c>
      <c r="Q49" s="325"/>
      <c r="R49" s="325"/>
      <c r="S49" s="325"/>
      <c r="T49" s="325"/>
      <c r="U49" s="325"/>
    </row>
    <row r="50" spans="1:21" ht="15.75" x14ac:dyDescent="0.25">
      <c r="A50" s="635"/>
      <c r="B50" s="634" t="s">
        <v>1495</v>
      </c>
      <c r="C50" s="325"/>
      <c r="D50" s="325"/>
      <c r="E50" s="325"/>
      <c r="F50" s="325"/>
      <c r="G50" s="355"/>
      <c r="H50" s="356"/>
      <c r="I50" s="355"/>
      <c r="J50" s="356"/>
      <c r="K50" s="355"/>
      <c r="L50" s="356"/>
      <c r="M50" s="355"/>
      <c r="N50" s="356"/>
      <c r="O50" s="402">
        <f t="shared" si="0"/>
        <v>0</v>
      </c>
      <c r="P50" s="400">
        <f t="shared" si="0"/>
        <v>0</v>
      </c>
      <c r="Q50" s="325"/>
      <c r="R50" s="325"/>
      <c r="S50" s="325"/>
      <c r="T50" s="325"/>
      <c r="U50" s="325"/>
    </row>
    <row r="51" spans="1:21" ht="15.75" x14ac:dyDescent="0.25">
      <c r="A51" s="635"/>
      <c r="B51" s="635"/>
      <c r="C51" s="325"/>
      <c r="D51" s="325"/>
      <c r="E51" s="325"/>
      <c r="F51" s="325"/>
      <c r="G51" s="355"/>
      <c r="H51" s="356"/>
      <c r="I51" s="355"/>
      <c r="J51" s="356"/>
      <c r="K51" s="355"/>
      <c r="L51" s="356"/>
      <c r="M51" s="355"/>
      <c r="N51" s="356"/>
      <c r="O51" s="402"/>
      <c r="P51" s="400"/>
      <c r="Q51" s="325"/>
      <c r="R51" s="325"/>
      <c r="S51" s="325"/>
      <c r="T51" s="325"/>
      <c r="U51" s="325"/>
    </row>
    <row r="52" spans="1:21" ht="15.75" x14ac:dyDescent="0.25">
      <c r="A52" s="635"/>
      <c r="B52" s="635"/>
      <c r="C52" s="325"/>
      <c r="D52" s="325"/>
      <c r="E52" s="325"/>
      <c r="F52" s="325"/>
      <c r="G52" s="355"/>
      <c r="H52" s="356"/>
      <c r="I52" s="355"/>
      <c r="J52" s="356"/>
      <c r="K52" s="355"/>
      <c r="L52" s="356"/>
      <c r="M52" s="355"/>
      <c r="N52" s="356"/>
      <c r="O52" s="402"/>
      <c r="P52" s="400"/>
      <c r="Q52" s="325"/>
      <c r="R52" s="325"/>
      <c r="S52" s="325"/>
      <c r="T52" s="325"/>
      <c r="U52" s="325"/>
    </row>
    <row r="53" spans="1:21" ht="15.75" x14ac:dyDescent="0.25">
      <c r="A53" s="635"/>
      <c r="B53" s="635"/>
      <c r="C53" s="325"/>
      <c r="D53" s="325"/>
      <c r="E53" s="325"/>
      <c r="F53" s="325"/>
      <c r="G53" s="355"/>
      <c r="H53" s="356"/>
      <c r="I53" s="355"/>
      <c r="J53" s="356"/>
      <c r="K53" s="355"/>
      <c r="L53" s="356"/>
      <c r="M53" s="355"/>
      <c r="N53" s="356"/>
      <c r="O53" s="402"/>
      <c r="P53" s="400"/>
      <c r="Q53" s="325"/>
      <c r="R53" s="325"/>
      <c r="S53" s="325"/>
      <c r="T53" s="325"/>
      <c r="U53" s="325"/>
    </row>
    <row r="54" spans="1:21" ht="15.75" x14ac:dyDescent="0.25">
      <c r="A54" s="635"/>
      <c r="B54" s="635"/>
      <c r="C54" s="325"/>
      <c r="D54" s="325"/>
      <c r="E54" s="325"/>
      <c r="F54" s="325"/>
      <c r="G54" s="355"/>
      <c r="H54" s="356"/>
      <c r="I54" s="355"/>
      <c r="J54" s="356"/>
      <c r="K54" s="355"/>
      <c r="L54" s="356"/>
      <c r="M54" s="355"/>
      <c r="N54" s="356"/>
      <c r="O54" s="402"/>
      <c r="P54" s="400"/>
      <c r="Q54" s="325"/>
      <c r="R54" s="325"/>
      <c r="S54" s="325"/>
      <c r="T54" s="325"/>
      <c r="U54" s="325"/>
    </row>
    <row r="55" spans="1:21" ht="15.75" x14ac:dyDescent="0.25">
      <c r="A55" s="635"/>
      <c r="B55" s="635"/>
      <c r="C55" s="325"/>
      <c r="D55" s="325"/>
      <c r="E55" s="325"/>
      <c r="F55" s="325"/>
      <c r="G55" s="355"/>
      <c r="H55" s="356"/>
      <c r="I55" s="355"/>
      <c r="J55" s="356"/>
      <c r="K55" s="355"/>
      <c r="L55" s="356"/>
      <c r="M55" s="355"/>
      <c r="N55" s="356"/>
      <c r="O55" s="402"/>
      <c r="P55" s="400"/>
      <c r="Q55" s="325"/>
      <c r="R55" s="325"/>
      <c r="S55" s="325"/>
      <c r="T55" s="325"/>
      <c r="U55" s="325"/>
    </row>
    <row r="56" spans="1:21" ht="15.75" x14ac:dyDescent="0.25">
      <c r="A56" s="635"/>
      <c r="B56" s="635"/>
      <c r="C56" s="325"/>
      <c r="D56" s="325"/>
      <c r="E56" s="325"/>
      <c r="F56" s="325"/>
      <c r="G56" s="355"/>
      <c r="H56" s="356"/>
      <c r="I56" s="355"/>
      <c r="J56" s="356"/>
      <c r="K56" s="355"/>
      <c r="L56" s="356"/>
      <c r="M56" s="355"/>
      <c r="N56" s="356"/>
      <c r="O56" s="402"/>
      <c r="P56" s="400"/>
      <c r="Q56" s="325"/>
      <c r="R56" s="325"/>
      <c r="S56" s="325"/>
      <c r="T56" s="325"/>
      <c r="U56" s="325"/>
    </row>
    <row r="57" spans="1:21" ht="15.75" x14ac:dyDescent="0.25">
      <c r="A57" s="635"/>
      <c r="B57" s="635"/>
      <c r="C57" s="325"/>
      <c r="D57" s="325"/>
      <c r="E57" s="325"/>
      <c r="F57" s="325"/>
      <c r="G57" s="355"/>
      <c r="H57" s="356"/>
      <c r="I57" s="355"/>
      <c r="J57" s="356"/>
      <c r="K57" s="355"/>
      <c r="L57" s="356"/>
      <c r="M57" s="355"/>
      <c r="N57" s="356"/>
      <c r="O57" s="402"/>
      <c r="P57" s="400"/>
      <c r="Q57" s="325"/>
      <c r="R57" s="325"/>
      <c r="S57" s="325"/>
      <c r="T57" s="325"/>
      <c r="U57" s="325"/>
    </row>
    <row r="58" spans="1:21" ht="15.75" x14ac:dyDescent="0.25">
      <c r="A58" s="635"/>
      <c r="B58" s="635"/>
      <c r="C58" s="325"/>
      <c r="D58" s="325"/>
      <c r="E58" s="325"/>
      <c r="F58" s="325"/>
      <c r="G58" s="355"/>
      <c r="H58" s="356"/>
      <c r="I58" s="355"/>
      <c r="J58" s="356"/>
      <c r="K58" s="355"/>
      <c r="L58" s="356"/>
      <c r="M58" s="355"/>
      <c r="N58" s="356"/>
      <c r="O58" s="402"/>
      <c r="P58" s="400"/>
      <c r="Q58" s="325"/>
      <c r="R58" s="325"/>
      <c r="S58" s="325"/>
      <c r="T58" s="325"/>
      <c r="U58" s="325"/>
    </row>
    <row r="59" spans="1:21" ht="15.75" x14ac:dyDescent="0.25">
      <c r="A59" s="635"/>
      <c r="B59" s="635"/>
      <c r="C59" s="325"/>
      <c r="D59" s="325"/>
      <c r="E59" s="325"/>
      <c r="F59" s="325"/>
      <c r="G59" s="355"/>
      <c r="H59" s="356"/>
      <c r="I59" s="355"/>
      <c r="J59" s="356"/>
      <c r="K59" s="355"/>
      <c r="L59" s="356"/>
      <c r="M59" s="355"/>
      <c r="N59" s="356"/>
      <c r="O59" s="402"/>
      <c r="P59" s="400"/>
      <c r="Q59" s="325"/>
      <c r="R59" s="325"/>
      <c r="S59" s="325"/>
      <c r="T59" s="325"/>
      <c r="U59" s="325"/>
    </row>
    <row r="60" spans="1:21" ht="15.75" x14ac:dyDescent="0.25">
      <c r="A60" s="635"/>
      <c r="B60" s="635"/>
      <c r="C60" s="325"/>
      <c r="D60" s="325"/>
      <c r="E60" s="325"/>
      <c r="F60" s="325"/>
      <c r="G60" s="355"/>
      <c r="H60" s="356"/>
      <c r="I60" s="355"/>
      <c r="J60" s="356"/>
      <c r="K60" s="355"/>
      <c r="L60" s="356"/>
      <c r="M60" s="355"/>
      <c r="N60" s="356"/>
      <c r="O60" s="402"/>
      <c r="P60" s="400"/>
      <c r="Q60" s="325"/>
      <c r="R60" s="325"/>
      <c r="S60" s="325"/>
      <c r="T60" s="325"/>
      <c r="U60" s="325"/>
    </row>
    <row r="61" spans="1:21" ht="15.75" x14ac:dyDescent="0.25">
      <c r="A61" s="635"/>
      <c r="B61" s="635"/>
      <c r="C61" s="325"/>
      <c r="D61" s="325"/>
      <c r="E61" s="325"/>
      <c r="F61" s="325"/>
      <c r="G61" s="355"/>
      <c r="H61" s="356"/>
      <c r="I61" s="355"/>
      <c r="J61" s="356"/>
      <c r="K61" s="355"/>
      <c r="L61" s="356"/>
      <c r="M61" s="355"/>
      <c r="N61" s="356"/>
      <c r="O61" s="402"/>
      <c r="P61" s="400"/>
      <c r="Q61" s="325"/>
      <c r="R61" s="325"/>
      <c r="S61" s="325"/>
      <c r="T61" s="325"/>
      <c r="U61" s="325"/>
    </row>
    <row r="62" spans="1:21" ht="15.75" x14ac:dyDescent="0.25">
      <c r="A62" s="636"/>
      <c r="B62" s="636"/>
      <c r="C62" s="325"/>
      <c r="D62" s="325"/>
      <c r="E62" s="325"/>
      <c r="F62" s="325"/>
      <c r="G62" s="355"/>
      <c r="H62" s="356"/>
      <c r="I62" s="355"/>
      <c r="J62" s="356"/>
      <c r="K62" s="355"/>
      <c r="L62" s="356"/>
      <c r="M62" s="355"/>
      <c r="N62" s="356"/>
      <c r="O62" s="402">
        <f t="shared" si="0"/>
        <v>0</v>
      </c>
      <c r="P62" s="400">
        <f t="shared" si="0"/>
        <v>0</v>
      </c>
      <c r="Q62" s="325"/>
      <c r="R62" s="325"/>
      <c r="S62" s="325"/>
      <c r="T62" s="325"/>
      <c r="U62" s="325"/>
    </row>
    <row r="63" spans="1:21" ht="15.75" x14ac:dyDescent="0.25">
      <c r="A63" s="634" t="s">
        <v>1496</v>
      </c>
      <c r="B63" s="413"/>
      <c r="C63" s="325"/>
      <c r="D63" s="325"/>
      <c r="E63" s="325"/>
      <c r="F63" s="325"/>
      <c r="G63" s="355"/>
      <c r="H63" s="356"/>
      <c r="I63" s="355"/>
      <c r="J63" s="356"/>
      <c r="K63" s="355"/>
      <c r="L63" s="356"/>
      <c r="M63" s="355"/>
      <c r="N63" s="356"/>
      <c r="O63" s="402">
        <f t="shared" ref="O63:P69" si="3">G63+I63+K63+M63</f>
        <v>0</v>
      </c>
      <c r="P63" s="400">
        <f t="shared" si="3"/>
        <v>0</v>
      </c>
      <c r="Q63" s="325"/>
      <c r="R63" s="325"/>
      <c r="S63" s="325"/>
      <c r="T63" s="325"/>
      <c r="U63" s="325"/>
    </row>
    <row r="64" spans="1:21" ht="15.75" x14ac:dyDescent="0.25">
      <c r="A64" s="635"/>
      <c r="B64" s="413"/>
      <c r="C64" s="325"/>
      <c r="D64" s="325"/>
      <c r="E64" s="325"/>
      <c r="F64" s="325"/>
      <c r="G64" s="355"/>
      <c r="H64" s="356"/>
      <c r="I64" s="355"/>
      <c r="J64" s="356"/>
      <c r="K64" s="355"/>
      <c r="L64" s="356"/>
      <c r="M64" s="355"/>
      <c r="N64" s="356"/>
      <c r="O64" s="402"/>
      <c r="P64" s="400"/>
      <c r="Q64" s="325"/>
      <c r="R64" s="325"/>
      <c r="S64" s="325"/>
      <c r="T64" s="325"/>
      <c r="U64" s="325"/>
    </row>
    <row r="65" spans="1:21" ht="15.75" x14ac:dyDescent="0.25">
      <c r="A65" s="635"/>
      <c r="B65" s="413"/>
      <c r="C65" s="325"/>
      <c r="D65" s="325"/>
      <c r="E65" s="325"/>
      <c r="F65" s="325"/>
      <c r="G65" s="355"/>
      <c r="H65" s="356"/>
      <c r="I65" s="355"/>
      <c r="J65" s="356"/>
      <c r="K65" s="355"/>
      <c r="L65" s="356"/>
      <c r="M65" s="355"/>
      <c r="N65" s="356"/>
      <c r="O65" s="402"/>
      <c r="P65" s="400"/>
      <c r="Q65" s="325"/>
      <c r="R65" s="325"/>
      <c r="S65" s="325"/>
      <c r="T65" s="325"/>
      <c r="U65" s="325"/>
    </row>
    <row r="66" spans="1:21" ht="15.75" x14ac:dyDescent="0.25">
      <c r="A66" s="635"/>
      <c r="B66" s="413"/>
      <c r="C66" s="325"/>
      <c r="D66" s="325"/>
      <c r="E66" s="325"/>
      <c r="F66" s="325"/>
      <c r="G66" s="355"/>
      <c r="H66" s="356"/>
      <c r="I66" s="355"/>
      <c r="J66" s="356"/>
      <c r="K66" s="355"/>
      <c r="L66" s="356"/>
      <c r="M66" s="355"/>
      <c r="N66" s="356"/>
      <c r="O66" s="402"/>
      <c r="P66" s="400"/>
      <c r="Q66" s="325"/>
      <c r="R66" s="325"/>
      <c r="S66" s="325"/>
      <c r="T66" s="325"/>
      <c r="U66" s="325"/>
    </row>
    <row r="67" spans="1:21" ht="15.75" x14ac:dyDescent="0.25">
      <c r="A67" s="635"/>
      <c r="B67" s="413"/>
      <c r="C67" s="325"/>
      <c r="D67" s="325"/>
      <c r="E67" s="325"/>
      <c r="F67" s="325"/>
      <c r="G67" s="355"/>
      <c r="H67" s="356"/>
      <c r="I67" s="355"/>
      <c r="J67" s="356"/>
      <c r="K67" s="355"/>
      <c r="L67" s="356"/>
      <c r="M67" s="355"/>
      <c r="N67" s="356"/>
      <c r="O67" s="402"/>
      <c r="P67" s="400"/>
      <c r="Q67" s="325"/>
      <c r="R67" s="325"/>
      <c r="S67" s="325"/>
      <c r="T67" s="325"/>
      <c r="U67" s="325"/>
    </row>
    <row r="68" spans="1:21" ht="15.75" x14ac:dyDescent="0.25">
      <c r="A68" s="635"/>
      <c r="B68" s="413"/>
      <c r="C68" s="325"/>
      <c r="D68" s="325"/>
      <c r="E68" s="325"/>
      <c r="F68" s="325"/>
      <c r="G68" s="355"/>
      <c r="H68" s="356"/>
      <c r="I68" s="355"/>
      <c r="J68" s="356"/>
      <c r="K68" s="355"/>
      <c r="L68" s="356"/>
      <c r="M68" s="355"/>
      <c r="N68" s="356"/>
      <c r="O68" s="402">
        <f t="shared" si="3"/>
        <v>0</v>
      </c>
      <c r="P68" s="400">
        <f t="shared" si="3"/>
        <v>0</v>
      </c>
      <c r="Q68" s="325"/>
      <c r="R68" s="325"/>
      <c r="S68" s="325"/>
      <c r="T68" s="325"/>
      <c r="U68" s="325"/>
    </row>
    <row r="69" spans="1:21" ht="15.75" x14ac:dyDescent="0.25">
      <c r="A69" s="636"/>
      <c r="B69" s="413"/>
      <c r="C69" s="325"/>
      <c r="D69" s="325"/>
      <c r="E69" s="325"/>
      <c r="F69" s="325"/>
      <c r="G69" s="325"/>
      <c r="H69" s="356"/>
      <c r="I69" s="325"/>
      <c r="J69" s="356"/>
      <c r="K69" s="325"/>
      <c r="L69" s="356"/>
      <c r="M69" s="325"/>
      <c r="N69" s="356"/>
      <c r="O69" s="402">
        <f t="shared" si="3"/>
        <v>0</v>
      </c>
      <c r="P69" s="400">
        <f t="shared" si="3"/>
        <v>0</v>
      </c>
      <c r="Q69" s="325"/>
      <c r="R69" s="71"/>
      <c r="S69" s="325"/>
      <c r="T69" s="325"/>
      <c r="U69" s="325"/>
    </row>
    <row r="70" spans="1:21" ht="15.75" x14ac:dyDescent="0.25">
      <c r="A70" s="296"/>
      <c r="B70" s="297"/>
      <c r="C70" s="297"/>
      <c r="D70" s="296" t="s">
        <v>1481</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27" activePane="bottomLeft" state="frozen"/>
      <selection activeCell="K7" sqref="K7"/>
      <selection pane="bottomLeft" activeCell="C7" sqref="C7:C9"/>
    </sheetView>
  </sheetViews>
  <sheetFormatPr baseColWidth="10" defaultColWidth="11.42578125" defaultRowHeight="15" x14ac:dyDescent="0.25"/>
  <cols>
    <col min="1" max="1" width="35.7109375" style="463" customWidth="1"/>
    <col min="2" max="2" width="35.85546875" style="463" customWidth="1"/>
    <col min="3" max="6" width="27.42578125" style="463" customWidth="1"/>
    <col min="7" max="7" width="15.28515625" style="463" customWidth="1"/>
    <col min="8" max="8" width="11.42578125" style="234"/>
    <col min="9" max="9" width="15.28515625" style="463" customWidth="1"/>
    <col min="10" max="10" width="18.85546875" style="234" customWidth="1"/>
    <col min="11" max="11" width="11.42578125" style="463"/>
    <col min="12" max="12" width="11.42578125" style="234"/>
    <col min="13" max="13" width="11.42578125" style="463"/>
    <col min="14" max="14" width="11.42578125" style="234"/>
    <col min="15" max="15" width="15.28515625" style="463" customWidth="1"/>
    <col min="16" max="16" width="18.28515625" style="234" customWidth="1"/>
    <col min="17" max="17" width="14.140625" style="463" hidden="1" customWidth="1"/>
    <col min="18" max="20" width="14.140625" style="463" customWidth="1"/>
    <col min="21" max="21" width="17" style="463" customWidth="1"/>
    <col min="22" max="16384" width="11.42578125" style="463"/>
  </cols>
  <sheetData>
    <row r="1" spans="1:42" ht="21" x14ac:dyDescent="0.25">
      <c r="A1" s="408"/>
      <c r="B1" s="408"/>
      <c r="C1" s="408"/>
      <c r="D1" s="408"/>
      <c r="E1" s="706" t="s">
        <v>1515</v>
      </c>
      <c r="F1" s="706"/>
      <c r="G1" s="706"/>
      <c r="H1" s="706"/>
      <c r="I1" s="706"/>
      <c r="J1" s="706"/>
      <c r="K1" s="706"/>
      <c r="L1" s="706"/>
      <c r="M1" s="409"/>
      <c r="N1" s="409"/>
      <c r="O1" s="409"/>
      <c r="P1" s="409"/>
      <c r="Q1" s="409"/>
      <c r="R1" s="409"/>
      <c r="S1" s="409"/>
      <c r="T1" s="409"/>
      <c r="U1" s="409"/>
      <c r="V1" s="409"/>
      <c r="W1" s="409"/>
      <c r="X1" s="409"/>
      <c r="Y1" s="409"/>
      <c r="Z1" s="409"/>
      <c r="AA1" s="409"/>
      <c r="AB1" s="408"/>
      <c r="AC1" s="408"/>
      <c r="AD1" s="408"/>
      <c r="AE1" s="408"/>
      <c r="AF1" s="408"/>
      <c r="AG1" s="408"/>
      <c r="AH1" s="408"/>
      <c r="AI1" s="408"/>
      <c r="AJ1" s="408"/>
      <c r="AK1" s="408"/>
      <c r="AL1" s="408"/>
      <c r="AM1" s="408"/>
      <c r="AN1" s="408"/>
      <c r="AO1" s="408"/>
      <c r="AP1" s="408"/>
    </row>
    <row r="2" spans="1:42" ht="18" x14ac:dyDescent="0.3">
      <c r="A2" s="407" t="s">
        <v>1355</v>
      </c>
      <c r="B2" s="408"/>
      <c r="C2" s="408"/>
      <c r="D2" s="408"/>
      <c r="E2" s="408"/>
      <c r="F2" s="408"/>
      <c r="G2" s="409"/>
      <c r="H2" s="410"/>
      <c r="I2" s="409"/>
      <c r="J2" s="409"/>
      <c r="K2" s="409"/>
      <c r="L2" s="409"/>
      <c r="M2" s="409"/>
      <c r="N2" s="409"/>
      <c r="O2" s="409"/>
      <c r="P2" s="409"/>
      <c r="Q2" s="409"/>
      <c r="R2" s="409"/>
      <c r="S2" s="409"/>
      <c r="T2" s="409"/>
      <c r="U2" s="409"/>
      <c r="V2" s="409"/>
      <c r="W2" s="409"/>
      <c r="X2" s="409"/>
      <c r="Y2" s="409"/>
      <c r="Z2" s="409"/>
      <c r="AA2" s="409"/>
      <c r="AB2" s="408"/>
      <c r="AC2" s="408"/>
      <c r="AD2" s="408"/>
      <c r="AE2" s="408"/>
      <c r="AF2" s="408"/>
      <c r="AG2" s="408"/>
      <c r="AH2" s="408"/>
      <c r="AI2" s="408"/>
      <c r="AJ2" s="408"/>
      <c r="AK2" s="408"/>
      <c r="AL2" s="408"/>
      <c r="AM2" s="408"/>
      <c r="AN2" s="408"/>
      <c r="AO2" s="408"/>
      <c r="AP2" s="408"/>
    </row>
    <row r="3" spans="1:42" ht="18.75" x14ac:dyDescent="0.25">
      <c r="A3" s="407" t="s">
        <v>1511</v>
      </c>
      <c r="B3" s="408"/>
      <c r="C3" s="408"/>
      <c r="D3" s="408"/>
      <c r="E3" s="408"/>
      <c r="F3" s="408"/>
      <c r="G3" s="409"/>
      <c r="H3" s="410"/>
      <c r="I3" s="409"/>
      <c r="J3" s="409"/>
      <c r="K3" s="409"/>
      <c r="L3" s="409"/>
      <c r="M3" s="409"/>
      <c r="N3" s="409"/>
      <c r="O3" s="409"/>
      <c r="P3" s="409"/>
      <c r="Q3" s="409"/>
      <c r="R3" s="409"/>
      <c r="S3" s="409"/>
      <c r="T3" s="409"/>
      <c r="U3" s="409"/>
      <c r="V3" s="409"/>
      <c r="W3" s="409"/>
      <c r="X3" s="409"/>
      <c r="Y3" s="409"/>
      <c r="Z3" s="409"/>
      <c r="AA3" s="409"/>
      <c r="AB3" s="408"/>
      <c r="AC3" s="408"/>
      <c r="AD3" s="408"/>
      <c r="AE3" s="408"/>
      <c r="AF3" s="408"/>
      <c r="AG3" s="408"/>
      <c r="AH3" s="408"/>
      <c r="AI3" s="408"/>
      <c r="AJ3" s="408"/>
      <c r="AK3" s="408"/>
      <c r="AL3" s="408"/>
      <c r="AM3" s="408"/>
      <c r="AN3" s="408"/>
      <c r="AO3" s="408"/>
      <c r="AP3" s="408"/>
    </row>
    <row r="4" spans="1:42" s="408" customFormat="1" ht="18.75" x14ac:dyDescent="0.25">
      <c r="A4" s="407" t="s">
        <v>1512</v>
      </c>
      <c r="G4" s="409"/>
      <c r="H4" s="410"/>
      <c r="I4" s="409"/>
      <c r="J4" s="409"/>
      <c r="K4" s="409"/>
      <c r="L4" s="409"/>
      <c r="M4" s="409"/>
      <c r="N4" s="409"/>
      <c r="O4" s="409"/>
      <c r="P4" s="409"/>
      <c r="Q4" s="409"/>
      <c r="R4" s="409"/>
      <c r="S4" s="409"/>
      <c r="T4" s="409"/>
      <c r="U4" s="409"/>
      <c r="V4" s="409"/>
      <c r="W4" s="409"/>
      <c r="X4" s="409"/>
      <c r="Y4" s="409"/>
      <c r="Z4" s="409"/>
      <c r="AA4" s="409"/>
    </row>
    <row r="5" spans="1:42" s="408" customFormat="1" ht="18.75" x14ac:dyDescent="0.25">
      <c r="A5" s="407" t="s">
        <v>1513</v>
      </c>
      <c r="G5" s="409"/>
      <c r="H5" s="410"/>
      <c r="I5" s="409"/>
      <c r="J5" s="409"/>
      <c r="K5" s="409"/>
      <c r="L5" s="409"/>
      <c r="M5" s="409"/>
      <c r="N5" s="409"/>
      <c r="O5" s="409"/>
      <c r="P5" s="409"/>
      <c r="Q5" s="409"/>
      <c r="R5" s="409"/>
      <c r="S5" s="409"/>
      <c r="T5" s="409"/>
      <c r="U5" s="409"/>
      <c r="V5" s="409"/>
      <c r="W5" s="409"/>
      <c r="X5" s="409"/>
      <c r="Y5" s="409"/>
      <c r="Z5" s="409"/>
      <c r="AA5" s="409"/>
    </row>
    <row r="6" spans="1:42" s="408" customFormat="1" x14ac:dyDescent="0.25">
      <c r="A6" s="412" t="s">
        <v>1514</v>
      </c>
      <c r="B6" s="412"/>
      <c r="C6" s="412"/>
      <c r="D6" s="412"/>
      <c r="E6" s="412"/>
      <c r="F6" s="412"/>
      <c r="G6" s="412"/>
      <c r="H6" s="412"/>
      <c r="I6" s="412"/>
      <c r="J6" s="412"/>
      <c r="K6" s="412"/>
      <c r="L6" s="412"/>
      <c r="M6" s="412"/>
      <c r="N6" s="412"/>
      <c r="O6" s="412"/>
      <c r="P6" s="412"/>
      <c r="Q6" s="412"/>
      <c r="R6" s="412"/>
      <c r="S6" s="412"/>
      <c r="T6" s="412"/>
      <c r="U6" s="412"/>
    </row>
    <row r="7" spans="1:42" ht="15" customHeight="1" x14ac:dyDescent="0.25">
      <c r="A7" s="622" t="s">
        <v>97</v>
      </c>
      <c r="B7" s="621" t="s">
        <v>111</v>
      </c>
      <c r="C7" s="624" t="s">
        <v>86</v>
      </c>
      <c r="D7" s="624" t="s">
        <v>87</v>
      </c>
      <c r="E7" s="624" t="s">
        <v>392</v>
      </c>
      <c r="F7" s="624" t="s">
        <v>88</v>
      </c>
      <c r="G7" s="627" t="s">
        <v>100</v>
      </c>
      <c r="H7" s="633"/>
      <c r="I7" s="633"/>
      <c r="J7" s="633"/>
      <c r="K7" s="633"/>
      <c r="L7" s="633"/>
      <c r="M7" s="633"/>
      <c r="N7" s="628"/>
      <c r="O7" s="629" t="s">
        <v>101</v>
      </c>
      <c r="P7" s="630"/>
      <c r="Q7" s="621" t="s">
        <v>102</v>
      </c>
      <c r="R7" s="621" t="s">
        <v>103</v>
      </c>
      <c r="S7" s="621" t="s">
        <v>110</v>
      </c>
      <c r="T7" s="621" t="s">
        <v>109</v>
      </c>
      <c r="U7" s="618" t="s">
        <v>89</v>
      </c>
    </row>
    <row r="8" spans="1:42" ht="15" customHeight="1" x14ac:dyDescent="0.25">
      <c r="A8" s="622"/>
      <c r="B8" s="622"/>
      <c r="C8" s="625"/>
      <c r="D8" s="625"/>
      <c r="E8" s="625"/>
      <c r="F8" s="625"/>
      <c r="G8" s="627" t="s">
        <v>104</v>
      </c>
      <c r="H8" s="628"/>
      <c r="I8" s="627" t="s">
        <v>105</v>
      </c>
      <c r="J8" s="628"/>
      <c r="K8" s="627" t="s">
        <v>106</v>
      </c>
      <c r="L8" s="628"/>
      <c r="M8" s="627" t="s">
        <v>107</v>
      </c>
      <c r="N8" s="628"/>
      <c r="O8" s="631"/>
      <c r="P8" s="632"/>
      <c r="Q8" s="622"/>
      <c r="R8" s="622"/>
      <c r="S8" s="622"/>
      <c r="T8" s="622"/>
      <c r="U8" s="619"/>
    </row>
    <row r="9" spans="1:42" ht="25.5" x14ac:dyDescent="0.25">
      <c r="A9" s="623"/>
      <c r="B9" s="623"/>
      <c r="C9" s="626"/>
      <c r="D9" s="626"/>
      <c r="E9" s="626"/>
      <c r="F9" s="626"/>
      <c r="G9" s="439" t="s">
        <v>108</v>
      </c>
      <c r="H9" s="439" t="s">
        <v>12</v>
      </c>
      <c r="I9" s="439" t="s">
        <v>108</v>
      </c>
      <c r="J9" s="439" t="s">
        <v>12</v>
      </c>
      <c r="K9" s="439" t="s">
        <v>108</v>
      </c>
      <c r="L9" s="439" t="s">
        <v>12</v>
      </c>
      <c r="M9" s="439" t="s">
        <v>108</v>
      </c>
      <c r="N9" s="439" t="s">
        <v>12</v>
      </c>
      <c r="O9" s="439" t="s">
        <v>108</v>
      </c>
      <c r="P9" s="439" t="s">
        <v>12</v>
      </c>
      <c r="Q9" s="623"/>
      <c r="R9" s="623"/>
      <c r="S9" s="623"/>
      <c r="T9" s="623"/>
      <c r="U9" s="620"/>
    </row>
    <row r="10" spans="1:42" ht="15.6" x14ac:dyDescent="0.3">
      <c r="A10" s="498"/>
      <c r="B10" s="499"/>
      <c r="C10" s="442"/>
      <c r="D10" s="442"/>
      <c r="E10" s="443"/>
      <c r="F10" s="442"/>
      <c r="G10" s="444"/>
      <c r="H10" s="444"/>
      <c r="I10" s="444"/>
      <c r="J10" s="444"/>
      <c r="K10" s="444"/>
      <c r="L10" s="444"/>
      <c r="M10" s="444"/>
      <c r="N10" s="444"/>
      <c r="O10" s="444"/>
      <c r="P10" s="444"/>
      <c r="Q10" s="445"/>
      <c r="R10" s="445"/>
      <c r="S10" s="445"/>
      <c r="T10" s="445"/>
      <c r="U10" s="446"/>
    </row>
    <row r="11" spans="1:42" s="497" customFormat="1" ht="21.75" customHeight="1" x14ac:dyDescent="0.25">
      <c r="A11" s="641" t="s">
        <v>1511</v>
      </c>
      <c r="B11" s="707" t="s">
        <v>1539</v>
      </c>
      <c r="C11" s="492"/>
      <c r="D11" s="492"/>
      <c r="E11" s="493"/>
      <c r="F11" s="492"/>
      <c r="G11" s="494"/>
      <c r="H11" s="494"/>
      <c r="I11" s="494"/>
      <c r="J11" s="494"/>
      <c r="K11" s="494"/>
      <c r="L11" s="494"/>
      <c r="M11" s="494"/>
      <c r="N11" s="494"/>
      <c r="O11" s="494"/>
      <c r="P11" s="494"/>
      <c r="Q11" s="495"/>
      <c r="R11" s="495"/>
      <c r="S11" s="495"/>
      <c r="T11" s="495"/>
      <c r="U11" s="496"/>
    </row>
    <row r="12" spans="1:42" s="497" customFormat="1" ht="15.75" x14ac:dyDescent="0.25">
      <c r="A12" s="641"/>
      <c r="B12" s="708"/>
      <c r="C12" s="492"/>
      <c r="D12" s="492"/>
      <c r="E12" s="493"/>
      <c r="F12" s="492"/>
      <c r="G12" s="494"/>
      <c r="H12" s="494"/>
      <c r="I12" s="494"/>
      <c r="J12" s="494"/>
      <c r="K12" s="494"/>
      <c r="L12" s="494"/>
      <c r="M12" s="494"/>
      <c r="N12" s="494"/>
      <c r="O12" s="494"/>
      <c r="P12" s="494"/>
      <c r="Q12" s="495"/>
      <c r="R12" s="495"/>
      <c r="S12" s="495"/>
      <c r="T12" s="495"/>
      <c r="U12" s="496"/>
    </row>
    <row r="13" spans="1:42" s="497" customFormat="1" ht="15.75" x14ac:dyDescent="0.25">
      <c r="A13" s="641"/>
      <c r="B13" s="708"/>
      <c r="C13" s="492"/>
      <c r="D13" s="492"/>
      <c r="E13" s="493"/>
      <c r="F13" s="492"/>
      <c r="G13" s="494"/>
      <c r="H13" s="494"/>
      <c r="I13" s="494"/>
      <c r="J13" s="494"/>
      <c r="K13" s="494"/>
      <c r="L13" s="494"/>
      <c r="M13" s="494"/>
      <c r="N13" s="494"/>
      <c r="O13" s="494"/>
      <c r="P13" s="494"/>
      <c r="Q13" s="495"/>
      <c r="R13" s="495"/>
      <c r="S13" s="495"/>
      <c r="T13" s="495"/>
      <c r="U13" s="496"/>
    </row>
    <row r="14" spans="1:42" s="497" customFormat="1" ht="15.75" x14ac:dyDescent="0.25">
      <c r="A14" s="641"/>
      <c r="B14" s="708"/>
      <c r="C14" s="492"/>
      <c r="D14" s="492"/>
      <c r="E14" s="493"/>
      <c r="F14" s="492"/>
      <c r="G14" s="494"/>
      <c r="H14" s="494"/>
      <c r="I14" s="494"/>
      <c r="J14" s="494"/>
      <c r="K14" s="494"/>
      <c r="L14" s="494"/>
      <c r="M14" s="494"/>
      <c r="N14" s="494"/>
      <c r="O14" s="494"/>
      <c r="P14" s="494"/>
      <c r="Q14" s="495"/>
      <c r="R14" s="495"/>
      <c r="S14" s="495"/>
      <c r="T14" s="495"/>
      <c r="U14" s="496"/>
    </row>
    <row r="15" spans="1:42" s="497" customFormat="1" ht="15.75" x14ac:dyDescent="0.25">
      <c r="A15" s="641"/>
      <c r="B15" s="708"/>
      <c r="C15" s="492"/>
      <c r="D15" s="492"/>
      <c r="E15" s="493"/>
      <c r="F15" s="492"/>
      <c r="G15" s="494"/>
      <c r="H15" s="494"/>
      <c r="I15" s="494"/>
      <c r="J15" s="494"/>
      <c r="K15" s="494"/>
      <c r="L15" s="494"/>
      <c r="M15" s="494"/>
      <c r="N15" s="494"/>
      <c r="O15" s="494"/>
      <c r="P15" s="494"/>
      <c r="Q15" s="495"/>
      <c r="R15" s="495"/>
      <c r="S15" s="495"/>
      <c r="T15" s="495"/>
      <c r="U15" s="496"/>
    </row>
    <row r="16" spans="1:42" s="497" customFormat="1" ht="15.75" x14ac:dyDescent="0.25">
      <c r="A16" s="641"/>
      <c r="B16" s="708"/>
      <c r="C16" s="492"/>
      <c r="D16" s="492"/>
      <c r="E16" s="493"/>
      <c r="F16" s="492"/>
      <c r="G16" s="494"/>
      <c r="H16" s="494"/>
      <c r="I16" s="494"/>
      <c r="J16" s="494"/>
      <c r="K16" s="494"/>
      <c r="L16" s="494"/>
      <c r="M16" s="494"/>
      <c r="N16" s="494"/>
      <c r="O16" s="494"/>
      <c r="P16" s="494"/>
      <c r="Q16" s="495"/>
      <c r="R16" s="495"/>
      <c r="S16" s="495"/>
      <c r="T16" s="495"/>
      <c r="U16" s="496"/>
    </row>
    <row r="17" spans="1:21" s="497" customFormat="1" ht="15.6" hidden="1" x14ac:dyDescent="0.3">
      <c r="A17" s="641"/>
      <c r="B17" s="709"/>
      <c r="C17" s="492"/>
      <c r="D17" s="492"/>
      <c r="E17" s="493"/>
      <c r="F17" s="492"/>
      <c r="G17" s="494"/>
      <c r="H17" s="494"/>
      <c r="I17" s="494"/>
      <c r="J17" s="494"/>
      <c r="K17" s="494"/>
      <c r="L17" s="494"/>
      <c r="M17" s="494"/>
      <c r="N17" s="494"/>
      <c r="O17" s="494"/>
      <c r="P17" s="494"/>
      <c r="Q17" s="495"/>
      <c r="R17" s="495"/>
      <c r="S17" s="495"/>
      <c r="T17" s="495"/>
      <c r="U17" s="496"/>
    </row>
    <row r="18" spans="1:21" ht="15.75" customHeight="1" x14ac:dyDescent="0.25">
      <c r="A18" s="641"/>
      <c r="B18" s="634" t="s">
        <v>1525</v>
      </c>
      <c r="C18" s="488"/>
      <c r="D18" s="488"/>
      <c r="E18" s="488"/>
      <c r="F18" s="361"/>
      <c r="G18" s="489"/>
      <c r="H18" s="490"/>
      <c r="I18" s="489"/>
      <c r="J18" s="490"/>
      <c r="K18" s="489"/>
      <c r="L18" s="490"/>
      <c r="M18" s="489"/>
      <c r="N18" s="490"/>
      <c r="O18" s="402">
        <f t="shared" ref="O18:P22" si="0">G18+I18+K18+M18</f>
        <v>0</v>
      </c>
      <c r="P18" s="400">
        <f t="shared" si="0"/>
        <v>0</v>
      </c>
      <c r="Q18" s="361"/>
      <c r="R18" s="361"/>
      <c r="S18" s="361"/>
      <c r="T18" s="361"/>
      <c r="U18" s="361"/>
    </row>
    <row r="19" spans="1:21" ht="15.75" x14ac:dyDescent="0.25">
      <c r="A19" s="641"/>
      <c r="B19" s="635"/>
      <c r="C19" s="488"/>
      <c r="D19" s="488"/>
      <c r="E19" s="488"/>
      <c r="F19" s="361"/>
      <c r="G19" s="489"/>
      <c r="H19" s="490"/>
      <c r="I19" s="489"/>
      <c r="J19" s="490"/>
      <c r="K19" s="489"/>
      <c r="L19" s="490"/>
      <c r="M19" s="489"/>
      <c r="N19" s="490"/>
      <c r="O19" s="402">
        <f t="shared" si="0"/>
        <v>0</v>
      </c>
      <c r="P19" s="400">
        <f t="shared" si="0"/>
        <v>0</v>
      </c>
      <c r="Q19" s="361"/>
      <c r="R19" s="361"/>
      <c r="S19" s="361"/>
      <c r="T19" s="361"/>
      <c r="U19" s="361"/>
    </row>
    <row r="20" spans="1:21" ht="15.75" x14ac:dyDescent="0.25">
      <c r="A20" s="641"/>
      <c r="B20" s="635"/>
      <c r="C20" s="488"/>
      <c r="D20" s="488"/>
      <c r="E20" s="488"/>
      <c r="F20" s="361"/>
      <c r="G20" s="489"/>
      <c r="H20" s="490"/>
      <c r="I20" s="489"/>
      <c r="J20" s="490"/>
      <c r="K20" s="489"/>
      <c r="L20" s="490"/>
      <c r="M20" s="489"/>
      <c r="N20" s="490"/>
      <c r="O20" s="402">
        <f t="shared" si="0"/>
        <v>0</v>
      </c>
      <c r="P20" s="400">
        <f t="shared" si="0"/>
        <v>0</v>
      </c>
      <c r="Q20" s="361"/>
      <c r="R20" s="361"/>
      <c r="S20" s="361"/>
      <c r="T20" s="361"/>
      <c r="U20" s="361"/>
    </row>
    <row r="21" spans="1:21" ht="15.75" x14ac:dyDescent="0.25">
      <c r="A21" s="641"/>
      <c r="B21" s="635"/>
      <c r="C21" s="488"/>
      <c r="D21" s="488"/>
      <c r="E21" s="488"/>
      <c r="F21" s="361"/>
      <c r="G21" s="489"/>
      <c r="H21" s="490"/>
      <c r="I21" s="489"/>
      <c r="J21" s="490"/>
      <c r="K21" s="489"/>
      <c r="L21" s="490"/>
      <c r="M21" s="489"/>
      <c r="N21" s="490"/>
      <c r="O21" s="402">
        <f t="shared" si="0"/>
        <v>0</v>
      </c>
      <c r="P21" s="400">
        <f t="shared" si="0"/>
        <v>0</v>
      </c>
      <c r="Q21" s="361"/>
      <c r="R21" s="361"/>
      <c r="S21" s="361"/>
      <c r="T21" s="361"/>
      <c r="U21" s="361"/>
    </row>
    <row r="22" spans="1:21" ht="15.75" x14ac:dyDescent="0.25">
      <c r="A22" s="641"/>
      <c r="B22" s="634" t="s">
        <v>1526</v>
      </c>
      <c r="C22" s="488"/>
      <c r="D22" s="488"/>
      <c r="E22" s="488"/>
      <c r="F22" s="361"/>
      <c r="G22" s="489"/>
      <c r="H22" s="490"/>
      <c r="I22" s="489"/>
      <c r="J22" s="490"/>
      <c r="K22" s="489"/>
      <c r="L22" s="490"/>
      <c r="M22" s="489"/>
      <c r="N22" s="490"/>
      <c r="O22" s="402">
        <f t="shared" si="0"/>
        <v>0</v>
      </c>
      <c r="P22" s="400">
        <f t="shared" si="0"/>
        <v>0</v>
      </c>
      <c r="Q22" s="361"/>
      <c r="R22" s="361"/>
      <c r="S22" s="361"/>
      <c r="T22" s="361"/>
      <c r="U22" s="361"/>
    </row>
    <row r="23" spans="1:21" ht="15.75" x14ac:dyDescent="0.25">
      <c r="A23" s="641"/>
      <c r="B23" s="635"/>
      <c r="C23" s="488"/>
      <c r="D23" s="488"/>
      <c r="E23" s="488"/>
      <c r="F23" s="361"/>
      <c r="G23" s="489"/>
      <c r="H23" s="490"/>
      <c r="I23" s="489"/>
      <c r="J23" s="490"/>
      <c r="K23" s="489"/>
      <c r="L23" s="490"/>
      <c r="M23" s="489"/>
      <c r="N23" s="490"/>
      <c r="O23" s="402">
        <f t="shared" ref="O23:O72" si="1">G23+I23+K23+M23</f>
        <v>0</v>
      </c>
      <c r="P23" s="400">
        <f t="shared" ref="P23:P72" si="2">H23+J23+L23+N23</f>
        <v>0</v>
      </c>
      <c r="Q23" s="361"/>
      <c r="R23" s="361"/>
      <c r="S23" s="361"/>
      <c r="T23" s="361"/>
      <c r="U23" s="361"/>
    </row>
    <row r="24" spans="1:21" ht="15.75" x14ac:dyDescent="0.25">
      <c r="A24" s="641"/>
      <c r="B24" s="635"/>
      <c r="C24" s="488"/>
      <c r="D24" s="488"/>
      <c r="E24" s="488"/>
      <c r="F24" s="361"/>
      <c r="G24" s="489"/>
      <c r="H24" s="490"/>
      <c r="I24" s="489"/>
      <c r="J24" s="490"/>
      <c r="K24" s="489"/>
      <c r="L24" s="490"/>
      <c r="M24" s="489"/>
      <c r="N24" s="490"/>
      <c r="O24" s="402">
        <f t="shared" si="1"/>
        <v>0</v>
      </c>
      <c r="P24" s="400">
        <f t="shared" si="2"/>
        <v>0</v>
      </c>
      <c r="Q24" s="361"/>
      <c r="R24" s="361"/>
      <c r="S24" s="361"/>
      <c r="T24" s="361"/>
      <c r="U24" s="361"/>
    </row>
    <row r="25" spans="1:21" ht="15.75" x14ac:dyDescent="0.25">
      <c r="A25" s="641"/>
      <c r="B25" s="636"/>
      <c r="C25" s="488"/>
      <c r="D25" s="488"/>
      <c r="E25" s="488"/>
      <c r="F25" s="361"/>
      <c r="G25" s="489"/>
      <c r="H25" s="490"/>
      <c r="I25" s="489"/>
      <c r="J25" s="490"/>
      <c r="K25" s="489"/>
      <c r="L25" s="490"/>
      <c r="M25" s="489"/>
      <c r="N25" s="490"/>
      <c r="O25" s="402">
        <f t="shared" si="1"/>
        <v>0</v>
      </c>
      <c r="P25" s="400">
        <f t="shared" si="2"/>
        <v>0</v>
      </c>
      <c r="Q25" s="361"/>
      <c r="R25" s="361"/>
      <c r="S25" s="361"/>
      <c r="T25" s="361"/>
      <c r="U25" s="361"/>
    </row>
    <row r="26" spans="1:21" ht="15.75" x14ac:dyDescent="0.25">
      <c r="A26" s="641"/>
      <c r="B26" s="634" t="s">
        <v>1527</v>
      </c>
      <c r="C26" s="488"/>
      <c r="D26" s="488"/>
      <c r="E26" s="488"/>
      <c r="F26" s="361"/>
      <c r="G26" s="489"/>
      <c r="H26" s="490"/>
      <c r="I26" s="489"/>
      <c r="J26" s="490"/>
      <c r="K26" s="489"/>
      <c r="L26" s="490"/>
      <c r="M26" s="489"/>
      <c r="N26" s="490"/>
      <c r="O26" s="402">
        <f t="shared" si="1"/>
        <v>0</v>
      </c>
      <c r="P26" s="400">
        <f t="shared" si="2"/>
        <v>0</v>
      </c>
      <c r="Q26" s="361"/>
      <c r="R26" s="361"/>
      <c r="S26" s="361"/>
      <c r="T26" s="361"/>
      <c r="U26" s="361"/>
    </row>
    <row r="27" spans="1:21" ht="15.75" x14ac:dyDescent="0.25">
      <c r="A27" s="641"/>
      <c r="B27" s="635"/>
      <c r="C27" s="488"/>
      <c r="D27" s="488"/>
      <c r="E27" s="488"/>
      <c r="F27" s="361"/>
      <c r="G27" s="489"/>
      <c r="H27" s="490"/>
      <c r="I27" s="489"/>
      <c r="J27" s="490"/>
      <c r="K27" s="489"/>
      <c r="L27" s="490"/>
      <c r="M27" s="489"/>
      <c r="N27" s="490"/>
      <c r="O27" s="402">
        <f t="shared" si="1"/>
        <v>0</v>
      </c>
      <c r="P27" s="400">
        <f t="shared" si="2"/>
        <v>0</v>
      </c>
      <c r="Q27" s="361"/>
      <c r="R27" s="361"/>
      <c r="S27" s="361"/>
      <c r="T27" s="361"/>
      <c r="U27" s="361"/>
    </row>
    <row r="28" spans="1:21" ht="15.75" x14ac:dyDescent="0.25">
      <c r="A28" s="641"/>
      <c r="B28" s="635"/>
      <c r="C28" s="488"/>
      <c r="D28" s="488"/>
      <c r="E28" s="488"/>
      <c r="F28" s="361"/>
      <c r="G28" s="489"/>
      <c r="H28" s="490"/>
      <c r="I28" s="489"/>
      <c r="J28" s="490"/>
      <c r="K28" s="489"/>
      <c r="L28" s="490"/>
      <c r="M28" s="489"/>
      <c r="N28" s="490"/>
      <c r="O28" s="402">
        <f t="shared" si="1"/>
        <v>0</v>
      </c>
      <c r="P28" s="400">
        <f t="shared" si="2"/>
        <v>0</v>
      </c>
      <c r="Q28" s="361"/>
      <c r="R28" s="361"/>
      <c r="S28" s="361"/>
      <c r="T28" s="361"/>
      <c r="U28" s="361"/>
    </row>
    <row r="29" spans="1:21" ht="15.75" x14ac:dyDescent="0.25">
      <c r="A29" s="641"/>
      <c r="B29" s="636"/>
      <c r="C29" s="488"/>
      <c r="D29" s="488"/>
      <c r="E29" s="488"/>
      <c r="F29" s="361"/>
      <c r="G29" s="489"/>
      <c r="H29" s="490"/>
      <c r="I29" s="489"/>
      <c r="J29" s="490"/>
      <c r="K29" s="489"/>
      <c r="L29" s="490"/>
      <c r="M29" s="489"/>
      <c r="N29" s="490"/>
      <c r="O29" s="402">
        <f t="shared" si="1"/>
        <v>0</v>
      </c>
      <c r="P29" s="400">
        <f t="shared" si="2"/>
        <v>0</v>
      </c>
      <c r="Q29" s="361"/>
      <c r="R29" s="361"/>
      <c r="S29" s="361"/>
      <c r="T29" s="361"/>
      <c r="U29" s="361"/>
    </row>
    <row r="30" spans="1:21" ht="15.75" x14ac:dyDescent="0.25">
      <c r="A30" s="641"/>
      <c r="B30" s="705" t="s">
        <v>1528</v>
      </c>
      <c r="C30" s="488"/>
      <c r="D30" s="488"/>
      <c r="E30" s="488"/>
      <c r="F30" s="361"/>
      <c r="G30" s="489"/>
      <c r="H30" s="490"/>
      <c r="I30" s="489"/>
      <c r="J30" s="490"/>
      <c r="K30" s="489"/>
      <c r="L30" s="490"/>
      <c r="M30" s="489"/>
      <c r="N30" s="490"/>
      <c r="O30" s="402">
        <f t="shared" si="1"/>
        <v>0</v>
      </c>
      <c r="P30" s="400">
        <f t="shared" si="2"/>
        <v>0</v>
      </c>
      <c r="Q30" s="361"/>
      <c r="R30" s="361"/>
      <c r="S30" s="361"/>
      <c r="T30" s="361"/>
      <c r="U30" s="361"/>
    </row>
    <row r="31" spans="1:21" ht="15.75" x14ac:dyDescent="0.25">
      <c r="A31" s="641"/>
      <c r="B31" s="705"/>
      <c r="C31" s="488"/>
      <c r="D31" s="488"/>
      <c r="E31" s="488"/>
      <c r="F31" s="361"/>
      <c r="G31" s="489"/>
      <c r="H31" s="490"/>
      <c r="I31" s="489"/>
      <c r="J31" s="490"/>
      <c r="K31" s="489"/>
      <c r="L31" s="490"/>
      <c r="M31" s="489"/>
      <c r="N31" s="490"/>
      <c r="O31" s="402">
        <f t="shared" si="1"/>
        <v>0</v>
      </c>
      <c r="P31" s="400">
        <f t="shared" si="2"/>
        <v>0</v>
      </c>
      <c r="Q31" s="361"/>
      <c r="R31" s="361"/>
      <c r="S31" s="361"/>
      <c r="T31" s="361"/>
      <c r="U31" s="361"/>
    </row>
    <row r="32" spans="1:21" ht="15.75" x14ac:dyDescent="0.25">
      <c r="A32" s="641"/>
      <c r="B32" s="705"/>
      <c r="C32" s="488"/>
      <c r="D32" s="488"/>
      <c r="E32" s="488"/>
      <c r="F32" s="361"/>
      <c r="G32" s="489"/>
      <c r="H32" s="490"/>
      <c r="I32" s="489"/>
      <c r="J32" s="490"/>
      <c r="K32" s="489"/>
      <c r="L32" s="490"/>
      <c r="M32" s="489"/>
      <c r="N32" s="490"/>
      <c r="O32" s="402">
        <f t="shared" si="1"/>
        <v>0</v>
      </c>
      <c r="P32" s="400">
        <f t="shared" si="2"/>
        <v>0</v>
      </c>
      <c r="Q32" s="361"/>
      <c r="R32" s="361"/>
      <c r="S32" s="361"/>
      <c r="T32" s="361"/>
      <c r="U32" s="361"/>
    </row>
    <row r="33" spans="1:21" ht="15.75" x14ac:dyDescent="0.25">
      <c r="A33" s="641"/>
      <c r="B33" s="705"/>
      <c r="C33" s="488"/>
      <c r="D33" s="488"/>
      <c r="E33" s="488"/>
      <c r="F33" s="361"/>
      <c r="G33" s="489"/>
      <c r="H33" s="490"/>
      <c r="I33" s="489"/>
      <c r="J33" s="490"/>
      <c r="K33" s="489"/>
      <c r="L33" s="490"/>
      <c r="M33" s="489"/>
      <c r="N33" s="490"/>
      <c r="O33" s="402">
        <f t="shared" si="1"/>
        <v>0</v>
      </c>
      <c r="P33" s="400">
        <f t="shared" si="2"/>
        <v>0</v>
      </c>
      <c r="Q33" s="361"/>
      <c r="R33" s="361"/>
      <c r="S33" s="361"/>
      <c r="T33" s="361"/>
      <c r="U33" s="361"/>
    </row>
    <row r="34" spans="1:21" ht="15.75" x14ac:dyDescent="0.25">
      <c r="A34" s="641"/>
      <c r="B34" s="705" t="s">
        <v>1529</v>
      </c>
      <c r="C34" s="488"/>
      <c r="D34" s="488"/>
      <c r="E34" s="488"/>
      <c r="F34" s="361"/>
      <c r="G34" s="489"/>
      <c r="H34" s="490"/>
      <c r="I34" s="489"/>
      <c r="J34" s="490"/>
      <c r="K34" s="489"/>
      <c r="L34" s="490"/>
      <c r="M34" s="489"/>
      <c r="N34" s="490"/>
      <c r="O34" s="402">
        <f t="shared" si="1"/>
        <v>0</v>
      </c>
      <c r="P34" s="400">
        <f t="shared" si="2"/>
        <v>0</v>
      </c>
      <c r="Q34" s="361"/>
      <c r="R34" s="361"/>
      <c r="S34" s="361"/>
      <c r="T34" s="361"/>
      <c r="U34" s="361"/>
    </row>
    <row r="35" spans="1:21" ht="15.75" x14ac:dyDescent="0.25">
      <c r="A35" s="641"/>
      <c r="B35" s="705"/>
      <c r="C35" s="488"/>
      <c r="D35" s="488"/>
      <c r="E35" s="488"/>
      <c r="F35" s="361"/>
      <c r="G35" s="489"/>
      <c r="H35" s="490"/>
      <c r="I35" s="489"/>
      <c r="J35" s="490"/>
      <c r="K35" s="489"/>
      <c r="L35" s="490"/>
      <c r="M35" s="489"/>
      <c r="N35" s="490"/>
      <c r="O35" s="402">
        <f t="shared" si="1"/>
        <v>0</v>
      </c>
      <c r="P35" s="400">
        <f t="shared" si="2"/>
        <v>0</v>
      </c>
      <c r="Q35" s="361"/>
      <c r="R35" s="361"/>
      <c r="S35" s="361"/>
      <c r="T35" s="361"/>
      <c r="U35" s="361"/>
    </row>
    <row r="36" spans="1:21" ht="15.75" x14ac:dyDescent="0.25">
      <c r="A36" s="641"/>
      <c r="B36" s="705"/>
      <c r="C36" s="488"/>
      <c r="D36" s="488"/>
      <c r="E36" s="488"/>
      <c r="F36" s="361"/>
      <c r="G36" s="489"/>
      <c r="H36" s="490"/>
      <c r="I36" s="489"/>
      <c r="J36" s="490"/>
      <c r="K36" s="489"/>
      <c r="L36" s="490"/>
      <c r="M36" s="489"/>
      <c r="N36" s="490"/>
      <c r="O36" s="402">
        <f t="shared" si="1"/>
        <v>0</v>
      </c>
      <c r="P36" s="400">
        <f t="shared" si="2"/>
        <v>0</v>
      </c>
      <c r="Q36" s="361"/>
      <c r="R36" s="361"/>
      <c r="S36" s="361"/>
      <c r="T36" s="361"/>
      <c r="U36" s="361"/>
    </row>
    <row r="37" spans="1:21" ht="15.75" x14ac:dyDescent="0.25">
      <c r="A37" s="642"/>
      <c r="B37" s="705"/>
      <c r="C37" s="488"/>
      <c r="D37" s="488"/>
      <c r="E37" s="488"/>
      <c r="F37" s="361"/>
      <c r="G37" s="489"/>
      <c r="H37" s="490"/>
      <c r="I37" s="489"/>
      <c r="J37" s="490"/>
      <c r="K37" s="489"/>
      <c r="L37" s="490"/>
      <c r="M37" s="489"/>
      <c r="N37" s="490"/>
      <c r="O37" s="402">
        <f t="shared" si="1"/>
        <v>0</v>
      </c>
      <c r="P37" s="400">
        <f t="shared" si="2"/>
        <v>0</v>
      </c>
      <c r="Q37" s="361"/>
      <c r="R37" s="361"/>
      <c r="S37" s="361"/>
      <c r="T37" s="361"/>
      <c r="U37" s="361"/>
    </row>
    <row r="38" spans="1:21" ht="15.75" customHeight="1" x14ac:dyDescent="0.25">
      <c r="A38" s="705" t="s">
        <v>1512</v>
      </c>
      <c r="B38" s="634" t="s">
        <v>1530</v>
      </c>
      <c r="C38" s="488"/>
      <c r="D38" s="488"/>
      <c r="E38" s="488"/>
      <c r="F38" s="361"/>
      <c r="G38" s="489"/>
      <c r="H38" s="490"/>
      <c r="I38" s="489"/>
      <c r="J38" s="490"/>
      <c r="K38" s="489"/>
      <c r="L38" s="490"/>
      <c r="M38" s="489"/>
      <c r="N38" s="490"/>
      <c r="O38" s="402">
        <f t="shared" si="1"/>
        <v>0</v>
      </c>
      <c r="P38" s="400">
        <f t="shared" si="2"/>
        <v>0</v>
      </c>
      <c r="Q38" s="361"/>
      <c r="R38" s="361"/>
      <c r="S38" s="361"/>
      <c r="T38" s="361"/>
      <c r="U38" s="361"/>
    </row>
    <row r="39" spans="1:21" ht="15.75" x14ac:dyDescent="0.25">
      <c r="A39" s="705"/>
      <c r="B39" s="635"/>
      <c r="C39" s="488"/>
      <c r="D39" s="488"/>
      <c r="E39" s="488"/>
      <c r="F39" s="361"/>
      <c r="G39" s="489"/>
      <c r="H39" s="490"/>
      <c r="I39" s="489"/>
      <c r="J39" s="490"/>
      <c r="K39" s="489"/>
      <c r="L39" s="490"/>
      <c r="M39" s="489"/>
      <c r="N39" s="490"/>
      <c r="O39" s="402">
        <f t="shared" si="1"/>
        <v>0</v>
      </c>
      <c r="P39" s="400">
        <f t="shared" si="2"/>
        <v>0</v>
      </c>
      <c r="Q39" s="361"/>
      <c r="R39" s="361"/>
      <c r="S39" s="361"/>
      <c r="T39" s="361"/>
      <c r="U39" s="361"/>
    </row>
    <row r="40" spans="1:21" ht="15.75" x14ac:dyDescent="0.25">
      <c r="A40" s="705"/>
      <c r="B40" s="635"/>
      <c r="C40" s="488"/>
      <c r="D40" s="488"/>
      <c r="E40" s="488"/>
      <c r="F40" s="361"/>
      <c r="G40" s="489"/>
      <c r="H40" s="490"/>
      <c r="I40" s="489"/>
      <c r="J40" s="490"/>
      <c r="K40" s="489"/>
      <c r="L40" s="490"/>
      <c r="M40" s="489"/>
      <c r="N40" s="490"/>
      <c r="O40" s="402">
        <f t="shared" si="1"/>
        <v>0</v>
      </c>
      <c r="P40" s="400">
        <f t="shared" si="2"/>
        <v>0</v>
      </c>
      <c r="Q40" s="361"/>
      <c r="R40" s="361"/>
      <c r="S40" s="361"/>
      <c r="T40" s="361"/>
      <c r="U40" s="361"/>
    </row>
    <row r="41" spans="1:21" ht="15.75" x14ac:dyDescent="0.25">
      <c r="A41" s="705"/>
      <c r="B41" s="636"/>
      <c r="C41" s="488"/>
      <c r="D41" s="488"/>
      <c r="E41" s="488"/>
      <c r="F41" s="361"/>
      <c r="G41" s="489"/>
      <c r="H41" s="490"/>
      <c r="I41" s="489"/>
      <c r="J41" s="490"/>
      <c r="K41" s="489"/>
      <c r="L41" s="490"/>
      <c r="M41" s="489"/>
      <c r="N41" s="490"/>
      <c r="O41" s="402">
        <f t="shared" si="1"/>
        <v>0</v>
      </c>
      <c r="P41" s="400">
        <f t="shared" si="2"/>
        <v>0</v>
      </c>
      <c r="Q41" s="361"/>
      <c r="R41" s="361"/>
      <c r="S41" s="361"/>
      <c r="T41" s="361"/>
      <c r="U41" s="361"/>
    </row>
    <row r="42" spans="1:21" ht="15.75" x14ac:dyDescent="0.25">
      <c r="A42" s="705"/>
      <c r="B42" s="634" t="s">
        <v>1531</v>
      </c>
      <c r="C42" s="488"/>
      <c r="D42" s="488"/>
      <c r="E42" s="488"/>
      <c r="F42" s="361"/>
      <c r="G42" s="489"/>
      <c r="H42" s="490"/>
      <c r="I42" s="489"/>
      <c r="J42" s="490"/>
      <c r="K42" s="489"/>
      <c r="L42" s="490"/>
      <c r="M42" s="489"/>
      <c r="N42" s="490"/>
      <c r="O42" s="402">
        <f t="shared" si="1"/>
        <v>0</v>
      </c>
      <c r="P42" s="400">
        <f t="shared" si="2"/>
        <v>0</v>
      </c>
      <c r="Q42" s="361"/>
      <c r="R42" s="361"/>
      <c r="S42" s="361"/>
      <c r="T42" s="361"/>
      <c r="U42" s="361"/>
    </row>
    <row r="43" spans="1:21" ht="15.75" x14ac:dyDescent="0.25">
      <c r="A43" s="705"/>
      <c r="B43" s="635"/>
      <c r="C43" s="488"/>
      <c r="D43" s="488"/>
      <c r="E43" s="488"/>
      <c r="F43" s="361"/>
      <c r="G43" s="489"/>
      <c r="H43" s="490"/>
      <c r="I43" s="489"/>
      <c r="J43" s="490"/>
      <c r="K43" s="489"/>
      <c r="L43" s="490"/>
      <c r="M43" s="489"/>
      <c r="N43" s="490"/>
      <c r="O43" s="402">
        <f t="shared" si="1"/>
        <v>0</v>
      </c>
      <c r="P43" s="400">
        <f t="shared" si="2"/>
        <v>0</v>
      </c>
      <c r="Q43" s="361"/>
      <c r="R43" s="361"/>
      <c r="S43" s="361"/>
      <c r="T43" s="361"/>
      <c r="U43" s="361"/>
    </row>
    <row r="44" spans="1:21" ht="15.75" x14ac:dyDescent="0.25">
      <c r="A44" s="705"/>
      <c r="B44" s="635"/>
      <c r="C44" s="488"/>
      <c r="D44" s="488"/>
      <c r="E44" s="488"/>
      <c r="F44" s="361"/>
      <c r="G44" s="489"/>
      <c r="H44" s="490"/>
      <c r="I44" s="489"/>
      <c r="J44" s="490"/>
      <c r="K44" s="489"/>
      <c r="L44" s="490"/>
      <c r="M44" s="489"/>
      <c r="N44" s="490"/>
      <c r="O44" s="402">
        <f t="shared" si="1"/>
        <v>0</v>
      </c>
      <c r="P44" s="400">
        <f t="shared" si="2"/>
        <v>0</v>
      </c>
      <c r="Q44" s="361"/>
      <c r="R44" s="361"/>
      <c r="S44" s="361"/>
      <c r="T44" s="361"/>
      <c r="U44" s="361"/>
    </row>
    <row r="45" spans="1:21" ht="15.75" x14ac:dyDescent="0.25">
      <c r="A45" s="705"/>
      <c r="B45" s="636"/>
      <c r="C45" s="488"/>
      <c r="D45" s="488"/>
      <c r="E45" s="488"/>
      <c r="F45" s="361"/>
      <c r="G45" s="489"/>
      <c r="H45" s="490"/>
      <c r="I45" s="489"/>
      <c r="J45" s="490"/>
      <c r="K45" s="489"/>
      <c r="L45" s="490"/>
      <c r="M45" s="489"/>
      <c r="N45" s="490"/>
      <c r="O45" s="402">
        <f t="shared" si="1"/>
        <v>0</v>
      </c>
      <c r="P45" s="400">
        <f t="shared" si="2"/>
        <v>0</v>
      </c>
      <c r="Q45" s="361"/>
      <c r="R45" s="361"/>
      <c r="S45" s="361"/>
      <c r="T45" s="361"/>
      <c r="U45" s="361"/>
    </row>
    <row r="46" spans="1:21" ht="15.75" x14ac:dyDescent="0.25">
      <c r="A46" s="634" t="s">
        <v>1513</v>
      </c>
      <c r="B46" s="705" t="s">
        <v>1532</v>
      </c>
      <c r="C46" s="488"/>
      <c r="D46" s="488"/>
      <c r="E46" s="488"/>
      <c r="F46" s="361"/>
      <c r="G46" s="489"/>
      <c r="H46" s="490"/>
      <c r="I46" s="489"/>
      <c r="J46" s="490"/>
      <c r="K46" s="489"/>
      <c r="L46" s="490"/>
      <c r="M46" s="489"/>
      <c r="N46" s="490"/>
      <c r="O46" s="402">
        <f t="shared" si="1"/>
        <v>0</v>
      </c>
      <c r="P46" s="400">
        <f t="shared" si="2"/>
        <v>0</v>
      </c>
      <c r="Q46" s="361"/>
      <c r="R46" s="361"/>
      <c r="S46" s="361"/>
      <c r="T46" s="361"/>
      <c r="U46" s="361"/>
    </row>
    <row r="47" spans="1:21" ht="15.75" x14ac:dyDescent="0.25">
      <c r="A47" s="635"/>
      <c r="B47" s="705"/>
      <c r="C47" s="488"/>
      <c r="D47" s="488"/>
      <c r="E47" s="488"/>
      <c r="F47" s="361"/>
      <c r="G47" s="489"/>
      <c r="H47" s="490"/>
      <c r="I47" s="489"/>
      <c r="J47" s="490"/>
      <c r="K47" s="489"/>
      <c r="L47" s="490"/>
      <c r="M47" s="489"/>
      <c r="N47" s="490"/>
      <c r="O47" s="402">
        <f t="shared" si="1"/>
        <v>0</v>
      </c>
      <c r="P47" s="400">
        <f t="shared" si="2"/>
        <v>0</v>
      </c>
      <c r="Q47" s="361"/>
      <c r="R47" s="361"/>
      <c r="S47" s="361"/>
      <c r="T47" s="361"/>
      <c r="U47" s="361"/>
    </row>
    <row r="48" spans="1:21" ht="15.75" x14ac:dyDescent="0.25">
      <c r="A48" s="635"/>
      <c r="B48" s="705"/>
      <c r="C48" s="488"/>
      <c r="D48" s="488"/>
      <c r="E48" s="488"/>
      <c r="F48" s="361"/>
      <c r="G48" s="489"/>
      <c r="H48" s="490"/>
      <c r="I48" s="489"/>
      <c r="J48" s="490"/>
      <c r="K48" s="489"/>
      <c r="L48" s="490"/>
      <c r="M48" s="489"/>
      <c r="N48" s="490"/>
      <c r="O48" s="402">
        <f t="shared" si="1"/>
        <v>0</v>
      </c>
      <c r="P48" s="400">
        <f t="shared" si="2"/>
        <v>0</v>
      </c>
      <c r="Q48" s="361"/>
      <c r="R48" s="361"/>
      <c r="S48" s="361"/>
      <c r="T48" s="361"/>
      <c r="U48" s="361"/>
    </row>
    <row r="49" spans="1:21" ht="15.75" x14ac:dyDescent="0.25">
      <c r="A49" s="635"/>
      <c r="B49" s="705"/>
      <c r="C49" s="488"/>
      <c r="D49" s="488"/>
      <c r="E49" s="488"/>
      <c r="F49" s="361"/>
      <c r="G49" s="489"/>
      <c r="H49" s="490"/>
      <c r="I49" s="489"/>
      <c r="J49" s="490"/>
      <c r="K49" s="489"/>
      <c r="L49" s="490"/>
      <c r="M49" s="489"/>
      <c r="N49" s="490"/>
      <c r="O49" s="402">
        <f t="shared" si="1"/>
        <v>0</v>
      </c>
      <c r="P49" s="400">
        <f t="shared" si="2"/>
        <v>0</v>
      </c>
      <c r="Q49" s="361"/>
      <c r="R49" s="361"/>
      <c r="S49" s="361"/>
      <c r="T49" s="361"/>
      <c r="U49" s="361"/>
    </row>
    <row r="50" spans="1:21" ht="15.75" x14ac:dyDescent="0.25">
      <c r="A50" s="635"/>
      <c r="B50" s="705" t="s">
        <v>1533</v>
      </c>
      <c r="C50" s="488"/>
      <c r="D50" s="488"/>
      <c r="E50" s="488"/>
      <c r="F50" s="361"/>
      <c r="G50" s="489"/>
      <c r="H50" s="490"/>
      <c r="I50" s="489"/>
      <c r="J50" s="490"/>
      <c r="K50" s="489"/>
      <c r="L50" s="490"/>
      <c r="M50" s="489"/>
      <c r="N50" s="490"/>
      <c r="O50" s="402">
        <f t="shared" si="1"/>
        <v>0</v>
      </c>
      <c r="P50" s="400">
        <f t="shared" si="2"/>
        <v>0</v>
      </c>
      <c r="Q50" s="361"/>
      <c r="R50" s="361"/>
      <c r="S50" s="361"/>
      <c r="T50" s="361"/>
      <c r="U50" s="361"/>
    </row>
    <row r="51" spans="1:21" ht="15.75" x14ac:dyDescent="0.25">
      <c r="A51" s="635"/>
      <c r="B51" s="705"/>
      <c r="C51" s="488"/>
      <c r="D51" s="488"/>
      <c r="E51" s="488"/>
      <c r="F51" s="361"/>
      <c r="G51" s="489"/>
      <c r="H51" s="490"/>
      <c r="I51" s="489"/>
      <c r="J51" s="490"/>
      <c r="K51" s="489"/>
      <c r="L51" s="490"/>
      <c r="M51" s="489"/>
      <c r="N51" s="490"/>
      <c r="O51" s="402">
        <f t="shared" si="1"/>
        <v>0</v>
      </c>
      <c r="P51" s="400">
        <f t="shared" si="2"/>
        <v>0</v>
      </c>
      <c r="Q51" s="361"/>
      <c r="R51" s="361"/>
      <c r="S51" s="361"/>
      <c r="T51" s="361"/>
      <c r="U51" s="361"/>
    </row>
    <row r="52" spans="1:21" ht="15.75" x14ac:dyDescent="0.25">
      <c r="A52" s="635"/>
      <c r="B52" s="705"/>
      <c r="C52" s="488"/>
      <c r="D52" s="488"/>
      <c r="E52" s="488"/>
      <c r="F52" s="361"/>
      <c r="G52" s="489"/>
      <c r="H52" s="490"/>
      <c r="I52" s="489"/>
      <c r="J52" s="490"/>
      <c r="K52" s="489"/>
      <c r="L52" s="490"/>
      <c r="M52" s="489"/>
      <c r="N52" s="490"/>
      <c r="O52" s="402">
        <f t="shared" si="1"/>
        <v>0</v>
      </c>
      <c r="P52" s="400">
        <f t="shared" si="2"/>
        <v>0</v>
      </c>
      <c r="Q52" s="361"/>
      <c r="R52" s="361"/>
      <c r="S52" s="361"/>
      <c r="T52" s="361"/>
      <c r="U52" s="361"/>
    </row>
    <row r="53" spans="1:21" ht="15.75" x14ac:dyDescent="0.25">
      <c r="A53" s="635"/>
      <c r="B53" s="705"/>
      <c r="C53" s="488"/>
      <c r="D53" s="488"/>
      <c r="E53" s="488"/>
      <c r="F53" s="361"/>
      <c r="G53" s="489"/>
      <c r="H53" s="490"/>
      <c r="I53" s="489"/>
      <c r="J53" s="490"/>
      <c r="K53" s="489"/>
      <c r="L53" s="490"/>
      <c r="M53" s="489"/>
      <c r="N53" s="490"/>
      <c r="O53" s="402">
        <f t="shared" si="1"/>
        <v>0</v>
      </c>
      <c r="P53" s="400">
        <f t="shared" si="2"/>
        <v>0</v>
      </c>
      <c r="Q53" s="361"/>
      <c r="R53" s="361"/>
      <c r="S53" s="361"/>
      <c r="T53" s="361"/>
      <c r="U53" s="361"/>
    </row>
    <row r="54" spans="1:21" ht="15.75" x14ac:dyDescent="0.25">
      <c r="A54" s="635"/>
      <c r="B54" s="634" t="s">
        <v>1534</v>
      </c>
      <c r="C54" s="488"/>
      <c r="D54" s="488"/>
      <c r="E54" s="488"/>
      <c r="F54" s="361"/>
      <c r="G54" s="489"/>
      <c r="H54" s="490"/>
      <c r="I54" s="489"/>
      <c r="J54" s="490"/>
      <c r="K54" s="489"/>
      <c r="L54" s="490"/>
      <c r="M54" s="489"/>
      <c r="N54" s="490"/>
      <c r="O54" s="402">
        <f t="shared" si="1"/>
        <v>0</v>
      </c>
      <c r="P54" s="400">
        <f t="shared" si="2"/>
        <v>0</v>
      </c>
      <c r="Q54" s="361"/>
      <c r="R54" s="361"/>
      <c r="S54" s="361"/>
      <c r="T54" s="361"/>
      <c r="U54" s="361"/>
    </row>
    <row r="55" spans="1:21" ht="15.75" x14ac:dyDescent="0.25">
      <c r="A55" s="635"/>
      <c r="B55" s="635"/>
      <c r="C55" s="488"/>
      <c r="D55" s="488"/>
      <c r="E55" s="488"/>
      <c r="F55" s="361"/>
      <c r="G55" s="489"/>
      <c r="H55" s="490"/>
      <c r="I55" s="489"/>
      <c r="J55" s="490"/>
      <c r="K55" s="489"/>
      <c r="L55" s="490"/>
      <c r="M55" s="489"/>
      <c r="N55" s="490"/>
      <c r="O55" s="402">
        <f t="shared" si="1"/>
        <v>0</v>
      </c>
      <c r="P55" s="400">
        <f t="shared" si="2"/>
        <v>0</v>
      </c>
      <c r="Q55" s="361"/>
      <c r="R55" s="361"/>
      <c r="S55" s="361"/>
      <c r="T55" s="361"/>
      <c r="U55" s="361"/>
    </row>
    <row r="56" spans="1:21" ht="15.75" x14ac:dyDescent="0.25">
      <c r="A56" s="635"/>
      <c r="B56" s="635"/>
      <c r="C56" s="488"/>
      <c r="D56" s="488"/>
      <c r="E56" s="488"/>
      <c r="F56" s="361"/>
      <c r="G56" s="489"/>
      <c r="H56" s="490"/>
      <c r="I56" s="489"/>
      <c r="J56" s="490"/>
      <c r="K56" s="489"/>
      <c r="L56" s="490"/>
      <c r="M56" s="489"/>
      <c r="N56" s="490"/>
      <c r="O56" s="402">
        <f t="shared" si="1"/>
        <v>0</v>
      </c>
      <c r="P56" s="400">
        <f t="shared" si="2"/>
        <v>0</v>
      </c>
      <c r="Q56" s="361"/>
      <c r="R56" s="361"/>
      <c r="S56" s="361"/>
      <c r="T56" s="361"/>
      <c r="U56" s="361"/>
    </row>
    <row r="57" spans="1:21" ht="15.75" x14ac:dyDescent="0.25">
      <c r="A57" s="636"/>
      <c r="B57" s="636"/>
      <c r="C57" s="488"/>
      <c r="D57" s="488"/>
      <c r="E57" s="488"/>
      <c r="F57" s="361"/>
      <c r="G57" s="489"/>
      <c r="H57" s="490"/>
      <c r="I57" s="489"/>
      <c r="J57" s="490"/>
      <c r="K57" s="489"/>
      <c r="L57" s="490"/>
      <c r="M57" s="489"/>
      <c r="N57" s="490"/>
      <c r="O57" s="402">
        <f t="shared" si="1"/>
        <v>0</v>
      </c>
      <c r="P57" s="400">
        <f t="shared" si="2"/>
        <v>0</v>
      </c>
      <c r="Q57" s="361"/>
      <c r="R57" s="361"/>
      <c r="S57" s="361"/>
      <c r="T57" s="361"/>
      <c r="U57" s="361"/>
    </row>
    <row r="58" spans="1:21" ht="15.75" x14ac:dyDescent="0.25">
      <c r="A58" s="634" t="s">
        <v>1514</v>
      </c>
      <c r="B58" s="634" t="s">
        <v>1535</v>
      </c>
      <c r="C58" s="488"/>
      <c r="D58" s="488"/>
      <c r="E58" s="488"/>
      <c r="F58" s="361"/>
      <c r="G58" s="489"/>
      <c r="H58" s="490"/>
      <c r="I58" s="489"/>
      <c r="J58" s="490"/>
      <c r="K58" s="489"/>
      <c r="L58" s="490"/>
      <c r="M58" s="489"/>
      <c r="N58" s="490"/>
      <c r="O58" s="402">
        <f t="shared" si="1"/>
        <v>0</v>
      </c>
      <c r="P58" s="400">
        <f t="shared" si="2"/>
        <v>0</v>
      </c>
      <c r="Q58" s="361"/>
      <c r="R58" s="361"/>
      <c r="S58" s="361"/>
      <c r="T58" s="361"/>
      <c r="U58" s="361"/>
    </row>
    <row r="59" spans="1:21" ht="15.75" x14ac:dyDescent="0.25">
      <c r="A59" s="635"/>
      <c r="B59" s="635"/>
      <c r="C59" s="488"/>
      <c r="D59" s="488"/>
      <c r="E59" s="488"/>
      <c r="F59" s="361"/>
      <c r="G59" s="489"/>
      <c r="H59" s="490"/>
      <c r="I59" s="489"/>
      <c r="J59" s="490"/>
      <c r="K59" s="489"/>
      <c r="L59" s="490"/>
      <c r="M59" s="489"/>
      <c r="N59" s="490"/>
      <c r="O59" s="402">
        <f t="shared" si="1"/>
        <v>0</v>
      </c>
      <c r="P59" s="400">
        <f t="shared" si="2"/>
        <v>0</v>
      </c>
      <c r="Q59" s="361"/>
      <c r="R59" s="361"/>
      <c r="S59" s="361"/>
      <c r="T59" s="361"/>
      <c r="U59" s="361"/>
    </row>
    <row r="60" spans="1:21" ht="15.75" x14ac:dyDescent="0.25">
      <c r="A60" s="635"/>
      <c r="B60" s="635"/>
      <c r="C60" s="488"/>
      <c r="D60" s="488"/>
      <c r="E60" s="488"/>
      <c r="F60" s="361"/>
      <c r="G60" s="489"/>
      <c r="H60" s="490"/>
      <c r="I60" s="489"/>
      <c r="J60" s="490"/>
      <c r="K60" s="489"/>
      <c r="L60" s="490"/>
      <c r="M60" s="489"/>
      <c r="N60" s="490"/>
      <c r="O60" s="402">
        <f t="shared" si="1"/>
        <v>0</v>
      </c>
      <c r="P60" s="400">
        <f t="shared" si="2"/>
        <v>0</v>
      </c>
      <c r="Q60" s="361"/>
      <c r="R60" s="361"/>
      <c r="S60" s="361"/>
      <c r="T60" s="361"/>
      <c r="U60" s="361"/>
    </row>
    <row r="61" spans="1:21" ht="15.75" x14ac:dyDescent="0.25">
      <c r="A61" s="635"/>
      <c r="B61" s="636"/>
      <c r="C61" s="488"/>
      <c r="D61" s="488"/>
      <c r="E61" s="488"/>
      <c r="F61" s="361"/>
      <c r="G61" s="489"/>
      <c r="H61" s="490"/>
      <c r="I61" s="489"/>
      <c r="J61" s="490"/>
      <c r="K61" s="489"/>
      <c r="L61" s="490"/>
      <c r="M61" s="489"/>
      <c r="N61" s="490"/>
      <c r="O61" s="402">
        <f t="shared" si="1"/>
        <v>0</v>
      </c>
      <c r="P61" s="400">
        <f t="shared" si="2"/>
        <v>0</v>
      </c>
      <c r="Q61" s="361"/>
      <c r="R61" s="361"/>
      <c r="S61" s="361"/>
      <c r="T61" s="361"/>
      <c r="U61" s="361"/>
    </row>
    <row r="62" spans="1:21" ht="15.75" x14ac:dyDescent="0.25">
      <c r="A62" s="635"/>
      <c r="B62" s="634" t="s">
        <v>1536</v>
      </c>
      <c r="C62" s="488"/>
      <c r="D62" s="488"/>
      <c r="E62" s="488"/>
      <c r="F62" s="361"/>
      <c r="G62" s="489"/>
      <c r="H62" s="490"/>
      <c r="I62" s="489"/>
      <c r="J62" s="490"/>
      <c r="K62" s="489"/>
      <c r="L62" s="490"/>
      <c r="M62" s="489"/>
      <c r="N62" s="490"/>
      <c r="O62" s="402">
        <f t="shared" si="1"/>
        <v>0</v>
      </c>
      <c r="P62" s="400">
        <f t="shared" si="2"/>
        <v>0</v>
      </c>
      <c r="Q62" s="361"/>
      <c r="R62" s="361"/>
      <c r="S62" s="361"/>
      <c r="T62" s="361"/>
      <c r="U62" s="361"/>
    </row>
    <row r="63" spans="1:21" ht="15.75" x14ac:dyDescent="0.25">
      <c r="A63" s="635"/>
      <c r="B63" s="635"/>
      <c r="C63" s="488"/>
      <c r="D63" s="488"/>
      <c r="E63" s="488"/>
      <c r="F63" s="361"/>
      <c r="G63" s="489"/>
      <c r="H63" s="490"/>
      <c r="I63" s="489"/>
      <c r="J63" s="490"/>
      <c r="K63" s="489"/>
      <c r="L63" s="490"/>
      <c r="M63" s="489"/>
      <c r="N63" s="490"/>
      <c r="O63" s="402">
        <f t="shared" si="1"/>
        <v>0</v>
      </c>
      <c r="P63" s="400">
        <f t="shared" si="2"/>
        <v>0</v>
      </c>
      <c r="Q63" s="361"/>
      <c r="R63" s="361"/>
      <c r="S63" s="361"/>
      <c r="T63" s="361"/>
      <c r="U63" s="361"/>
    </row>
    <row r="64" spans="1:21" ht="15.75" x14ac:dyDescent="0.25">
      <c r="A64" s="635"/>
      <c r="B64" s="635"/>
      <c r="C64" s="488"/>
      <c r="D64" s="488"/>
      <c r="E64" s="488"/>
      <c r="F64" s="361"/>
      <c r="G64" s="489"/>
      <c r="H64" s="490"/>
      <c r="I64" s="489"/>
      <c r="J64" s="490"/>
      <c r="K64" s="489"/>
      <c r="L64" s="490"/>
      <c r="M64" s="489"/>
      <c r="N64" s="490"/>
      <c r="O64" s="402">
        <f t="shared" si="1"/>
        <v>0</v>
      </c>
      <c r="P64" s="400">
        <f t="shared" si="2"/>
        <v>0</v>
      </c>
      <c r="Q64" s="361"/>
      <c r="R64" s="361"/>
      <c r="S64" s="361"/>
      <c r="T64" s="361"/>
      <c r="U64" s="361"/>
    </row>
    <row r="65" spans="1:21" ht="15.75" x14ac:dyDescent="0.25">
      <c r="A65" s="635"/>
      <c r="B65" s="636"/>
      <c r="C65" s="488"/>
      <c r="D65" s="488"/>
      <c r="E65" s="488"/>
      <c r="F65" s="361"/>
      <c r="G65" s="489"/>
      <c r="H65" s="490"/>
      <c r="I65" s="489"/>
      <c r="J65" s="490"/>
      <c r="K65" s="489"/>
      <c r="L65" s="490"/>
      <c r="M65" s="489"/>
      <c r="N65" s="490"/>
      <c r="O65" s="402">
        <f t="shared" si="1"/>
        <v>0</v>
      </c>
      <c r="P65" s="400">
        <f t="shared" si="2"/>
        <v>0</v>
      </c>
      <c r="Q65" s="361"/>
      <c r="R65" s="361"/>
      <c r="S65" s="361"/>
      <c r="T65" s="361"/>
      <c r="U65" s="361"/>
    </row>
    <row r="66" spans="1:21" ht="15.75" x14ac:dyDescent="0.25">
      <c r="A66" s="635"/>
      <c r="B66" s="634" t="s">
        <v>1537</v>
      </c>
      <c r="C66" s="488"/>
      <c r="D66" s="488"/>
      <c r="E66" s="488"/>
      <c r="F66" s="361"/>
      <c r="G66" s="489"/>
      <c r="H66" s="490"/>
      <c r="I66" s="489"/>
      <c r="J66" s="490"/>
      <c r="K66" s="489"/>
      <c r="L66" s="490"/>
      <c r="M66" s="489"/>
      <c r="N66" s="490"/>
      <c r="O66" s="402">
        <f t="shared" si="1"/>
        <v>0</v>
      </c>
      <c r="P66" s="400">
        <f t="shared" si="2"/>
        <v>0</v>
      </c>
      <c r="Q66" s="361"/>
      <c r="R66" s="361"/>
      <c r="S66" s="361"/>
      <c r="T66" s="361"/>
      <c r="U66" s="361"/>
    </row>
    <row r="67" spans="1:21" ht="15.75" x14ac:dyDescent="0.25">
      <c r="A67" s="635"/>
      <c r="B67" s="635"/>
      <c r="C67" s="488"/>
      <c r="D67" s="488"/>
      <c r="E67" s="488"/>
      <c r="F67" s="361"/>
      <c r="G67" s="489"/>
      <c r="H67" s="490"/>
      <c r="I67" s="489"/>
      <c r="J67" s="490"/>
      <c r="K67" s="489"/>
      <c r="L67" s="490"/>
      <c r="M67" s="489"/>
      <c r="N67" s="490"/>
      <c r="O67" s="402">
        <f t="shared" si="1"/>
        <v>0</v>
      </c>
      <c r="P67" s="400">
        <f t="shared" si="2"/>
        <v>0</v>
      </c>
      <c r="Q67" s="361"/>
      <c r="R67" s="361"/>
      <c r="S67" s="361"/>
      <c r="T67" s="361"/>
      <c r="U67" s="361"/>
    </row>
    <row r="68" spans="1:21" ht="15.75" x14ac:dyDescent="0.25">
      <c r="A68" s="635"/>
      <c r="B68" s="635"/>
      <c r="C68" s="488"/>
      <c r="D68" s="488"/>
      <c r="E68" s="488"/>
      <c r="F68" s="361"/>
      <c r="G68" s="489"/>
      <c r="H68" s="490"/>
      <c r="I68" s="489"/>
      <c r="J68" s="490"/>
      <c r="K68" s="489"/>
      <c r="L68" s="490"/>
      <c r="M68" s="489"/>
      <c r="N68" s="490"/>
      <c r="O68" s="402">
        <f t="shared" si="1"/>
        <v>0</v>
      </c>
      <c r="P68" s="400">
        <f t="shared" si="2"/>
        <v>0</v>
      </c>
      <c r="Q68" s="361"/>
      <c r="R68" s="361"/>
      <c r="S68" s="361"/>
      <c r="T68" s="361"/>
      <c r="U68" s="361"/>
    </row>
    <row r="69" spans="1:21" ht="15.75" x14ac:dyDescent="0.25">
      <c r="A69" s="635"/>
      <c r="B69" s="636"/>
      <c r="C69" s="488"/>
      <c r="D69" s="488"/>
      <c r="E69" s="488"/>
      <c r="F69" s="361"/>
      <c r="G69" s="489"/>
      <c r="H69" s="490"/>
      <c r="I69" s="489"/>
      <c r="J69" s="490"/>
      <c r="K69" s="489"/>
      <c r="L69" s="490"/>
      <c r="M69" s="489"/>
      <c r="N69" s="490"/>
      <c r="O69" s="402">
        <f t="shared" si="1"/>
        <v>0</v>
      </c>
      <c r="P69" s="400">
        <f t="shared" si="2"/>
        <v>0</v>
      </c>
      <c r="Q69" s="361"/>
      <c r="R69" s="361"/>
      <c r="S69" s="361"/>
      <c r="T69" s="361"/>
      <c r="U69" s="361"/>
    </row>
    <row r="70" spans="1:21" ht="15.75" x14ac:dyDescent="0.25">
      <c r="A70" s="635"/>
      <c r="B70" s="634" t="s">
        <v>1538</v>
      </c>
      <c r="C70" s="488"/>
      <c r="D70" s="488"/>
      <c r="E70" s="488"/>
      <c r="F70" s="361"/>
      <c r="G70" s="489"/>
      <c r="H70" s="490"/>
      <c r="I70" s="489"/>
      <c r="J70" s="490"/>
      <c r="K70" s="489"/>
      <c r="L70" s="490"/>
      <c r="M70" s="489"/>
      <c r="N70" s="490"/>
      <c r="O70" s="402">
        <f t="shared" si="1"/>
        <v>0</v>
      </c>
      <c r="P70" s="400">
        <f t="shared" si="2"/>
        <v>0</v>
      </c>
      <c r="Q70" s="361"/>
      <c r="R70" s="361"/>
      <c r="S70" s="361"/>
      <c r="T70" s="361"/>
      <c r="U70" s="361"/>
    </row>
    <row r="71" spans="1:21" ht="15.75" x14ac:dyDescent="0.25">
      <c r="A71" s="635"/>
      <c r="B71" s="635"/>
      <c r="C71" s="488"/>
      <c r="D71" s="488"/>
      <c r="E71" s="488"/>
      <c r="F71" s="361"/>
      <c r="G71" s="489"/>
      <c r="H71" s="490"/>
      <c r="I71" s="489"/>
      <c r="J71" s="490"/>
      <c r="K71" s="489"/>
      <c r="L71" s="490"/>
      <c r="M71" s="489"/>
      <c r="N71" s="490"/>
      <c r="O71" s="402">
        <f t="shared" si="1"/>
        <v>0</v>
      </c>
      <c r="P71" s="400">
        <f t="shared" si="2"/>
        <v>0</v>
      </c>
      <c r="Q71" s="361"/>
      <c r="R71" s="361"/>
      <c r="S71" s="361"/>
      <c r="T71" s="361"/>
      <c r="U71" s="361"/>
    </row>
    <row r="72" spans="1:21" ht="15.75" x14ac:dyDescent="0.25">
      <c r="A72" s="635"/>
      <c r="B72" s="635"/>
      <c r="C72" s="488"/>
      <c r="D72" s="488"/>
      <c r="E72" s="488"/>
      <c r="F72" s="361"/>
      <c r="G72" s="489"/>
      <c r="H72" s="490"/>
      <c r="I72" s="489"/>
      <c r="J72" s="490"/>
      <c r="K72" s="489"/>
      <c r="L72" s="490"/>
      <c r="M72" s="489"/>
      <c r="N72" s="490"/>
      <c r="O72" s="402">
        <f t="shared" si="1"/>
        <v>0</v>
      </c>
      <c r="P72" s="400">
        <f t="shared" si="2"/>
        <v>0</v>
      </c>
      <c r="Q72" s="361"/>
      <c r="R72" s="361"/>
      <c r="S72" s="361"/>
      <c r="T72" s="361"/>
      <c r="U72" s="361"/>
    </row>
    <row r="73" spans="1:21" ht="15.75" x14ac:dyDescent="0.25">
      <c r="A73" s="636"/>
      <c r="B73" s="636"/>
      <c r="C73" s="488"/>
      <c r="D73" s="488"/>
      <c r="E73" s="488"/>
      <c r="F73" s="361"/>
      <c r="G73" s="361"/>
      <c r="H73" s="490"/>
      <c r="I73" s="361"/>
      <c r="J73" s="490"/>
      <c r="K73" s="361"/>
      <c r="L73" s="490"/>
      <c r="M73" s="361"/>
      <c r="N73" s="490"/>
      <c r="O73" s="402">
        <f t="shared" ref="O73:P73" si="3">G73+I73+K73+M73</f>
        <v>0</v>
      </c>
      <c r="P73" s="400">
        <f t="shared" si="3"/>
        <v>0</v>
      </c>
      <c r="Q73" s="361"/>
      <c r="R73" s="491"/>
      <c r="S73" s="361"/>
      <c r="T73" s="361"/>
      <c r="U73" s="361"/>
    </row>
    <row r="74" spans="1:21" ht="15.75" x14ac:dyDescent="0.25">
      <c r="A74" s="296"/>
      <c r="B74" s="297"/>
      <c r="C74" s="297"/>
      <c r="D74" s="296" t="s">
        <v>1516</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534" activePane="bottomLeft" state="frozen"/>
      <selection activeCell="A11" sqref="A11"/>
      <selection pane="bottomLeft" activeCell="D568" sqref="D568"/>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5.9" hidden="1" x14ac:dyDescent="0.3">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8"/>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t="14.45" hidden="1" x14ac:dyDescent="0.3">
      <c r="K2" s="160"/>
      <c r="Z2" s="465"/>
      <c r="AB2" s="122" t="s">
        <v>129</v>
      </c>
      <c r="AC2" s="122" t="s">
        <v>130</v>
      </c>
    </row>
    <row r="3" spans="1:571" ht="14.45" hidden="1" x14ac:dyDescent="0.3">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t="14.45" hidden="1" x14ac:dyDescent="0.3">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ht="14.45" x14ac:dyDescent="0.3">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614" t="s">
        <v>393</v>
      </c>
      <c r="L10" s="614"/>
      <c r="M10" s="614"/>
      <c r="N10" s="614"/>
      <c r="O10" s="614"/>
      <c r="P10" s="614"/>
      <c r="Q10" s="614"/>
      <c r="R10" s="614"/>
      <c r="S10" s="614"/>
      <c r="T10" s="614"/>
      <c r="U10" s="614"/>
      <c r="V10" s="614"/>
      <c r="W10" s="614"/>
      <c r="X10" s="614"/>
      <c r="Y10" s="614"/>
      <c r="Z10" s="614"/>
      <c r="AA10" s="614"/>
    </row>
    <row r="11" spans="1:571" ht="79.5" thickBot="1" x14ac:dyDescent="0.3">
      <c r="A11" s="373"/>
      <c r="B11" s="322" t="s">
        <v>133</v>
      </c>
      <c r="C11" s="193" t="s">
        <v>132</v>
      </c>
      <c r="D11" s="194" t="s">
        <v>129</v>
      </c>
      <c r="E11" s="212" t="s">
        <v>1509</v>
      </c>
      <c r="F11" s="194" t="s">
        <v>248</v>
      </c>
      <c r="G11" s="194" t="s">
        <v>460</v>
      </c>
      <c r="H11" s="194" t="s">
        <v>462</v>
      </c>
      <c r="I11" s="212" t="s">
        <v>463</v>
      </c>
      <c r="J11" s="194" t="s">
        <v>461</v>
      </c>
      <c r="K11" s="340" t="s">
        <v>1357</v>
      </c>
      <c r="L11" s="340" t="s">
        <v>1359</v>
      </c>
      <c r="M11" s="340" t="s">
        <v>471</v>
      </c>
      <c r="N11" s="340" t="s">
        <v>1358</v>
      </c>
      <c r="O11" s="340" t="s">
        <v>1360</v>
      </c>
      <c r="P11" s="340" t="s">
        <v>472</v>
      </c>
      <c r="Q11" s="340" t="s">
        <v>1361</v>
      </c>
      <c r="R11" s="340" t="s">
        <v>1362</v>
      </c>
      <c r="S11" s="340" t="s">
        <v>1363</v>
      </c>
      <c r="T11" s="340" t="s">
        <v>1454</v>
      </c>
      <c r="U11" s="340" t="s">
        <v>1364</v>
      </c>
      <c r="V11" s="340" t="s">
        <v>1365</v>
      </c>
      <c r="W11" s="340" t="s">
        <v>1366</v>
      </c>
      <c r="X11" s="340" t="s">
        <v>1367</v>
      </c>
      <c r="Y11" s="340" t="s">
        <v>1368</v>
      </c>
      <c r="Z11" s="340" t="s">
        <v>1479</v>
      </c>
      <c r="AA11" s="340" t="s">
        <v>1517</v>
      </c>
      <c r="AB11" s="339"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2"/>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1020355.9890000001</v>
      </c>
      <c r="E106" s="180">
        <f>E107+E118+E133+E149+E164+E190+E207+E214</f>
        <v>0</v>
      </c>
      <c r="F106" s="180">
        <f t="shared" si="0"/>
        <v>1020355.9890000001</v>
      </c>
      <c r="G106" s="180">
        <f>G107+G118+G133+G149+G164+G190+G207+G214</f>
        <v>0</v>
      </c>
      <c r="H106" s="180">
        <f t="shared" si="4"/>
        <v>1020355.9890000001</v>
      </c>
      <c r="I106" s="180">
        <f>I107+I118+I133+I149+I164+I190+I207+I214</f>
        <v>0</v>
      </c>
      <c r="J106" s="180">
        <f t="shared" si="5"/>
        <v>1020355.9890000001</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1020355.9890000001</v>
      </c>
      <c r="Y106" s="180">
        <f t="shared" ref="Y106:Z106" si="299">Y107+Y118+Y133+Y149+Y164+Y190+Y207+Y214</f>
        <v>0</v>
      </c>
      <c r="Z106" s="180">
        <f t="shared" si="299"/>
        <v>0</v>
      </c>
      <c r="AA106" s="180">
        <f t="shared" si="297"/>
        <v>0</v>
      </c>
      <c r="AB106" s="180">
        <f t="shared" si="297"/>
        <v>21102.048000000003</v>
      </c>
      <c r="AC106" s="180">
        <f t="shared" si="297"/>
        <v>12500</v>
      </c>
      <c r="AD106" s="180">
        <f t="shared" si="297"/>
        <v>7200</v>
      </c>
      <c r="AE106" s="180">
        <f t="shared" si="9"/>
        <v>40802.048000000003</v>
      </c>
      <c r="AF106" s="180">
        <f>AF107+AF118+AF133+AF149+AF164+AF190+AF207+AF214</f>
        <v>130771.95000000001</v>
      </c>
      <c r="AG106" s="180">
        <f>AG107+AG118+AG133+AG149+AG164+AG190+AG207+AG214</f>
        <v>62700</v>
      </c>
      <c r="AH106" s="180">
        <f>AH107+AH118+AH133+AH149+AH164+AH190+AH207+AH214</f>
        <v>9300</v>
      </c>
      <c r="AI106" s="180">
        <f t="shared" si="10"/>
        <v>202771.95</v>
      </c>
      <c r="AJ106" s="180">
        <f>AJ107+AJ118+AJ133+AJ149+AJ164+AJ190+AJ207+AJ214</f>
        <v>511859.43100000004</v>
      </c>
      <c r="AK106" s="180">
        <f>AK107+AK118+AK133+AK149+AK164+AK190+AK207+AK214</f>
        <v>189877.56</v>
      </c>
      <c r="AL106" s="180">
        <f>AL107+AL118+AL133+AL149+AL164+AL190+AL207+AL214</f>
        <v>8700</v>
      </c>
      <c r="AM106" s="180">
        <f t="shared" si="11"/>
        <v>710436.99100000004</v>
      </c>
      <c r="AN106" s="180">
        <f>AN107+AN118+AN133+AN149+AN164+AN190+AN207+AN214</f>
        <v>46345</v>
      </c>
      <c r="AO106" s="180">
        <f>AO107+AO118+AO133+AO149+AO164+AO190+AO207+AO214</f>
        <v>20000</v>
      </c>
      <c r="AP106" s="180">
        <f>AP107+AP118+AP133+AP149+AP164+AP190+AP207+AP214</f>
        <v>0</v>
      </c>
      <c r="AQ106" s="180">
        <f t="shared" si="12"/>
        <v>66345</v>
      </c>
      <c r="AR106" s="180">
        <f t="shared" si="13"/>
        <v>1020355.9890000001</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3000</v>
      </c>
      <c r="E118" s="192">
        <f>SUM(E119:E132)</f>
        <v>0</v>
      </c>
      <c r="F118" s="192">
        <f t="shared" si="300"/>
        <v>3000</v>
      </c>
      <c r="G118" s="192">
        <f t="shared" ref="G118:I118" si="337">SUM(G119:G132)</f>
        <v>0</v>
      </c>
      <c r="H118" s="192">
        <f t="shared" si="4"/>
        <v>3000</v>
      </c>
      <c r="I118" s="192">
        <f t="shared" si="337"/>
        <v>0</v>
      </c>
      <c r="J118" s="192">
        <f t="shared" si="5"/>
        <v>3000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3000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3000</v>
      </c>
      <c r="AM118" s="192">
        <f t="shared" si="11"/>
        <v>3000</v>
      </c>
      <c r="AN118" s="192">
        <f t="shared" si="338"/>
        <v>0</v>
      </c>
      <c r="AO118" s="192">
        <f t="shared" si="338"/>
        <v>0</v>
      </c>
      <c r="AP118" s="192">
        <f t="shared" si="338"/>
        <v>0</v>
      </c>
      <c r="AQ118" s="192">
        <f t="shared" si="12"/>
        <v>0</v>
      </c>
      <c r="AR118" s="192">
        <f t="shared" si="13"/>
        <v>3000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3000</v>
      </c>
      <c r="G122" s="183"/>
      <c r="H122" s="183">
        <f t="shared" si="351"/>
        <v>3000</v>
      </c>
      <c r="I122" s="183"/>
      <c r="J122" s="183">
        <f t="shared" si="352"/>
        <v>3000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M122" s="183">
        <f t="shared" si="355"/>
        <v>3000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3000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10000</v>
      </c>
      <c r="E149" s="192">
        <f>SUM(E150:E163)</f>
        <v>0</v>
      </c>
      <c r="F149" s="192">
        <f t="shared" si="300"/>
        <v>10000</v>
      </c>
      <c r="G149" s="192">
        <f>SUM(G150:G163)</f>
        <v>0</v>
      </c>
      <c r="H149" s="192">
        <f t="shared" si="4"/>
        <v>10000</v>
      </c>
      <c r="I149" s="192">
        <f>SUM(I150:I163)</f>
        <v>0</v>
      </c>
      <c r="J149" s="192">
        <f t="shared" si="5"/>
        <v>10000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10000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10000</v>
      </c>
      <c r="AL149" s="192">
        <f>SUM(AL150:AL163)</f>
        <v>0</v>
      </c>
      <c r="AM149" s="192">
        <f t="shared" si="11"/>
        <v>10000</v>
      </c>
      <c r="AN149" s="192">
        <f>SUM(AN150:AN163)</f>
        <v>0</v>
      </c>
      <c r="AO149" s="192">
        <f>SUM(AO150:AO163)</f>
        <v>0</v>
      </c>
      <c r="AP149" s="192">
        <f>SUM(AP150:AP163)</f>
        <v>0</v>
      </c>
      <c r="AQ149" s="192">
        <f t="shared" si="12"/>
        <v>0</v>
      </c>
      <c r="AR149" s="192">
        <f t="shared" si="13"/>
        <v>10000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10000</v>
      </c>
      <c r="G158" s="183"/>
      <c r="H158" s="183">
        <f t="shared" si="432"/>
        <v>10000</v>
      </c>
      <c r="I158" s="183"/>
      <c r="J158" s="183">
        <f t="shared" si="433"/>
        <v>10000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10000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10000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272974</v>
      </c>
      <c r="E164" s="192">
        <f>SUM(E165:E189)</f>
        <v>0</v>
      </c>
      <c r="F164" s="192">
        <f t="shared" si="300"/>
        <v>272974</v>
      </c>
      <c r="G164" s="192">
        <f>SUM(G165:G189)</f>
        <v>0</v>
      </c>
      <c r="H164" s="192">
        <f t="shared" si="4"/>
        <v>272974</v>
      </c>
      <c r="I164" s="192">
        <f>SUM(I165:I189)</f>
        <v>0</v>
      </c>
      <c r="J164" s="192">
        <f t="shared" si="5"/>
        <v>272974</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272974</v>
      </c>
      <c r="Y164" s="192">
        <f t="shared" ref="Y164:Z164" si="451">SUM(Y165:Y189)</f>
        <v>0</v>
      </c>
      <c r="Z164" s="192">
        <f t="shared" si="451"/>
        <v>0</v>
      </c>
      <c r="AA164" s="192">
        <f t="shared" si="447"/>
        <v>0</v>
      </c>
      <c r="AB164" s="192">
        <f t="shared" si="447"/>
        <v>0</v>
      </c>
      <c r="AC164" s="192">
        <f t="shared" si="447"/>
        <v>0</v>
      </c>
      <c r="AD164" s="192">
        <f t="shared" si="447"/>
        <v>7200</v>
      </c>
      <c r="AE164" s="192">
        <f t="shared" si="9"/>
        <v>7200</v>
      </c>
      <c r="AF164" s="192">
        <f>SUM(AF165:AF189)</f>
        <v>2800</v>
      </c>
      <c r="AG164" s="192">
        <f>SUM(AG165:AG189)</f>
        <v>29700</v>
      </c>
      <c r="AH164" s="192">
        <f>SUM(AH165:AH189)</f>
        <v>9300</v>
      </c>
      <c r="AI164" s="192">
        <f t="shared" si="10"/>
        <v>41800</v>
      </c>
      <c r="AJ164" s="192">
        <f>SUM(AJ165:AJ189)</f>
        <v>76704</v>
      </c>
      <c r="AK164" s="192">
        <f>SUM(AK165:AK189)</f>
        <v>123500</v>
      </c>
      <c r="AL164" s="192">
        <f>SUM(AL165:AL189)</f>
        <v>3200</v>
      </c>
      <c r="AM164" s="192">
        <f t="shared" si="11"/>
        <v>203404</v>
      </c>
      <c r="AN164" s="192">
        <f>SUM(AN165:AN189)</f>
        <v>570</v>
      </c>
      <c r="AO164" s="192">
        <f>SUM(AO165:AO189)</f>
        <v>20000</v>
      </c>
      <c r="AP164" s="192">
        <f>SUM(AP165:AP189)</f>
        <v>0</v>
      </c>
      <c r="AQ164" s="192">
        <f t="shared" si="12"/>
        <v>20570</v>
      </c>
      <c r="AR164" s="192">
        <f t="shared" si="13"/>
        <v>272974</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4500</v>
      </c>
      <c r="G167" s="183"/>
      <c r="H167" s="183">
        <f t="shared" ref="H167" si="460">F167-G167</f>
        <v>4500</v>
      </c>
      <c r="I167" s="183"/>
      <c r="J167" s="183">
        <f t="shared" ref="J167" si="461">F167-I167</f>
        <v>4500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I167" s="183">
        <f t="shared" ref="AI167" si="463">AF167+AG167+AH167</f>
        <v>4500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4500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9350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9350</v>
      </c>
      <c r="G175" s="183"/>
      <c r="H175" s="183">
        <f t="shared" si="468"/>
        <v>9350</v>
      </c>
      <c r="I175" s="183"/>
      <c r="J175" s="183">
        <f t="shared" si="469"/>
        <v>9350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9350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1100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v>
      </c>
      <c r="AM175" s="183">
        <f t="shared" si="472"/>
        <v>8250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9350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259124</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259124</v>
      </c>
      <c r="G187" s="183"/>
      <c r="H187" s="183">
        <f t="shared" si="484"/>
        <v>259124</v>
      </c>
      <c r="I187" s="183"/>
      <c r="J187" s="183">
        <f t="shared" si="485"/>
        <v>259124</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259124</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v>
      </c>
      <c r="AE187" s="183">
        <f t="shared" si="486"/>
        <v>7200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29700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I187" s="183">
        <f t="shared" si="487"/>
        <v>36200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71204</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122950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M187" s="183">
        <f t="shared" si="488"/>
        <v>195154</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20570</v>
      </c>
      <c r="AR187" s="183">
        <f t="shared" si="490"/>
        <v>259124</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713381.98900000006</v>
      </c>
      <c r="E190" s="192">
        <f>E191+E199</f>
        <v>0</v>
      </c>
      <c r="F190" s="192">
        <f t="shared" si="300"/>
        <v>713381.98900000006</v>
      </c>
      <c r="G190" s="192">
        <f>G191+G199</f>
        <v>0</v>
      </c>
      <c r="H190" s="192">
        <f t="shared" si="4"/>
        <v>713381.98900000006</v>
      </c>
      <c r="I190" s="192">
        <f>I191+I199</f>
        <v>0</v>
      </c>
      <c r="J190" s="192">
        <f t="shared" si="5"/>
        <v>713381.98900000006</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713381.98900000006</v>
      </c>
      <c r="Y190" s="192">
        <f t="shared" ref="Y190:Z190" si="492">Y191+Y199</f>
        <v>0</v>
      </c>
      <c r="Z190" s="192">
        <f t="shared" si="492"/>
        <v>0</v>
      </c>
      <c r="AA190" s="192">
        <f t="shared" si="491"/>
        <v>0</v>
      </c>
      <c r="AB190" s="192">
        <f t="shared" ref="AB190" si="493">AB191+AB199</f>
        <v>21102.048000000003</v>
      </c>
      <c r="AC190" s="192">
        <f t="shared" ref="AC190" si="494">AC191+AC199</f>
        <v>0</v>
      </c>
      <c r="AD190" s="192">
        <f t="shared" ref="AD190" si="495">AD191+AD199</f>
        <v>0</v>
      </c>
      <c r="AE190" s="192">
        <f t="shared" si="9"/>
        <v>21102.048000000003</v>
      </c>
      <c r="AF190" s="192">
        <f t="shared" ref="AF190" si="496">AF191+AF199</f>
        <v>126971.95000000001</v>
      </c>
      <c r="AG190" s="192">
        <f t="shared" ref="AG190" si="497">AG191+AG199</f>
        <v>33000</v>
      </c>
      <c r="AH190" s="192">
        <f t="shared" ref="AH190" si="498">AH191+AH199</f>
        <v>0</v>
      </c>
      <c r="AI190" s="192">
        <f t="shared" si="10"/>
        <v>159971.95000000001</v>
      </c>
      <c r="AJ190" s="192">
        <f t="shared" ref="AJ190" si="499">AJ191+AJ199</f>
        <v>435155.43100000004</v>
      </c>
      <c r="AK190" s="192">
        <f t="shared" ref="AK190" si="500">AK191+AK199</f>
        <v>51377.560000000005</v>
      </c>
      <c r="AL190" s="192">
        <f t="shared" ref="AL190" si="501">AL191+AL199</f>
        <v>0</v>
      </c>
      <c r="AM190" s="192">
        <f t="shared" si="11"/>
        <v>486532.99100000004</v>
      </c>
      <c r="AN190" s="192">
        <f t="shared" ref="AN190" si="502">AN191+AN199</f>
        <v>45775</v>
      </c>
      <c r="AO190" s="192">
        <f t="shared" ref="AO190" si="503">AO191+AO199</f>
        <v>0</v>
      </c>
      <c r="AP190" s="192">
        <f t="shared" ref="AP190" si="504">AP191+AP199</f>
        <v>0</v>
      </c>
      <c r="AQ190" s="192">
        <f t="shared" si="12"/>
        <v>45775</v>
      </c>
      <c r="AR190" s="192">
        <f t="shared" si="13"/>
        <v>713381.98900000006</v>
      </c>
    </row>
    <row r="191" spans="2:44" x14ac:dyDescent="0.25">
      <c r="B191" s="190" t="s">
        <v>300</v>
      </c>
      <c r="C191" s="191" t="s">
        <v>180</v>
      </c>
      <c r="D191" s="192">
        <f>SUM(D192:D198)</f>
        <v>310800</v>
      </c>
      <c r="E191" s="192">
        <f>SUM(E192:E198)</f>
        <v>0</v>
      </c>
      <c r="F191" s="192">
        <f>D191+E191</f>
        <v>310800</v>
      </c>
      <c r="G191" s="192">
        <f>SUM(G192:G198)</f>
        <v>0</v>
      </c>
      <c r="H191" s="192">
        <f>F191-G191</f>
        <v>310800</v>
      </c>
      <c r="I191" s="192">
        <f>SUM(I192:I198)</f>
        <v>0</v>
      </c>
      <c r="J191" s="192">
        <f>F191-I191</f>
        <v>310800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310800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94000</v>
      </c>
      <c r="AG191" s="192">
        <f>SUM(AG192:AG198)</f>
        <v>33000</v>
      </c>
      <c r="AH191" s="192">
        <f>SUM(AH192:AH198)</f>
        <v>0</v>
      </c>
      <c r="AI191" s="192">
        <f>AF191+AG191+AH191</f>
        <v>127000</v>
      </c>
      <c r="AJ191" s="192">
        <f>SUM(AJ192:AJ198)</f>
        <v>158800</v>
      </c>
      <c r="AK191" s="192">
        <f>SUM(AK192:AK198)</f>
        <v>25000</v>
      </c>
      <c r="AL191" s="192">
        <f>SUM(AL192:AL198)</f>
        <v>0</v>
      </c>
      <c r="AM191" s="192">
        <f>AJ191+AK191+AL191</f>
        <v>183800</v>
      </c>
      <c r="AN191" s="192">
        <f>SUM(AN192:AN198)</f>
        <v>0</v>
      </c>
      <c r="AO191" s="192">
        <f>SUM(AO192:AO198)</f>
        <v>0</v>
      </c>
      <c r="AP191" s="192">
        <f>SUM(AP192:AP198)</f>
        <v>0</v>
      </c>
      <c r="AQ191" s="192">
        <f>AN191+AO191+AP191</f>
        <v>0</v>
      </c>
      <c r="AR191" s="192">
        <f>AE191+AI191+AM191+AQ191</f>
        <v>310800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8000</v>
      </c>
      <c r="G192" s="183"/>
      <c r="H192" s="183">
        <f>F192-G192</f>
        <v>8000</v>
      </c>
      <c r="I192" s="183"/>
      <c r="J192" s="183">
        <f>F192-I192</f>
        <v>8000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8000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8000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8000</v>
      </c>
      <c r="G193" s="183"/>
      <c r="H193" s="183">
        <f t="shared" ref="H193" si="512">F193-G193</f>
        <v>8000</v>
      </c>
      <c r="I193" s="183"/>
      <c r="J193" s="183">
        <f t="shared" ref="J193" si="513">F193-I193</f>
        <v>8000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8000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8000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294800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294800</v>
      </c>
      <c r="G196" s="183"/>
      <c r="H196" s="183">
        <f t="shared" si="519"/>
        <v>294800</v>
      </c>
      <c r="I196" s="183"/>
      <c r="J196" s="183">
        <f t="shared" si="520"/>
        <v>294800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294800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94000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119000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150800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175800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294800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402581.989</v>
      </c>
      <c r="E199" s="192">
        <f>SUM(E200:E206)</f>
        <v>0</v>
      </c>
      <c r="F199" s="192">
        <f>D199+E199</f>
        <v>402581.989</v>
      </c>
      <c r="G199" s="192">
        <f t="shared" ref="G199:I199" si="535">SUM(G200:G206)</f>
        <v>0</v>
      </c>
      <c r="H199" s="192">
        <f>F199-G199</f>
        <v>402581.989</v>
      </c>
      <c r="I199" s="192">
        <f t="shared" si="535"/>
        <v>0</v>
      </c>
      <c r="J199" s="192">
        <f>F199-I199</f>
        <v>402581.989</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402581.989</v>
      </c>
      <c r="Y199" s="192">
        <f t="shared" ref="Y199:Z199" si="540">SUM(Y200:Y206)</f>
        <v>0</v>
      </c>
      <c r="Z199" s="192">
        <f t="shared" si="540"/>
        <v>0</v>
      </c>
      <c r="AA199" s="192">
        <f t="shared" si="536"/>
        <v>0</v>
      </c>
      <c r="AB199" s="192">
        <f t="shared" si="536"/>
        <v>21102.048000000003</v>
      </c>
      <c r="AC199" s="192">
        <f t="shared" si="536"/>
        <v>0</v>
      </c>
      <c r="AD199" s="192">
        <f t="shared" si="536"/>
        <v>0</v>
      </c>
      <c r="AE199" s="192">
        <f>AB199+AC199+AD199</f>
        <v>21102.048000000003</v>
      </c>
      <c r="AF199" s="192">
        <f t="shared" si="536"/>
        <v>32971.950000000004</v>
      </c>
      <c r="AG199" s="192">
        <f t="shared" si="536"/>
        <v>0</v>
      </c>
      <c r="AH199" s="192">
        <f t="shared" si="536"/>
        <v>0</v>
      </c>
      <c r="AI199" s="192">
        <f>AF199+AG199+AH199</f>
        <v>32971.950000000004</v>
      </c>
      <c r="AJ199" s="192">
        <f t="shared" si="536"/>
        <v>276355.43100000004</v>
      </c>
      <c r="AK199" s="192">
        <f t="shared" si="536"/>
        <v>26377.560000000005</v>
      </c>
      <c r="AL199" s="192">
        <f t="shared" si="536"/>
        <v>0</v>
      </c>
      <c r="AM199" s="192">
        <f>AJ199+AK199+AL199</f>
        <v>302732.99100000004</v>
      </c>
      <c r="AN199" s="192">
        <f t="shared" si="536"/>
        <v>45775</v>
      </c>
      <c r="AO199" s="192">
        <f t="shared" si="536"/>
        <v>0</v>
      </c>
      <c r="AP199" s="192">
        <f t="shared" si="536"/>
        <v>0</v>
      </c>
      <c r="AQ199" s="192">
        <f>AN199+AO199+AP199</f>
        <v>45775</v>
      </c>
      <c r="AR199" s="192">
        <f>AE199+AI199+AM199+AQ199</f>
        <v>402581.98900000006</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59400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59400</v>
      </c>
      <c r="G201" s="183"/>
      <c r="H201" s="183">
        <f t="shared" si="541"/>
        <v>59400</v>
      </c>
      <c r="I201" s="183"/>
      <c r="J201" s="183">
        <f t="shared" si="542"/>
        <v>59400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59400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59400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59400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59400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343181.989</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343181.989</v>
      </c>
      <c r="G204" s="183"/>
      <c r="H204" s="183">
        <f t="shared" si="549"/>
        <v>343181.989</v>
      </c>
      <c r="I204" s="183"/>
      <c r="J204" s="183">
        <f t="shared" si="550"/>
        <v>343181.989</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343181.989</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21102.048000000003</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21102.048000000003</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32971.950000000004</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32971.950000000004</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216955.43100000004</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26377.560000000005</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243332.99100000004</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45775</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45775</v>
      </c>
      <c r="AR204" s="183">
        <f t="shared" si="555"/>
        <v>343181.98900000006</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21000</v>
      </c>
      <c r="E214" s="192">
        <f>SUM(E215:E221)</f>
        <v>0</v>
      </c>
      <c r="F214" s="192">
        <f t="shared" si="300"/>
        <v>21000</v>
      </c>
      <c r="G214" s="192">
        <f>SUM(G215:G221)</f>
        <v>0</v>
      </c>
      <c r="H214" s="192">
        <f t="shared" si="4"/>
        <v>21000</v>
      </c>
      <c r="I214" s="192">
        <f>SUM(I215:I221)</f>
        <v>0</v>
      </c>
      <c r="J214" s="192">
        <f t="shared" si="5"/>
        <v>21000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21000</v>
      </c>
      <c r="Y214" s="192">
        <f t="shared" ref="Y214:Z214" si="597">SUM(Y215:Y221)</f>
        <v>0</v>
      </c>
      <c r="Z214" s="192">
        <f t="shared" si="597"/>
        <v>0</v>
      </c>
      <c r="AA214" s="192">
        <f t="shared" si="593"/>
        <v>0</v>
      </c>
      <c r="AB214" s="192">
        <f t="shared" si="593"/>
        <v>0</v>
      </c>
      <c r="AC214" s="192">
        <f t="shared" si="593"/>
        <v>12500</v>
      </c>
      <c r="AD214" s="192">
        <f t="shared" si="593"/>
        <v>0</v>
      </c>
      <c r="AE214" s="192">
        <f t="shared" si="9"/>
        <v>12500</v>
      </c>
      <c r="AF214" s="192">
        <f>SUM(AF215:AF221)</f>
        <v>1000</v>
      </c>
      <c r="AG214" s="192">
        <f>SUM(AG215:AG221)</f>
        <v>0</v>
      </c>
      <c r="AH214" s="192">
        <f>SUM(AH215:AH221)</f>
        <v>0</v>
      </c>
      <c r="AI214" s="192">
        <f t="shared" si="10"/>
        <v>1000</v>
      </c>
      <c r="AJ214" s="192">
        <f>SUM(AJ215:AJ221)</f>
        <v>0</v>
      </c>
      <c r="AK214" s="192">
        <f>SUM(AK215:AK221)</f>
        <v>5000</v>
      </c>
      <c r="AL214" s="192">
        <f>SUM(AL215:AL221)</f>
        <v>2500</v>
      </c>
      <c r="AM214" s="192">
        <f t="shared" si="11"/>
        <v>7500</v>
      </c>
      <c r="AN214" s="192">
        <f>SUM(AN215:AN221)</f>
        <v>0</v>
      </c>
      <c r="AO214" s="192">
        <f>SUM(AO215:AO221)</f>
        <v>0</v>
      </c>
      <c r="AP214" s="192">
        <f>SUM(AP215:AP221)</f>
        <v>0</v>
      </c>
      <c r="AQ214" s="192">
        <f t="shared" si="12"/>
        <v>0</v>
      </c>
      <c r="AR214" s="192">
        <f t="shared" si="13"/>
        <v>21000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5000</v>
      </c>
      <c r="G215" s="183"/>
      <c r="H215" s="183">
        <f t="shared" si="4"/>
        <v>5000</v>
      </c>
      <c r="I215" s="183"/>
      <c r="J215" s="183">
        <f t="shared" si="5"/>
        <v>5000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5000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5000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16000</v>
      </c>
      <c r="G216" s="183"/>
      <c r="H216" s="183">
        <f t="shared" si="4"/>
        <v>16000</v>
      </c>
      <c r="I216" s="183"/>
      <c r="J216" s="183">
        <f t="shared" si="5"/>
        <v>16000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12500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1000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M216" s="183">
        <f t="shared" si="11"/>
        <v>2500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16000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664869.01</v>
      </c>
      <c r="E222" s="180">
        <f>E223+E235+E243+E260+E267+E312</f>
        <v>0</v>
      </c>
      <c r="F222" s="180">
        <f t="shared" ref="F222:F382" si="622">D222+E222</f>
        <v>664869.01</v>
      </c>
      <c r="G222" s="180">
        <f>G223+G235+G243+G260+G267+G312</f>
        <v>0</v>
      </c>
      <c r="H222" s="180">
        <f t="shared" ref="H222:H498" si="623">F222-G222</f>
        <v>664869.01</v>
      </c>
      <c r="I222" s="180">
        <f>I223+I235+I243+I260+I267+I312</f>
        <v>0</v>
      </c>
      <c r="J222" s="180">
        <f t="shared" ref="J222:J498" si="624">F222-I222</f>
        <v>664869.01</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664869.01</v>
      </c>
      <c r="Y222" s="180">
        <f t="shared" ref="Y222:Z222" si="627">Y223+Y235+Y243+Y260+Y267+Y312</f>
        <v>0</v>
      </c>
      <c r="Z222" s="180">
        <f t="shared" si="627"/>
        <v>0</v>
      </c>
      <c r="AA222" s="180">
        <f t="shared" si="625"/>
        <v>0</v>
      </c>
      <c r="AB222" s="180">
        <f t="shared" si="625"/>
        <v>6000</v>
      </c>
      <c r="AC222" s="180">
        <f t="shared" si="625"/>
        <v>20820.61</v>
      </c>
      <c r="AD222" s="180">
        <f t="shared" si="625"/>
        <v>72304.75</v>
      </c>
      <c r="AE222" s="180">
        <f t="shared" ref="AE222:AE498" si="628">AB222+AC222+AD222</f>
        <v>99125.36</v>
      </c>
      <c r="AF222" s="180">
        <f>AF223+AF235+AF243+AF260+AF267+AF312</f>
        <v>66321.75</v>
      </c>
      <c r="AG222" s="180">
        <f>AG223+AG235+AG243+AG260+AG267+AG312</f>
        <v>133950</v>
      </c>
      <c r="AH222" s="180">
        <f>AH223+AH235+AH243+AH260+AH267+AH312</f>
        <v>122900</v>
      </c>
      <c r="AI222" s="180">
        <f t="shared" ref="AI222:AI498" si="629">AF222+AG222+AH222</f>
        <v>323171.75</v>
      </c>
      <c r="AJ222" s="180">
        <f>AJ223+AJ235+AJ243+AJ260+AJ267+AJ312</f>
        <v>14700</v>
      </c>
      <c r="AK222" s="180">
        <f>AK223+AK235+AK243+AK260+AK267+AK312</f>
        <v>41000</v>
      </c>
      <c r="AL222" s="180">
        <f>AL223+AL235+AL243+AL260+AL267+AL312</f>
        <v>64780.26</v>
      </c>
      <c r="AM222" s="180">
        <f t="shared" ref="AM222:AM498" si="630">AJ222+AK222+AL222</f>
        <v>120480.26000000001</v>
      </c>
      <c r="AN222" s="180">
        <f>AN223+AN235+AN243+AN260+AN267+AN312</f>
        <v>61203.48</v>
      </c>
      <c r="AO222" s="180">
        <f>AO223+AO235+AO243+AO260+AO267+AO312</f>
        <v>60888.160000000003</v>
      </c>
      <c r="AP222" s="180">
        <f>AP223+AP235+AP243+AP260+AP267+AP312</f>
        <v>0</v>
      </c>
      <c r="AQ222" s="180">
        <f t="shared" ref="AQ222:AQ498" si="631">AN222+AO222+AP222</f>
        <v>122091.64000000001</v>
      </c>
      <c r="AR222" s="180">
        <f t="shared" ref="AR222:AR498" si="632">AE222+AI222+AM222+AQ222</f>
        <v>664869.01</v>
      </c>
    </row>
    <row r="223" spans="2:44" x14ac:dyDescent="0.25">
      <c r="B223" s="190" t="s">
        <v>310</v>
      </c>
      <c r="C223" s="191" t="s">
        <v>189</v>
      </c>
      <c r="D223" s="192">
        <f>SUM(D224:D234)</f>
        <v>306150</v>
      </c>
      <c r="E223" s="192">
        <f>SUM(E224:E234)</f>
        <v>0</v>
      </c>
      <c r="F223" s="192">
        <f t="shared" si="622"/>
        <v>306150</v>
      </c>
      <c r="G223" s="192">
        <f>SUM(G224:G234)</f>
        <v>0</v>
      </c>
      <c r="H223" s="192">
        <f t="shared" si="623"/>
        <v>306150</v>
      </c>
      <c r="I223" s="192">
        <f>SUM(I224:I234)</f>
        <v>0</v>
      </c>
      <c r="J223" s="192">
        <f t="shared" si="624"/>
        <v>306150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306150</v>
      </c>
      <c r="Y223" s="192">
        <f t="shared" ref="Y223:Z223" si="635">SUM(Y224:Y234)</f>
        <v>0</v>
      </c>
      <c r="Z223" s="192">
        <f t="shared" si="635"/>
        <v>0</v>
      </c>
      <c r="AA223" s="192">
        <f t="shared" si="633"/>
        <v>0</v>
      </c>
      <c r="AB223" s="192">
        <f t="shared" si="633"/>
        <v>0</v>
      </c>
      <c r="AC223" s="192">
        <f t="shared" si="633"/>
        <v>8400</v>
      </c>
      <c r="AD223" s="192">
        <f t="shared" si="633"/>
        <v>0</v>
      </c>
      <c r="AE223" s="192">
        <f t="shared" si="628"/>
        <v>8400</v>
      </c>
      <c r="AF223" s="192">
        <f>SUM(AF224:AF234)</f>
        <v>65800</v>
      </c>
      <c r="AG223" s="192">
        <f>SUM(AG224:AG234)</f>
        <v>67950</v>
      </c>
      <c r="AH223" s="192">
        <f>SUM(AH224:AH234)</f>
        <v>23400</v>
      </c>
      <c r="AI223" s="192">
        <f t="shared" si="629"/>
        <v>157150</v>
      </c>
      <c r="AJ223" s="192">
        <f>SUM(AJ224:AJ234)</f>
        <v>14100</v>
      </c>
      <c r="AK223" s="192">
        <f>SUM(AK224:AK234)</f>
        <v>38600</v>
      </c>
      <c r="AL223" s="192">
        <f>SUM(AL224:AL234)</f>
        <v>53700</v>
      </c>
      <c r="AM223" s="192">
        <f t="shared" si="630"/>
        <v>106400</v>
      </c>
      <c r="AN223" s="192">
        <f>SUM(AN224:AN234)</f>
        <v>34200</v>
      </c>
      <c r="AO223" s="192">
        <f>SUM(AO224:AO234)</f>
        <v>0</v>
      </c>
      <c r="AP223" s="192">
        <f>SUM(AP224:AP234)</f>
        <v>0</v>
      </c>
      <c r="AQ223" s="192">
        <f t="shared" si="631"/>
        <v>34200</v>
      </c>
      <c r="AR223" s="192">
        <f t="shared" si="632"/>
        <v>306150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17600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17600</v>
      </c>
      <c r="G224" s="183"/>
      <c r="H224" s="183">
        <f t="shared" si="623"/>
        <v>17600</v>
      </c>
      <c r="I224" s="183"/>
      <c r="J224" s="183">
        <f t="shared" si="624"/>
        <v>17600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17600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17600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17600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17600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288550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288550</v>
      </c>
      <c r="G225" s="183"/>
      <c r="H225" s="183">
        <f t="shared" si="623"/>
        <v>288550</v>
      </c>
      <c r="I225" s="183"/>
      <c r="J225" s="183">
        <f t="shared" si="624"/>
        <v>288550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288550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8400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65800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67950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23400</v>
      </c>
      <c r="AI225" s="183">
        <f t="shared" si="629"/>
        <v>157150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14100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53700</v>
      </c>
      <c r="AM225" s="183">
        <f t="shared" si="630"/>
        <v>88800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34200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34200</v>
      </c>
      <c r="AR225" s="183">
        <f t="shared" si="632"/>
        <v>288550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2400</v>
      </c>
      <c r="E235" s="192">
        <f>SUM(E236:E242)</f>
        <v>0</v>
      </c>
      <c r="F235" s="192">
        <f t="shared" si="622"/>
        <v>2400</v>
      </c>
      <c r="G235" s="192">
        <f>SUM(G236:G242)</f>
        <v>0</v>
      </c>
      <c r="H235" s="192">
        <f t="shared" si="623"/>
        <v>2400</v>
      </c>
      <c r="I235" s="192">
        <f>SUM(I236:I242)</f>
        <v>0</v>
      </c>
      <c r="J235" s="192">
        <f t="shared" si="624"/>
        <v>2400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2400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2400</v>
      </c>
      <c r="AL235" s="192">
        <f>SUM(AL236:AL242)</f>
        <v>0</v>
      </c>
      <c r="AM235" s="192">
        <f t="shared" si="630"/>
        <v>2400</v>
      </c>
      <c r="AN235" s="192">
        <f>SUM(AN236:AN242)</f>
        <v>0</v>
      </c>
      <c r="AO235" s="192">
        <f>SUM(AO236:AO242)</f>
        <v>0</v>
      </c>
      <c r="AP235" s="192">
        <f>SUM(AP236:AP242)</f>
        <v>0</v>
      </c>
      <c r="AQ235" s="192">
        <f t="shared" si="631"/>
        <v>0</v>
      </c>
      <c r="AR235" s="192">
        <f t="shared" si="632"/>
        <v>2400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2400</v>
      </c>
      <c r="G239" s="183"/>
      <c r="H239" s="183">
        <f t="shared" si="666"/>
        <v>2400</v>
      </c>
      <c r="I239" s="183"/>
      <c r="J239" s="183">
        <f t="shared" si="667"/>
        <v>2400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2400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2400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309457.90000000002</v>
      </c>
      <c r="E243" s="192">
        <f>SUM(E244:E259)</f>
        <v>0</v>
      </c>
      <c r="F243" s="192">
        <f t="shared" si="622"/>
        <v>309457.90000000002</v>
      </c>
      <c r="G243" s="192">
        <f>SUM(G244:G259)</f>
        <v>0</v>
      </c>
      <c r="H243" s="192">
        <f t="shared" si="623"/>
        <v>309457.90000000002</v>
      </c>
      <c r="I243" s="192">
        <f>SUM(I244:I259)</f>
        <v>0</v>
      </c>
      <c r="J243" s="192">
        <f t="shared" si="624"/>
        <v>309457.90000000002</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309457.90000000002</v>
      </c>
      <c r="Y243" s="192">
        <f t="shared" ref="Y243:Z243" si="693">SUM(Y244:Y259)</f>
        <v>0</v>
      </c>
      <c r="Z243" s="192">
        <f t="shared" si="693"/>
        <v>0</v>
      </c>
      <c r="AA243" s="192">
        <f t="shared" si="689"/>
        <v>0</v>
      </c>
      <c r="AB243" s="192">
        <f t="shared" si="689"/>
        <v>0</v>
      </c>
      <c r="AC243" s="192">
        <f t="shared" si="689"/>
        <v>4250</v>
      </c>
      <c r="AD243" s="192">
        <f t="shared" si="689"/>
        <v>70000</v>
      </c>
      <c r="AE243" s="192">
        <f t="shared" si="628"/>
        <v>74250</v>
      </c>
      <c r="AF243" s="192">
        <f>SUM(AF244:AF259)</f>
        <v>0</v>
      </c>
      <c r="AG243" s="192">
        <f>SUM(AG244:AG259)</f>
        <v>66000</v>
      </c>
      <c r="AH243" s="192">
        <f>SUM(AH244:AH259)</f>
        <v>99500</v>
      </c>
      <c r="AI243" s="192">
        <f t="shared" si="629"/>
        <v>165500</v>
      </c>
      <c r="AJ243" s="192">
        <f>SUM(AJ244:AJ259)</f>
        <v>0</v>
      </c>
      <c r="AK243" s="192">
        <f>SUM(AK244:AK259)</f>
        <v>0</v>
      </c>
      <c r="AL243" s="192">
        <f>SUM(AL244:AL259)</f>
        <v>10000</v>
      </c>
      <c r="AM243" s="192">
        <f t="shared" si="630"/>
        <v>10000</v>
      </c>
      <c r="AN243" s="192">
        <f>SUM(AN244:AN259)</f>
        <v>10400</v>
      </c>
      <c r="AO243" s="192">
        <f>SUM(AO244:AO259)</f>
        <v>49307.9</v>
      </c>
      <c r="AP243" s="192">
        <f>SUM(AP244:AP259)</f>
        <v>0</v>
      </c>
      <c r="AQ243" s="192">
        <f t="shared" si="631"/>
        <v>59707.9</v>
      </c>
      <c r="AR243" s="192">
        <f t="shared" si="632"/>
        <v>309457.90000000002</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305150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305150</v>
      </c>
      <c r="G246" s="183"/>
      <c r="H246" s="183">
        <f t="shared" si="695"/>
        <v>305150</v>
      </c>
      <c r="I246" s="183"/>
      <c r="J246" s="183">
        <f t="shared" si="696"/>
        <v>305150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305150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E246" s="183">
        <f t="shared" si="697"/>
        <v>74250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99500</v>
      </c>
      <c r="AI246" s="183">
        <f t="shared" si="698"/>
        <v>165500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M246" s="183">
        <f t="shared" si="699"/>
        <v>10000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10400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55400</v>
      </c>
      <c r="AR246" s="183">
        <f t="shared" si="701"/>
        <v>305150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4307.8999999999996</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4307.8999999999996</v>
      </c>
      <c r="G248" s="183"/>
      <c r="H248" s="183">
        <f t="shared" si="695"/>
        <v>4307.8999999999996</v>
      </c>
      <c r="I248" s="183"/>
      <c r="J248" s="183">
        <f t="shared" si="696"/>
        <v>4307.8999999999996</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4307.8999999999996</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4307.8999999999996</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4307.8999999999996</v>
      </c>
      <c r="AR248" s="183">
        <f t="shared" si="701"/>
        <v>4307.8999999999996</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14600</v>
      </c>
      <c r="E267" s="192">
        <f>SUM(E268:E311)</f>
        <v>0</v>
      </c>
      <c r="F267" s="192">
        <f t="shared" si="622"/>
        <v>14600</v>
      </c>
      <c r="G267" s="192">
        <f>SUM(G268:G311)</f>
        <v>0</v>
      </c>
      <c r="H267" s="192">
        <f t="shared" si="623"/>
        <v>14600</v>
      </c>
      <c r="I267" s="192">
        <f>SUM(I268:I311)</f>
        <v>0</v>
      </c>
      <c r="J267" s="192">
        <f t="shared" si="624"/>
        <v>14600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14600</v>
      </c>
      <c r="Y267" s="192">
        <f t="shared" ref="Y267:Z267" si="727">SUM(Y268:Y311)</f>
        <v>0</v>
      </c>
      <c r="Z267" s="192">
        <f t="shared" si="727"/>
        <v>0</v>
      </c>
      <c r="AA267" s="192">
        <f t="shared" si="723"/>
        <v>0</v>
      </c>
      <c r="AB267" s="192">
        <f t="shared" si="723"/>
        <v>6000</v>
      </c>
      <c r="AC267" s="192">
        <f t="shared" si="723"/>
        <v>3600</v>
      </c>
      <c r="AD267" s="192">
        <f t="shared" si="723"/>
        <v>0</v>
      </c>
      <c r="AE267" s="192">
        <f t="shared" si="628"/>
        <v>9600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5000</v>
      </c>
      <c r="AO267" s="192">
        <f>SUM(AO268:AO311)</f>
        <v>0</v>
      </c>
      <c r="AP267" s="192">
        <f>SUM(AP268:AP311)</f>
        <v>0</v>
      </c>
      <c r="AQ267" s="192">
        <f t="shared" si="631"/>
        <v>5000</v>
      </c>
      <c r="AR267" s="192">
        <f t="shared" si="632"/>
        <v>14600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14600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14600</v>
      </c>
      <c r="G277" s="183"/>
      <c r="H277" s="183">
        <f t="shared" si="729"/>
        <v>14600</v>
      </c>
      <c r="I277" s="183"/>
      <c r="J277" s="183">
        <f t="shared" si="730"/>
        <v>14600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14600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9600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5000</v>
      </c>
      <c r="AR277" s="183">
        <f t="shared" si="735"/>
        <v>14600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32261.11</v>
      </c>
      <c r="E312" s="192">
        <f>SUM(E313:E326)</f>
        <v>0</v>
      </c>
      <c r="F312" s="192">
        <f t="shared" si="622"/>
        <v>32261.11</v>
      </c>
      <c r="G312" s="192">
        <f>SUM(G313:G326)</f>
        <v>0</v>
      </c>
      <c r="H312" s="192">
        <f t="shared" si="623"/>
        <v>32261.11</v>
      </c>
      <c r="I312" s="192">
        <f>SUM(I313:I326)</f>
        <v>0</v>
      </c>
      <c r="J312" s="192">
        <f t="shared" si="624"/>
        <v>32261.11</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32261.11</v>
      </c>
      <c r="Y312" s="192">
        <f t="shared" ref="Y312:Z312" si="748">SUM(Y313:Y326)</f>
        <v>0</v>
      </c>
      <c r="Z312" s="192">
        <f t="shared" si="748"/>
        <v>0</v>
      </c>
      <c r="AA312" s="192">
        <f t="shared" si="744"/>
        <v>0</v>
      </c>
      <c r="AB312" s="192">
        <f t="shared" si="744"/>
        <v>0</v>
      </c>
      <c r="AC312" s="192">
        <f t="shared" si="744"/>
        <v>4570.6099999999997</v>
      </c>
      <c r="AD312" s="192">
        <f t="shared" si="744"/>
        <v>2304.75</v>
      </c>
      <c r="AE312" s="192">
        <f t="shared" si="628"/>
        <v>6875.36</v>
      </c>
      <c r="AF312" s="192">
        <f>SUM(AF313:AF326)</f>
        <v>521.75</v>
      </c>
      <c r="AG312" s="192">
        <f>SUM(AG313:AG326)</f>
        <v>0</v>
      </c>
      <c r="AH312" s="192">
        <f>SUM(AH313:AH326)</f>
        <v>0</v>
      </c>
      <c r="AI312" s="192">
        <f t="shared" si="629"/>
        <v>521.75</v>
      </c>
      <c r="AJ312" s="192">
        <f>SUM(AJ313:AJ326)</f>
        <v>600</v>
      </c>
      <c r="AK312" s="192">
        <f>SUM(AK313:AK326)</f>
        <v>0</v>
      </c>
      <c r="AL312" s="192">
        <f>SUM(AL313:AL326)</f>
        <v>1080.26</v>
      </c>
      <c r="AM312" s="192">
        <f t="shared" si="630"/>
        <v>1680.26</v>
      </c>
      <c r="AN312" s="192">
        <f>SUM(AN313:AN326)</f>
        <v>11603.480000000001</v>
      </c>
      <c r="AO312" s="192">
        <f>SUM(AO313:AO326)</f>
        <v>11580.26</v>
      </c>
      <c r="AP312" s="192">
        <f>SUM(AP313:AP326)</f>
        <v>0</v>
      </c>
      <c r="AQ312" s="192">
        <f t="shared" si="631"/>
        <v>23183.74</v>
      </c>
      <c r="AR312" s="192">
        <f t="shared" si="632"/>
        <v>32261.11</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4853.0499999999993</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4853.0499999999993</v>
      </c>
      <c r="G314" s="183"/>
      <c r="H314" s="183">
        <f t="shared" si="623"/>
        <v>4853.0499999999993</v>
      </c>
      <c r="I314" s="183"/>
      <c r="J314" s="183">
        <f t="shared" si="624"/>
        <v>4853.0499999999993</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4853.0499999999993</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4570.6099999999997</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4570.6099999999997</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282.44</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282.44</v>
      </c>
      <c r="AR314" s="183">
        <f t="shared" si="632"/>
        <v>4853.0499999999993</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600</v>
      </c>
      <c r="G315" s="183"/>
      <c r="H315" s="183">
        <f t="shared" si="623"/>
        <v>600</v>
      </c>
      <c r="I315" s="183"/>
      <c r="J315" s="183">
        <f t="shared" si="624"/>
        <v>600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600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600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26808.06</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26808.06</v>
      </c>
      <c r="G322" s="183"/>
      <c r="H322" s="183">
        <f t="shared" si="758"/>
        <v>26808.06</v>
      </c>
      <c r="I322" s="183"/>
      <c r="J322" s="183">
        <f t="shared" si="759"/>
        <v>26808.06</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26808.06</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2304.75</v>
      </c>
      <c r="AE322" s="183">
        <f t="shared" si="760"/>
        <v>2304.75</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521.75</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521.75</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1080.26</v>
      </c>
      <c r="AM322" s="183">
        <f t="shared" si="762"/>
        <v>1080.26</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11321.04</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11580.26</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22901.300000000003</v>
      </c>
      <c r="AR322" s="183">
        <f t="shared" si="764"/>
        <v>26808.060000000005</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1500</v>
      </c>
      <c r="E327" s="180">
        <f>E328+E345+E383+E389</f>
        <v>80000</v>
      </c>
      <c r="F327" s="180">
        <f t="shared" si="622"/>
        <v>81500</v>
      </c>
      <c r="G327" s="180">
        <f>G328+G345+G383+G389</f>
        <v>0</v>
      </c>
      <c r="H327" s="180">
        <f t="shared" si="623"/>
        <v>81500</v>
      </c>
      <c r="I327" s="180">
        <f>I328+I345+I383+I389</f>
        <v>0</v>
      </c>
      <c r="J327" s="180">
        <f t="shared" si="624"/>
        <v>81500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81500</v>
      </c>
      <c r="Y327" s="180">
        <f t="shared" ref="Y327:Z327" si="783">Y328+Y345+Y383+Y389</f>
        <v>0</v>
      </c>
      <c r="Z327" s="180">
        <f t="shared" si="783"/>
        <v>0</v>
      </c>
      <c r="AA327" s="180">
        <f t="shared" si="781"/>
        <v>0</v>
      </c>
      <c r="AB327" s="180">
        <f t="shared" si="781"/>
        <v>0</v>
      </c>
      <c r="AC327" s="180">
        <f t="shared" si="781"/>
        <v>81500</v>
      </c>
      <c r="AD327" s="180">
        <f t="shared" si="781"/>
        <v>0</v>
      </c>
      <c r="AE327" s="180">
        <f t="shared" si="628"/>
        <v>81500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81500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1500</v>
      </c>
      <c r="E345" s="192">
        <f>SUM(E346:E382)</f>
        <v>80000</v>
      </c>
      <c r="F345" s="192">
        <f t="shared" si="622"/>
        <v>81500</v>
      </c>
      <c r="G345" s="192">
        <f>SUM(G346:G382)</f>
        <v>0</v>
      </c>
      <c r="H345" s="192">
        <f t="shared" si="623"/>
        <v>81500</v>
      </c>
      <c r="I345" s="192">
        <f>SUM(I346:I382)</f>
        <v>0</v>
      </c>
      <c r="J345" s="192">
        <f t="shared" si="624"/>
        <v>81500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81500</v>
      </c>
      <c r="Y345" s="192">
        <f t="shared" ref="Y345:Z345" si="821">SUM(Y346:Y382)</f>
        <v>0</v>
      </c>
      <c r="Z345" s="192">
        <f t="shared" si="821"/>
        <v>0</v>
      </c>
      <c r="AA345" s="192">
        <f t="shared" si="819"/>
        <v>0</v>
      </c>
      <c r="AB345" s="192">
        <f t="shared" si="819"/>
        <v>0</v>
      </c>
      <c r="AC345" s="192">
        <f t="shared" si="819"/>
        <v>81500</v>
      </c>
      <c r="AD345" s="192">
        <f t="shared" si="819"/>
        <v>0</v>
      </c>
      <c r="AE345" s="192">
        <f t="shared" si="628"/>
        <v>81500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81500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F366" s="183">
        <f t="shared" si="822"/>
        <v>80000</v>
      </c>
      <c r="G366" s="183"/>
      <c r="H366" s="183">
        <f t="shared" si="823"/>
        <v>80000</v>
      </c>
      <c r="I366" s="183"/>
      <c r="J366" s="183">
        <f t="shared" si="824"/>
        <v>80000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80000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80000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1500</v>
      </c>
      <c r="G370" s="183"/>
      <c r="H370" s="183">
        <f t="shared" si="823"/>
        <v>1500</v>
      </c>
      <c r="I370" s="183"/>
      <c r="J370" s="183">
        <f t="shared" si="824"/>
        <v>1500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1500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1500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49455</v>
      </c>
      <c r="E397" s="180">
        <f>E398+E459+E467+E485+E489</f>
        <v>0</v>
      </c>
      <c r="F397" s="180">
        <f t="shared" si="830"/>
        <v>49455</v>
      </c>
      <c r="G397" s="180">
        <f>G398+G459+G467+G485+G489</f>
        <v>0</v>
      </c>
      <c r="H397" s="180">
        <f t="shared" si="623"/>
        <v>49455</v>
      </c>
      <c r="I397" s="180">
        <f>I398+I459+I467+I485+I489</f>
        <v>0</v>
      </c>
      <c r="J397" s="180">
        <f t="shared" si="624"/>
        <v>49455</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49455</v>
      </c>
      <c r="Y397" s="180">
        <f t="shared" ref="Y397:Z397" si="873">Y398+Y459+Y467+Y485+Y489</f>
        <v>0</v>
      </c>
      <c r="Z397" s="180">
        <f t="shared" si="873"/>
        <v>0</v>
      </c>
      <c r="AA397" s="180">
        <f t="shared" si="871"/>
        <v>0</v>
      </c>
      <c r="AB397" s="180">
        <f t="shared" si="871"/>
        <v>0</v>
      </c>
      <c r="AC397" s="180">
        <f t="shared" si="871"/>
        <v>11500</v>
      </c>
      <c r="AD397" s="180">
        <f t="shared" si="871"/>
        <v>0</v>
      </c>
      <c r="AE397" s="180">
        <f t="shared" si="628"/>
        <v>11500</v>
      </c>
      <c r="AF397" s="180">
        <f>AF398+AF459+AF467+AF485+AF489</f>
        <v>0</v>
      </c>
      <c r="AG397" s="180">
        <f>AG398+AG459+AG467+AG485+AG489</f>
        <v>0</v>
      </c>
      <c r="AH397" s="180">
        <f>AH398+AH459+AH467+AH485+AH489</f>
        <v>4900</v>
      </c>
      <c r="AI397" s="180">
        <f t="shared" si="629"/>
        <v>4900</v>
      </c>
      <c r="AJ397" s="180">
        <f>AJ398+AJ459+AJ467+AJ485+AJ489</f>
        <v>0</v>
      </c>
      <c r="AK397" s="180">
        <f>AK398+AK459+AK467+AK485+AK489</f>
        <v>11500</v>
      </c>
      <c r="AL397" s="180">
        <f>AL398+AL459+AL467+AL485+AL489</f>
        <v>21555</v>
      </c>
      <c r="AM397" s="180">
        <f t="shared" si="630"/>
        <v>33055</v>
      </c>
      <c r="AN397" s="180">
        <f>AN398+AN459+AN467+AN485+AN489</f>
        <v>0</v>
      </c>
      <c r="AO397" s="180">
        <f>AO398+AO459+AO467+AO485+AO489</f>
        <v>0</v>
      </c>
      <c r="AP397" s="180">
        <f>AP398+AP459+AP467+AP485+AP489</f>
        <v>0</v>
      </c>
      <c r="AQ397" s="180">
        <f t="shared" si="631"/>
        <v>0</v>
      </c>
      <c r="AR397" s="180">
        <f t="shared" si="632"/>
        <v>49455</v>
      </c>
    </row>
    <row r="398" spans="1:44" x14ac:dyDescent="0.25">
      <c r="B398" s="190" t="s">
        <v>352</v>
      </c>
      <c r="C398" s="191" t="s">
        <v>220</v>
      </c>
      <c r="D398" s="192">
        <f>SUM(D399:D458)</f>
        <v>26455</v>
      </c>
      <c r="E398" s="192">
        <f>SUM(E399:E458)</f>
        <v>0</v>
      </c>
      <c r="F398" s="192">
        <f t="shared" si="830"/>
        <v>26455</v>
      </c>
      <c r="G398" s="192">
        <f t="shared" ref="G398:I398" si="874">SUM(G399:G458)</f>
        <v>0</v>
      </c>
      <c r="H398" s="192">
        <f t="shared" si="623"/>
        <v>26455</v>
      </c>
      <c r="I398" s="192">
        <f t="shared" si="874"/>
        <v>0</v>
      </c>
      <c r="J398" s="192">
        <f t="shared" si="624"/>
        <v>26455</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26455</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4900</v>
      </c>
      <c r="AI398" s="192">
        <f t="shared" si="629"/>
        <v>4900</v>
      </c>
      <c r="AJ398" s="192">
        <f t="shared" si="875"/>
        <v>0</v>
      </c>
      <c r="AK398" s="192">
        <f t="shared" si="875"/>
        <v>0</v>
      </c>
      <c r="AL398" s="192">
        <f t="shared" si="875"/>
        <v>21555</v>
      </c>
      <c r="AM398" s="192">
        <f t="shared" si="630"/>
        <v>21555</v>
      </c>
      <c r="AN398" s="192">
        <f t="shared" si="875"/>
        <v>0</v>
      </c>
      <c r="AO398" s="192">
        <f t="shared" si="875"/>
        <v>0</v>
      </c>
      <c r="AP398" s="192">
        <f t="shared" si="875"/>
        <v>0</v>
      </c>
      <c r="AQ398" s="192">
        <f t="shared" si="631"/>
        <v>0</v>
      </c>
      <c r="AR398" s="192">
        <f t="shared" si="632"/>
        <v>26455</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26455</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26455</v>
      </c>
      <c r="G437" s="183"/>
      <c r="H437" s="183">
        <f t="shared" si="905"/>
        <v>26455</v>
      </c>
      <c r="I437" s="183"/>
      <c r="J437" s="183">
        <f t="shared" si="906"/>
        <v>26455</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26455</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4900</v>
      </c>
      <c r="AI437" s="183">
        <f t="shared" si="908"/>
        <v>4900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21555</v>
      </c>
      <c r="AM437" s="183">
        <f t="shared" si="909"/>
        <v>21555</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26455</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23000</v>
      </c>
      <c r="E467" s="192">
        <f>SUM(E468:E484)</f>
        <v>0</v>
      </c>
      <c r="F467" s="192">
        <f t="shared" si="830"/>
        <v>23000</v>
      </c>
      <c r="G467" s="192">
        <f>SUM(G468:G484)</f>
        <v>0</v>
      </c>
      <c r="H467" s="192">
        <f t="shared" si="623"/>
        <v>23000</v>
      </c>
      <c r="I467" s="192">
        <f>SUM(I468:I484)</f>
        <v>0</v>
      </c>
      <c r="J467" s="192">
        <f t="shared" si="624"/>
        <v>23000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23000</v>
      </c>
      <c r="Y467" s="192">
        <f t="shared" ref="Y467:Z467" si="959">SUM(Y468:Y484)</f>
        <v>0</v>
      </c>
      <c r="Z467" s="192">
        <f t="shared" si="959"/>
        <v>0</v>
      </c>
      <c r="AA467" s="192">
        <f t="shared" si="957"/>
        <v>0</v>
      </c>
      <c r="AB467" s="192">
        <f t="shared" si="957"/>
        <v>0</v>
      </c>
      <c r="AC467" s="192">
        <f t="shared" si="957"/>
        <v>11500</v>
      </c>
      <c r="AD467" s="192">
        <f t="shared" si="957"/>
        <v>0</v>
      </c>
      <c r="AE467" s="192">
        <f t="shared" si="628"/>
        <v>11500</v>
      </c>
      <c r="AF467" s="192">
        <f>SUM(AF468:AF484)</f>
        <v>0</v>
      </c>
      <c r="AG467" s="192">
        <f>SUM(AG468:AG484)</f>
        <v>0</v>
      </c>
      <c r="AH467" s="192">
        <f>SUM(AH468:AH484)</f>
        <v>0</v>
      </c>
      <c r="AI467" s="192">
        <f t="shared" si="629"/>
        <v>0</v>
      </c>
      <c r="AJ467" s="192">
        <f>SUM(AJ468:AJ484)</f>
        <v>0</v>
      </c>
      <c r="AK467" s="192">
        <f>SUM(AK468:AK484)</f>
        <v>11500</v>
      </c>
      <c r="AL467" s="192">
        <f>SUM(AL468:AL484)</f>
        <v>0</v>
      </c>
      <c r="AM467" s="192">
        <f t="shared" si="630"/>
        <v>11500</v>
      </c>
      <c r="AN467" s="192">
        <f>SUM(AN468:AN484)</f>
        <v>0</v>
      </c>
      <c r="AO467" s="192">
        <f>SUM(AO468:AO484)</f>
        <v>0</v>
      </c>
      <c r="AP467" s="192">
        <f>SUM(AP468:AP484)</f>
        <v>0</v>
      </c>
      <c r="AQ467" s="192">
        <f t="shared" si="631"/>
        <v>0</v>
      </c>
      <c r="AR467" s="192">
        <f t="shared" si="632"/>
        <v>23000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11500</v>
      </c>
      <c r="G469" s="183"/>
      <c r="H469" s="183">
        <f>F469-G469</f>
        <v>11500</v>
      </c>
      <c r="I469" s="183"/>
      <c r="J469" s="183">
        <f>F469-I469</f>
        <v>11500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11500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11500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11500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11500</v>
      </c>
      <c r="G483" s="183"/>
      <c r="H483" s="183">
        <f t="shared" ref="H483" si="985">F483-G483</f>
        <v>11500</v>
      </c>
      <c r="I483" s="183"/>
      <c r="J483" s="183">
        <f t="shared" ref="J483" si="986">F483-I483</f>
        <v>11500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11500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11500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11500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533">
        <f>D12+D106+D222+D327+D397+D499+D526+D560</f>
        <v>1736179.9990000001</v>
      </c>
      <c r="E566" s="186">
        <f>E12+E106+E222+E327+E397+E499+E526+E560</f>
        <v>80000</v>
      </c>
      <c r="F566" s="533">
        <f t="shared" si="1050"/>
        <v>1816179.9990000001</v>
      </c>
      <c r="G566" s="186">
        <f>G12+G106+G222+G327+G397+G499+G526+G560</f>
        <v>0</v>
      </c>
      <c r="H566" s="186">
        <f t="shared" si="1052"/>
        <v>1816179.9990000001</v>
      </c>
      <c r="I566" s="186">
        <f>I12+I106+I222+I327+I397+I499+I526+I560</f>
        <v>0</v>
      </c>
      <c r="J566" s="186">
        <f t="shared" si="1053"/>
        <v>1816179.9990000001</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1816179.9990000001</v>
      </c>
      <c r="Y566" s="186">
        <f t="shared" ref="Y566:Z566" si="1213">Y12+Y106+Y222+Y327+Y397+Y499+Y526+Y560</f>
        <v>0</v>
      </c>
      <c r="Z566" s="186">
        <f t="shared" si="1213"/>
        <v>0</v>
      </c>
      <c r="AA566" s="186">
        <f t="shared" si="1209"/>
        <v>0</v>
      </c>
      <c r="AB566" s="186">
        <f t="shared" si="1209"/>
        <v>27102.048000000003</v>
      </c>
      <c r="AC566" s="186">
        <f t="shared" si="1209"/>
        <v>126320.61</v>
      </c>
      <c r="AD566" s="186">
        <f t="shared" si="1209"/>
        <v>79504.75</v>
      </c>
      <c r="AE566" s="186">
        <f t="shared" si="1059"/>
        <v>232927.408</v>
      </c>
      <c r="AF566" s="186">
        <f t="shared" ref="AF566:AH566" si="1214">AF12+AF106+AF222+AF327+AF397+AF499+AF526+AF560</f>
        <v>197093.7</v>
      </c>
      <c r="AG566" s="186">
        <f t="shared" si="1214"/>
        <v>196650</v>
      </c>
      <c r="AH566" s="186">
        <f t="shared" si="1214"/>
        <v>137100</v>
      </c>
      <c r="AI566" s="186">
        <f t="shared" si="1060"/>
        <v>530843.69999999995</v>
      </c>
      <c r="AJ566" s="186">
        <f t="shared" ref="AJ566:AL566" si="1215">AJ12+AJ106+AJ222+AJ327+AJ397+AJ499+AJ526+AJ560</f>
        <v>526559.4310000001</v>
      </c>
      <c r="AK566" s="186">
        <f t="shared" si="1215"/>
        <v>242377.56</v>
      </c>
      <c r="AL566" s="186">
        <f t="shared" si="1215"/>
        <v>95035.260000000009</v>
      </c>
      <c r="AM566" s="186">
        <f t="shared" si="1061"/>
        <v>863972.25100000016</v>
      </c>
      <c r="AN566" s="186">
        <f t="shared" ref="AN566:AP566" si="1216">AN12+AN106+AN222+AN327+AN397+AN499+AN526+AN560</f>
        <v>107548.48000000001</v>
      </c>
      <c r="AO566" s="186">
        <f t="shared" si="1216"/>
        <v>80888.160000000003</v>
      </c>
      <c r="AP566" s="186">
        <f t="shared" si="1216"/>
        <v>0</v>
      </c>
      <c r="AQ566" s="186">
        <f t="shared" si="1062"/>
        <v>188436.64</v>
      </c>
      <c r="AR566" s="186">
        <f t="shared" si="1063"/>
        <v>1816179.9990000003</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D5" sqref="D5"/>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60" t="str">
        <f>+Presupuesto!D11</f>
        <v>Recurrente</v>
      </c>
      <c r="T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t="14.45" hidden="1" x14ac:dyDescent="0.3">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3">
      <c r="C5" s="195" t="s">
        <v>249</v>
      </c>
      <c r="D5" s="461">
        <f>SUMIF(C:C,$C$10,D:D)</f>
        <v>252200</v>
      </c>
    </row>
    <row r="6" spans="1:555" ht="14.45" x14ac:dyDescent="0.3">
      <c r="C6" s="70"/>
      <c r="D6" s="70"/>
      <c r="E6" s="70"/>
      <c r="F6" s="70"/>
      <c r="G6" s="70"/>
      <c r="H6" s="79"/>
      <c r="I6" s="70"/>
      <c r="J6" s="70"/>
    </row>
    <row r="7" spans="1:555" ht="14.45" x14ac:dyDescent="0.3">
      <c r="C7" s="70" t="s">
        <v>41</v>
      </c>
      <c r="D7" s="70"/>
      <c r="E7" s="70"/>
      <c r="F7" s="70"/>
      <c r="G7" s="70"/>
      <c r="H7" s="79"/>
      <c r="I7" s="70"/>
      <c r="J7" s="70"/>
    </row>
    <row r="8" spans="1:555" ht="14.45" x14ac:dyDescent="0.3">
      <c r="C8" s="70" t="s">
        <v>42</v>
      </c>
      <c r="D8" s="70"/>
      <c r="E8" s="70"/>
      <c r="F8" s="70"/>
      <c r="G8" s="70"/>
      <c r="H8" s="79"/>
      <c r="I8" s="70"/>
      <c r="J8" s="70"/>
    </row>
    <row r="9" spans="1:555" thickBot="1" x14ac:dyDescent="0.35">
      <c r="B9" s="93"/>
      <c r="C9" s="177"/>
      <c r="D9" s="177"/>
      <c r="E9" s="177"/>
      <c r="F9" s="177"/>
      <c r="G9" s="177"/>
      <c r="H9" s="79"/>
      <c r="I9" s="177"/>
      <c r="J9" s="177"/>
      <c r="K9" s="112"/>
    </row>
    <row r="10" spans="1:555" thickBot="1" x14ac:dyDescent="0.35">
      <c r="B10" s="93"/>
      <c r="C10" s="29" t="s">
        <v>43</v>
      </c>
      <c r="D10" s="30">
        <f>SUM(G17:G27)</f>
        <v>6800</v>
      </c>
      <c r="E10" s="93"/>
      <c r="F10" s="93"/>
      <c r="G10" s="93"/>
      <c r="H10" s="76"/>
      <c r="I10" s="76"/>
      <c r="J10" s="76"/>
      <c r="K10" s="112"/>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c r="N12" s="153"/>
    </row>
    <row r="13" spans="1:555" ht="15.6" x14ac:dyDescent="0.3">
      <c r="B13" s="93"/>
      <c r="C13" s="202" t="s">
        <v>392</v>
      </c>
      <c r="D13" s="367" t="s">
        <v>1561</v>
      </c>
      <c r="E13" s="93"/>
      <c r="F13" s="93"/>
      <c r="G13" s="93"/>
      <c r="H13" s="76"/>
      <c r="I13" s="76"/>
      <c r="J13" s="76"/>
      <c r="K13" s="112"/>
      <c r="N13" s="153"/>
    </row>
    <row r="14" spans="1:555" ht="18" x14ac:dyDescent="0.3">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Reuniones de coordinación con SEDI, VRA y VOA para la revisión de la Política y sus anexos (reglamentos, manuales y protocolos)</v>
      </c>
      <c r="D14" s="31"/>
      <c r="E14" s="93"/>
      <c r="F14" s="93"/>
      <c r="G14" s="93"/>
      <c r="H14" s="76"/>
      <c r="I14" s="76"/>
      <c r="J14" s="76"/>
      <c r="K14" s="112"/>
      <c r="N14" s="153"/>
    </row>
    <row r="15" spans="1:555" thickBot="1" x14ac:dyDescent="0.35">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6" t="s">
        <v>47</v>
      </c>
      <c r="D17" s="615"/>
      <c r="E17" s="327"/>
      <c r="F17" s="115">
        <v>30000</v>
      </c>
      <c r="G17" s="328">
        <f t="shared" ref="G17:G26" si="0">E17*F17</f>
        <v>0</v>
      </c>
      <c r="H17" s="329"/>
      <c r="I17" s="116" t="s">
        <v>699</v>
      </c>
      <c r="J17" s="116" t="str">
        <f>VLOOKUP(I17,Presupuesto!$B$11:$C$566,2,0)</f>
        <v>SERVICIOS DE CAPACITACION.</v>
      </c>
      <c r="K17" s="330" t="s">
        <v>1517</v>
      </c>
      <c r="L17" s="116" t="s">
        <v>394</v>
      </c>
      <c r="N17" s="153"/>
    </row>
    <row r="18" spans="2:14" x14ac:dyDescent="0.25">
      <c r="B18" s="93"/>
      <c r="C18" s="99" t="s">
        <v>48</v>
      </c>
      <c r="D18" s="616"/>
      <c r="E18" s="200">
        <f>D17</f>
        <v>0</v>
      </c>
      <c r="F18" s="100">
        <v>50</v>
      </c>
      <c r="G18" s="97">
        <f t="shared" si="0"/>
        <v>0</v>
      </c>
      <c r="H18" s="161"/>
      <c r="I18" s="98" t="s">
        <v>717</v>
      </c>
      <c r="J18" s="98" t="str">
        <f>VLOOKUP(I18,Presupuesto!$B$11:$C$566,2,0)</f>
        <v>SERVICIOS DE IMPRENTA PUBLIC.Y REPRODUCCION</v>
      </c>
      <c r="K18" s="98" t="str">
        <f t="shared" ref="K18:K27" si="1">$K$17</f>
        <v>Gestión Tecnologías de Información y Comunicación</v>
      </c>
      <c r="L18" s="98" t="s">
        <v>412</v>
      </c>
      <c r="N18" s="153"/>
    </row>
    <row r="19" spans="2:14" x14ac:dyDescent="0.25">
      <c r="B19" s="93"/>
      <c r="C19" s="99" t="s">
        <v>49</v>
      </c>
      <c r="D19" s="616"/>
      <c r="E19" s="200">
        <v>10</v>
      </c>
      <c r="F19" s="100">
        <v>120</v>
      </c>
      <c r="G19" s="97">
        <f t="shared" si="0"/>
        <v>1200</v>
      </c>
      <c r="H19" s="161" t="s">
        <v>129</v>
      </c>
      <c r="I19" s="98" t="s">
        <v>792</v>
      </c>
      <c r="J19" s="98" t="str">
        <f>VLOOKUP(I19,[1]Presupuesto!$B$11:$C$566,2,0)</f>
        <v>ALIMENTOS B EBIDAS PARA PERSONAS</v>
      </c>
      <c r="K19" s="98" t="s">
        <v>1367</v>
      </c>
      <c r="L19" s="98" t="s">
        <v>397</v>
      </c>
      <c r="N19" s="153"/>
    </row>
    <row r="20" spans="2:14" s="464" customFormat="1" x14ac:dyDescent="0.25">
      <c r="B20" s="93"/>
      <c r="C20" s="99" t="s">
        <v>49</v>
      </c>
      <c r="D20" s="616"/>
      <c r="E20" s="200">
        <v>80</v>
      </c>
      <c r="F20" s="100">
        <v>70</v>
      </c>
      <c r="G20" s="97">
        <f t="shared" si="0"/>
        <v>5600</v>
      </c>
      <c r="H20" s="161" t="s">
        <v>129</v>
      </c>
      <c r="I20" s="98" t="s">
        <v>792</v>
      </c>
      <c r="J20" s="98" t="str">
        <f>VLOOKUP(I20,[1]Presupuesto!$B$11:$C$566,2,0)</f>
        <v>ALIMENTOS B EBIDAS PARA PERSONAS</v>
      </c>
      <c r="K20" s="98" t="s">
        <v>1367</v>
      </c>
      <c r="L20" s="98" t="s">
        <v>399</v>
      </c>
      <c r="N20" s="153"/>
    </row>
    <row r="21" spans="2:14" x14ac:dyDescent="0.25">
      <c r="B21" s="93"/>
      <c r="C21" s="99" t="s">
        <v>50</v>
      </c>
      <c r="D21" s="616"/>
      <c r="E21" s="151">
        <v>0</v>
      </c>
      <c r="F21" s="118">
        <v>10000</v>
      </c>
      <c r="G21" s="97">
        <f t="shared" si="0"/>
        <v>0</v>
      </c>
      <c r="H21" s="161"/>
      <c r="I21" s="321" t="s">
        <v>300</v>
      </c>
      <c r="J21" s="98" t="str">
        <f>VLOOKUP(I21,Presupuesto!$B$11:$C$566,2,0)</f>
        <v>PASAJES (26100-00)</v>
      </c>
      <c r="K21" s="98" t="str">
        <f t="shared" si="1"/>
        <v>Gestión Tecnologías de Información y Comunicación</v>
      </c>
      <c r="L21" s="98" t="s">
        <v>399</v>
      </c>
      <c r="N21" s="153"/>
    </row>
    <row r="22" spans="2:14" x14ac:dyDescent="0.25">
      <c r="B22" s="93"/>
      <c r="C22" s="99" t="s">
        <v>417</v>
      </c>
      <c r="D22" s="616"/>
      <c r="E22" s="151">
        <v>0</v>
      </c>
      <c r="F22" s="118">
        <v>250</v>
      </c>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x14ac:dyDescent="0.25">
      <c r="B23" s="93"/>
      <c r="C23" s="99" t="s">
        <v>51</v>
      </c>
      <c r="D23" s="616"/>
      <c r="E23" s="200">
        <f>(D17*25)/500</f>
        <v>0</v>
      </c>
      <c r="F23" s="100">
        <v>85</v>
      </c>
      <c r="G23" s="97">
        <f t="shared" si="0"/>
        <v>0</v>
      </c>
      <c r="H23" s="161"/>
      <c r="I23" s="98" t="s">
        <v>821</v>
      </c>
      <c r="J23" s="98" t="str">
        <f>VLOOKUP(I23,Presupuesto!$B$11:$C$566,2,0)</f>
        <v>PRODUCTOS PAPEL Y CARTON</v>
      </c>
      <c r="K23" s="98" t="str">
        <f t="shared" si="1"/>
        <v>Gestión Tecnologías de Información y Comunicación</v>
      </c>
      <c r="L23" s="98" t="s">
        <v>412</v>
      </c>
      <c r="N23" s="153"/>
    </row>
    <row r="24" spans="2:14" x14ac:dyDescent="0.25">
      <c r="B24" s="93"/>
      <c r="C24" s="99" t="s">
        <v>123</v>
      </c>
      <c r="D24" s="616"/>
      <c r="E24" s="200">
        <f>D17/12</f>
        <v>0</v>
      </c>
      <c r="F24" s="100">
        <v>36</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x14ac:dyDescent="0.25">
      <c r="B25" s="93"/>
      <c r="C25" s="99" t="s">
        <v>34</v>
      </c>
      <c r="D25" s="616"/>
      <c r="E25" s="200">
        <f>D17/12</f>
        <v>0</v>
      </c>
      <c r="F25" s="100">
        <v>80</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x14ac:dyDescent="0.25">
      <c r="B26" s="93"/>
      <c r="C26" s="109" t="s">
        <v>52</v>
      </c>
      <c r="D26" s="616"/>
      <c r="E26" s="213">
        <v>0</v>
      </c>
      <c r="F26" s="119">
        <v>25</v>
      </c>
      <c r="G26" s="97">
        <f t="shared" si="0"/>
        <v>0</v>
      </c>
      <c r="H26" s="161"/>
      <c r="I26" s="98" t="s">
        <v>942</v>
      </c>
      <c r="J26" s="98" t="str">
        <f>VLOOKUP(I26,Presupuesto!$B$11:$C$566,2,0)</f>
        <v>UTILES DE ESCRITORIO, OFICINA Y ENSE¥ANZA</v>
      </c>
      <c r="K26" s="98" t="str">
        <f t="shared" si="1"/>
        <v>Gestión Tecnologías de Información y Comunicación</v>
      </c>
      <c r="L26" s="98" t="s">
        <v>412</v>
      </c>
      <c r="N26" s="153"/>
    </row>
    <row r="27" spans="2:14" ht="15.75" thickBot="1" x14ac:dyDescent="0.3">
      <c r="B27" s="93"/>
      <c r="C27" s="217" t="s">
        <v>432</v>
      </c>
      <c r="D27" s="218">
        <v>0</v>
      </c>
      <c r="E27" s="331">
        <v>0</v>
      </c>
      <c r="F27" s="104">
        <f>HLOOKUP(C27,$AH$2:$BU$3,2,0)</f>
        <v>1750</v>
      </c>
      <c r="G27" s="105">
        <f>D27*E27*F27</f>
        <v>0</v>
      </c>
      <c r="H27" s="332"/>
      <c r="I27" s="333" t="s">
        <v>301</v>
      </c>
      <c r="J27" s="106" t="str">
        <f>VLOOKUP(I27,Presupuesto!$B$11:$C$566,2,0)</f>
        <v>VIATICOS (26200-00)</v>
      </c>
      <c r="K27" s="334" t="str">
        <f t="shared" si="1"/>
        <v>Gestión Tecnologías de Información y Comunicación</v>
      </c>
      <c r="L27" s="334" t="s">
        <v>412</v>
      </c>
    </row>
    <row r="28" spans="2:14" ht="14.45" x14ac:dyDescent="0.3">
      <c r="B28" s="93"/>
      <c r="C28" s="93"/>
      <c r="E28" s="112"/>
      <c r="F28" s="112"/>
      <c r="G28" s="112"/>
      <c r="H28" s="174"/>
      <c r="I28" s="112"/>
      <c r="J28" s="112"/>
      <c r="K28" s="112"/>
    </row>
    <row r="29" spans="2:14" thickBot="1" x14ac:dyDescent="0.35"/>
    <row r="30" spans="2:14" thickBot="1" x14ac:dyDescent="0.35">
      <c r="C30" s="29" t="s">
        <v>43</v>
      </c>
      <c r="D30" s="30">
        <f>SUM(G37:G47)</f>
        <v>23400</v>
      </c>
      <c r="E30" s="93"/>
      <c r="F30" s="93"/>
      <c r="G30" s="93"/>
      <c r="H30" s="76"/>
      <c r="I30" s="76"/>
      <c r="J30" s="76"/>
      <c r="K30" s="112"/>
    </row>
    <row r="31" spans="2:14" ht="14.45" x14ac:dyDescent="0.3">
      <c r="C31" s="70"/>
      <c r="D31" s="31"/>
      <c r="E31" s="93"/>
      <c r="F31" s="93"/>
      <c r="G31" s="93"/>
      <c r="H31" s="76"/>
      <c r="I31" s="76"/>
      <c r="J31" s="76"/>
      <c r="K31" s="112"/>
    </row>
    <row r="32" spans="2:14" ht="14.45" x14ac:dyDescent="0.3">
      <c r="C32" s="70"/>
      <c r="D32" s="31"/>
      <c r="E32" s="93"/>
      <c r="F32" s="93"/>
      <c r="G32" s="93"/>
      <c r="H32" s="76"/>
      <c r="I32" s="76"/>
      <c r="J32" s="76"/>
      <c r="K32" s="112"/>
    </row>
    <row r="33" spans="3:12" ht="15.6" x14ac:dyDescent="0.3">
      <c r="C33" s="202" t="s">
        <v>392</v>
      </c>
      <c r="D33" s="367" t="s">
        <v>1564</v>
      </c>
      <c r="E33" s="93"/>
      <c r="F33" s="93"/>
      <c r="G33" s="93"/>
      <c r="H33" s="76"/>
      <c r="I33" s="76"/>
      <c r="J33" s="76"/>
      <c r="K33" s="112"/>
    </row>
    <row r="34" spans="3:12" ht="18" x14ac:dyDescent="0.3">
      <c r="C34" s="211" t="str">
        <f>IFERROR(VLOOKUP(D33,'1. Desarrollo e Innov. Curricu.'!$E:$F,2,FALSE),IFERROR(VLOOKUP(D33,'2. Investigación Científica'!$E:$F,2,FALSE),IFERROR(VLOOKUP(D33,'3. Vinculación Univ. Sociedad'!$E:$F,2,FALSE),IFERROR(VLOOKUP(D33,'4. Docencia y Profesorado Univ.'!$E:$F,2,FALSE),IFERROR(VLOOKUP(D33,'5. Estudiantes y Graduados'!$E:$F,2,FALSE),IFERROR(VLOOKUP(D33,'11. Gestion Administrativa'!$E:$F,2,FALSE),IFERROR(VLOOKUP(D33,'13. Gestión Académica'!$E:$F,2,FALSE),IFERROR(VLOOKUP(D33,'8. Asegura. de la Calid. y M'!$E:$F,2,FALSE),IFERROR(VLOOKUP(D33,'6. Gestión del Conocimiento'!$E:$F,2,FALSE),IFERROR(VLOOKUP(D33,'15. Gobernabilidad y Proceso...'!$E:$F,2,FALSE),IFERROR(VLOOKUP(D33,'12. Gestión del Talento Humano'!$E:$F,2,FALSE),IFERROR(VLOOKUP(D33,'14. Internacional... de la E.S.'!$E:$F,2,FALSE),IFERROR(VLOOKUP(D33,'10. Posgrado'!$E:$F,2,FALSE),IFERROR(VLOOKUP(D33,'17. Gestión TIC'!$E:$F,2,FALSE),IFERROR(VLOOKUP(D33,'16. Desa. del Sistema Educ.Sup.'!$E:$F,2,FALSE),IFERROR(VLOOKUP(D33,'9. Cultura de Inno. Insti...'!$E:$F,2,FALSE),VLOOKUP(D33,'7. Lo Esencial de la Reforma U.'!$E:$F,2,0)))))))))))))))))</f>
        <v>Socialización de la PI-UNAH aprobada a unidades académicas y administrativas.</v>
      </c>
      <c r="D34" s="31"/>
      <c r="E34" s="93"/>
      <c r="F34" s="93"/>
      <c r="G34" s="93"/>
      <c r="H34" s="76"/>
      <c r="I34" s="76"/>
      <c r="J34" s="76"/>
      <c r="K34" s="112"/>
    </row>
    <row r="35" spans="3:12" thickBot="1" x14ac:dyDescent="0.35">
      <c r="C35" s="70"/>
      <c r="D35" s="31"/>
      <c r="E35" s="93"/>
      <c r="F35" s="93"/>
      <c r="G35" s="93"/>
      <c r="H35" s="76"/>
      <c r="I35" s="76"/>
      <c r="J35" s="76"/>
      <c r="K35" s="112"/>
    </row>
    <row r="36" spans="3:12" ht="30.75" thickBot="1" x14ac:dyDescent="0.3">
      <c r="C36" s="126" t="s">
        <v>44</v>
      </c>
      <c r="D36" s="129" t="s">
        <v>45</v>
      </c>
      <c r="E36" s="128" t="s">
        <v>55</v>
      </c>
      <c r="F36" s="128" t="s">
        <v>57</v>
      </c>
      <c r="G36" s="127" t="s">
        <v>27</v>
      </c>
      <c r="H36" s="133" t="s">
        <v>131</v>
      </c>
      <c r="I36" s="128" t="s">
        <v>46</v>
      </c>
      <c r="J36" s="128" t="s">
        <v>132</v>
      </c>
      <c r="K36" s="128" t="s">
        <v>410</v>
      </c>
      <c r="L36" s="128" t="s">
        <v>411</v>
      </c>
    </row>
    <row r="37" spans="3:12" x14ac:dyDescent="0.25">
      <c r="C37" s="326" t="s">
        <v>47</v>
      </c>
      <c r="D37" s="615"/>
      <c r="E37" s="327"/>
      <c r="F37" s="115">
        <v>30000</v>
      </c>
      <c r="G37" s="328">
        <f t="shared" ref="G37:G46" si="2">E37*F37</f>
        <v>0</v>
      </c>
      <c r="H37" s="329"/>
      <c r="I37" s="116" t="s">
        <v>699</v>
      </c>
      <c r="J37" s="116" t="str">
        <f>VLOOKUP(I37,Presupuesto!$B$11:$C$566,2,0)</f>
        <v>SERVICIOS DE CAPACITACION.</v>
      </c>
      <c r="K37" s="330" t="s">
        <v>1517</v>
      </c>
      <c r="L37" s="116" t="s">
        <v>394</v>
      </c>
    </row>
    <row r="38" spans="3:12" x14ac:dyDescent="0.25">
      <c r="C38" s="99" t="s">
        <v>48</v>
      </c>
      <c r="D38" s="616"/>
      <c r="E38" s="200">
        <f>D37</f>
        <v>0</v>
      </c>
      <c r="F38" s="100">
        <v>50</v>
      </c>
      <c r="G38" s="97">
        <f t="shared" si="2"/>
        <v>0</v>
      </c>
      <c r="H38" s="161"/>
      <c r="I38" s="98" t="s">
        <v>717</v>
      </c>
      <c r="J38" s="98" t="str">
        <f>VLOOKUP(I38,Presupuesto!$B$11:$C$566,2,0)</f>
        <v>SERVICIOS DE IMPRENTA PUBLIC.Y REPRODUCCION</v>
      </c>
      <c r="K38" s="98" t="str">
        <f>$K$37</f>
        <v>Gestión Tecnologías de Información y Comunicación</v>
      </c>
      <c r="L38" s="98" t="s">
        <v>412</v>
      </c>
    </row>
    <row r="39" spans="3:12" x14ac:dyDescent="0.25">
      <c r="C39" s="99" t="s">
        <v>49</v>
      </c>
      <c r="D39" s="616"/>
      <c r="E39" s="200">
        <v>90</v>
      </c>
      <c r="F39" s="100">
        <v>120</v>
      </c>
      <c r="G39" s="97">
        <f t="shared" si="2"/>
        <v>10800</v>
      </c>
      <c r="H39" s="161" t="s">
        <v>129</v>
      </c>
      <c r="I39" s="98" t="s">
        <v>792</v>
      </c>
      <c r="J39" s="98" t="str">
        <f>VLOOKUP(I39,[1]Presupuesto!$B$11:$C$566,2,0)</f>
        <v>ALIMENTOS B EBIDAS PARA PERSONAS</v>
      </c>
      <c r="K39" s="98" t="s">
        <v>1367</v>
      </c>
      <c r="L39" s="98" t="s">
        <v>396</v>
      </c>
    </row>
    <row r="40" spans="3:12" s="464" customFormat="1" x14ac:dyDescent="0.25">
      <c r="C40" s="99" t="s">
        <v>49</v>
      </c>
      <c r="D40" s="616"/>
      <c r="E40" s="200">
        <v>180</v>
      </c>
      <c r="F40" s="100">
        <v>70</v>
      </c>
      <c r="G40" s="97">
        <f t="shared" si="2"/>
        <v>12600</v>
      </c>
      <c r="H40" s="161" t="s">
        <v>129</v>
      </c>
      <c r="I40" s="98" t="s">
        <v>792</v>
      </c>
      <c r="J40" s="98" t="str">
        <f>VLOOKUP(I40,[1]Presupuesto!$B$11:$C$566,2,0)</f>
        <v>ALIMENTOS B EBIDAS PARA PERSONAS</v>
      </c>
      <c r="K40" s="98" t="s">
        <v>1367</v>
      </c>
      <c r="L40" s="98" t="s">
        <v>396</v>
      </c>
    </row>
    <row r="41" spans="3:12" x14ac:dyDescent="0.25">
      <c r="C41" s="99" t="s">
        <v>50</v>
      </c>
      <c r="D41" s="616"/>
      <c r="E41" s="151">
        <v>0</v>
      </c>
      <c r="F41" s="118">
        <v>10000</v>
      </c>
      <c r="G41" s="97">
        <f t="shared" si="2"/>
        <v>0</v>
      </c>
      <c r="H41" s="161"/>
      <c r="I41" s="321" t="s">
        <v>300</v>
      </c>
      <c r="J41" s="98" t="str">
        <f>VLOOKUP(I41,Presupuesto!$B$11:$C$566,2,0)</f>
        <v>PASAJES (26100-00)</v>
      </c>
      <c r="K41" s="98" t="str">
        <f t="shared" ref="K41:K47" si="3">$K$37</f>
        <v>Gestión Tecnologías de Información y Comunicación</v>
      </c>
      <c r="L41" s="98" t="s">
        <v>412</v>
      </c>
    </row>
    <row r="42" spans="3:12" x14ac:dyDescent="0.25">
      <c r="C42" s="99" t="s">
        <v>417</v>
      </c>
      <c r="D42" s="616"/>
      <c r="E42" s="151">
        <v>0</v>
      </c>
      <c r="F42" s="118">
        <v>250</v>
      </c>
      <c r="G42" s="97">
        <f t="shared" si="2"/>
        <v>0</v>
      </c>
      <c r="H42" s="161"/>
      <c r="I42" s="98" t="s">
        <v>821</v>
      </c>
      <c r="J42" s="98" t="str">
        <f>VLOOKUP(I42,Presupuesto!$B$11:$C$566,2,0)</f>
        <v>PRODUCTOS PAPEL Y CARTON</v>
      </c>
      <c r="K42" s="98" t="str">
        <f t="shared" si="3"/>
        <v>Gestión Tecnologías de Información y Comunicación</v>
      </c>
      <c r="L42" s="98" t="s">
        <v>412</v>
      </c>
    </row>
    <row r="43" spans="3:12" x14ac:dyDescent="0.25">
      <c r="C43" s="99" t="s">
        <v>51</v>
      </c>
      <c r="D43" s="616"/>
      <c r="E43" s="200">
        <f>(D37*25)/500</f>
        <v>0</v>
      </c>
      <c r="F43" s="100">
        <v>85</v>
      </c>
      <c r="G43" s="97">
        <f t="shared" si="2"/>
        <v>0</v>
      </c>
      <c r="H43" s="161"/>
      <c r="I43" s="98" t="s">
        <v>821</v>
      </c>
      <c r="J43" s="98" t="str">
        <f>VLOOKUP(I43,Presupuesto!$B$11:$C$566,2,0)</f>
        <v>PRODUCTOS PAPEL Y CARTON</v>
      </c>
      <c r="K43" s="98" t="str">
        <f t="shared" si="3"/>
        <v>Gestión Tecnologías de Información y Comunicación</v>
      </c>
      <c r="L43" s="98" t="s">
        <v>412</v>
      </c>
    </row>
    <row r="44" spans="3:12" x14ac:dyDescent="0.25">
      <c r="C44" s="99" t="s">
        <v>123</v>
      </c>
      <c r="D44" s="616"/>
      <c r="E44" s="200">
        <f>D37/12</f>
        <v>0</v>
      </c>
      <c r="F44" s="100">
        <v>36</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x14ac:dyDescent="0.25">
      <c r="C45" s="99" t="s">
        <v>34</v>
      </c>
      <c r="D45" s="616"/>
      <c r="E45" s="200">
        <f>D37/12</f>
        <v>0</v>
      </c>
      <c r="F45" s="100">
        <v>80</v>
      </c>
      <c r="G45" s="97">
        <f t="shared" si="2"/>
        <v>0</v>
      </c>
      <c r="H45" s="161"/>
      <c r="I45" s="98" t="s">
        <v>942</v>
      </c>
      <c r="J45" s="98" t="str">
        <f>VLOOKUP(I45,Presupuesto!$B$11:$C$566,2,0)</f>
        <v>UTILES DE ESCRITORIO, OFICINA Y ENSE¥ANZA</v>
      </c>
      <c r="K45" s="98" t="str">
        <f t="shared" si="3"/>
        <v>Gestión Tecnologías de Información y Comunicación</v>
      </c>
      <c r="L45" s="98" t="s">
        <v>412</v>
      </c>
    </row>
    <row r="46" spans="3:12" x14ac:dyDescent="0.25">
      <c r="C46" s="109" t="s">
        <v>52</v>
      </c>
      <c r="D46" s="616"/>
      <c r="E46" s="213">
        <v>0</v>
      </c>
      <c r="F46" s="119">
        <v>25</v>
      </c>
      <c r="G46" s="97">
        <f t="shared" si="2"/>
        <v>0</v>
      </c>
      <c r="H46" s="161"/>
      <c r="I46" s="98" t="s">
        <v>942</v>
      </c>
      <c r="J46" s="98" t="str">
        <f>VLOOKUP(I46,Presupuesto!$B$11:$C$566,2,0)</f>
        <v>UTILES DE ESCRITORIO, OFICINA Y ENSE¥ANZA</v>
      </c>
      <c r="K46" s="98" t="str">
        <f t="shared" si="3"/>
        <v>Gestión Tecnologías de Información y Comunicación</v>
      </c>
      <c r="L46" s="98" t="s">
        <v>412</v>
      </c>
    </row>
    <row r="47" spans="3:12" ht="15.75" thickBot="1" x14ac:dyDescent="0.3">
      <c r="C47" s="217" t="s">
        <v>430</v>
      </c>
      <c r="D47" s="218">
        <v>0</v>
      </c>
      <c r="E47" s="331">
        <v>0</v>
      </c>
      <c r="F47" s="104">
        <f>HLOOKUP(C47,$AH$2:$BU$3,2,0)</f>
        <v>1150</v>
      </c>
      <c r="G47" s="105">
        <f>D47*E47*F47</f>
        <v>0</v>
      </c>
      <c r="H47" s="332"/>
      <c r="I47" s="333" t="s">
        <v>301</v>
      </c>
      <c r="J47" s="106" t="str">
        <f>VLOOKUP(I47,Presupuesto!$B$11:$C$566,2,0)</f>
        <v>VIATICOS (26200-00)</v>
      </c>
      <c r="K47" s="334" t="str">
        <f t="shared" si="3"/>
        <v>Gestión Tecnologías de Información y Comunicación</v>
      </c>
      <c r="L47" s="334" t="s">
        <v>412</v>
      </c>
    </row>
    <row r="49" spans="3:12" thickBot="1" x14ac:dyDescent="0.35"/>
    <row r="50" spans="3:12" thickBot="1" x14ac:dyDescent="0.35">
      <c r="C50" s="29" t="s">
        <v>43</v>
      </c>
      <c r="D50" s="30">
        <f>SUM(G57:G63)</f>
        <v>30600</v>
      </c>
      <c r="E50" s="93"/>
      <c r="F50" s="93"/>
      <c r="G50" s="93"/>
      <c r="H50" s="76"/>
      <c r="I50" s="76"/>
      <c r="J50" s="76"/>
      <c r="K50" s="112"/>
    </row>
    <row r="51" spans="3:12" ht="14.45" x14ac:dyDescent="0.3">
      <c r="C51" s="70"/>
      <c r="D51" s="31"/>
      <c r="E51" s="93"/>
      <c r="F51" s="93"/>
      <c r="G51" s="93"/>
      <c r="H51" s="76"/>
      <c r="I51" s="76"/>
      <c r="J51" s="76"/>
      <c r="K51" s="112"/>
    </row>
    <row r="52" spans="3:12" ht="14.45" x14ac:dyDescent="0.3">
      <c r="C52" s="70"/>
      <c r="D52" s="31"/>
      <c r="E52" s="93"/>
      <c r="F52" s="93"/>
      <c r="G52" s="93"/>
      <c r="H52" s="76"/>
      <c r="I52" s="76"/>
      <c r="J52" s="76"/>
      <c r="K52" s="112"/>
    </row>
    <row r="53" spans="3:12" ht="15.6" x14ac:dyDescent="0.3">
      <c r="C53" s="202" t="s">
        <v>392</v>
      </c>
      <c r="D53" s="367" t="s">
        <v>1631</v>
      </c>
      <c r="E53" s="93"/>
      <c r="F53" s="93"/>
      <c r="G53" s="93"/>
      <c r="H53" s="76"/>
      <c r="I53" s="76"/>
      <c r="J53" s="76"/>
      <c r="K53" s="112"/>
    </row>
    <row r="54" spans="3:12" ht="18" x14ac:dyDescent="0.3">
      <c r="C54" s="211" t="str">
        <f>IFERROR(VLOOKUP(D53,'1. Desarrollo e Innov. Curricu.'!$E:$F,2,FALSE),IFERROR(VLOOKUP(D53,'2. Investigación Científica'!$E:$F,2,FALSE),IFERROR(VLOOKUP(D53,'3. Vinculación Univ. Sociedad'!$E:$F,2,FALSE),IFERROR(VLOOKUP(D53,'4. Docencia y Profesorado Univ.'!$E:$F,2,FALSE),IFERROR(VLOOKUP(D53,'5. Estudiantes y Graduados'!$E:$F,2,FALSE),IFERROR(VLOOKUP(D53,'11. Gestion Administrativa'!$E:$F,2,FALSE),IFERROR(VLOOKUP(D53,'13. Gestión Académica'!$E:$F,2,FALSE),IFERROR(VLOOKUP(D53,'8. Asegura. de la Calid. y M'!$E:$F,2,FALSE),IFERROR(VLOOKUP(D53,'6. Gestión del Conocimiento'!$E:$F,2,FALSE),IFERROR(VLOOKUP(D53,'15. Gobernabilidad y Proceso...'!$E:$F,2,FALSE),IFERROR(VLOOKUP(D53,'12. Gestión del Talento Humano'!$E:$F,2,FALSE),IFERROR(VLOOKUP(D53,'14. Internacional... de la E.S.'!$E:$F,2,FALSE),IFERROR(VLOOKUP(D53,'10. Posgrado'!$E:$F,2,FALSE),IFERROR(VLOOKUP(D53,'17. Gestión TIC'!$E:$F,2,FALSE),IFERROR(VLOOKUP(D53,'16. Desa. del Sistema Educ.Sup.'!$E:$F,2,FALSE),IFERROR(VLOOKUP(D53,'9. Cultura de Inno. Insti...'!$E:$F,2,FALSE),VLOOKUP(D53,'7. Lo Esencial de la Reforma U.'!$E:$F,2,0)))))))))))))))))</f>
        <v>Organización de talleres de despedida y bienvenida de becarios de la comunidad universitaria.</v>
      </c>
      <c r="D54" s="31"/>
      <c r="E54" s="93"/>
      <c r="F54" s="93"/>
      <c r="G54" s="93"/>
      <c r="H54" s="76"/>
      <c r="I54" s="76"/>
      <c r="J54" s="76"/>
      <c r="K54" s="112"/>
    </row>
    <row r="55" spans="3:12" thickBot="1" x14ac:dyDescent="0.35">
      <c r="C55" s="70"/>
      <c r="D55" s="31"/>
      <c r="E55" s="93"/>
      <c r="F55" s="93"/>
      <c r="G55" s="93"/>
      <c r="H55" s="76"/>
      <c r="I55" s="76"/>
      <c r="J55" s="76"/>
      <c r="K55" s="112"/>
    </row>
    <row r="56" spans="3:12" ht="30.75" thickBot="1" x14ac:dyDescent="0.3">
      <c r="C56" s="126" t="s">
        <v>44</v>
      </c>
      <c r="D56" s="129" t="s">
        <v>45</v>
      </c>
      <c r="E56" s="128" t="s">
        <v>55</v>
      </c>
      <c r="F56" s="128" t="s">
        <v>57</v>
      </c>
      <c r="G56" s="127" t="s">
        <v>27</v>
      </c>
      <c r="H56" s="133" t="s">
        <v>131</v>
      </c>
      <c r="I56" s="128" t="s">
        <v>46</v>
      </c>
      <c r="J56" s="128" t="s">
        <v>132</v>
      </c>
      <c r="K56" s="128" t="s">
        <v>410</v>
      </c>
      <c r="L56" s="128" t="s">
        <v>411</v>
      </c>
    </row>
    <row r="57" spans="3:12" x14ac:dyDescent="0.25">
      <c r="C57" s="326" t="s">
        <v>1786</v>
      </c>
      <c r="D57" s="615">
        <v>70</v>
      </c>
      <c r="E57" s="327">
        <v>1</v>
      </c>
      <c r="F57" s="115">
        <v>3500</v>
      </c>
      <c r="G57" s="328">
        <f t="shared" ref="G57:G63" si="4">E57*F57</f>
        <v>3500</v>
      </c>
      <c r="H57" s="329" t="s">
        <v>129</v>
      </c>
      <c r="I57" s="98" t="s">
        <v>792</v>
      </c>
      <c r="J57" s="116" t="str">
        <f>VLOOKUP(I57,[2]Presupuesto!$B$11:$C$566,2,0)</f>
        <v>ALIMENTOS B EBIDAS PARA PERSONAS</v>
      </c>
      <c r="K57" s="330" t="s">
        <v>1367</v>
      </c>
      <c r="L57" s="116" t="s">
        <v>412</v>
      </c>
    </row>
    <row r="58" spans="3:12" x14ac:dyDescent="0.25">
      <c r="C58" s="99" t="s">
        <v>1787</v>
      </c>
      <c r="D58" s="616"/>
      <c r="E58" s="200">
        <v>70</v>
      </c>
      <c r="F58" s="100">
        <v>70</v>
      </c>
      <c r="G58" s="97">
        <f t="shared" si="4"/>
        <v>4900</v>
      </c>
      <c r="H58" s="161" t="s">
        <v>129</v>
      </c>
      <c r="I58" s="98" t="s">
        <v>792</v>
      </c>
      <c r="J58" s="98" t="str">
        <f>VLOOKUP(I58,[2]Presupuesto!$B$11:$C$566,2,0)</f>
        <v>ALIMENTOS B EBIDAS PARA PERSONAS</v>
      </c>
      <c r="K58" s="98" t="s">
        <v>1367</v>
      </c>
      <c r="L58" s="98" t="s">
        <v>412</v>
      </c>
    </row>
    <row r="59" spans="3:12" x14ac:dyDescent="0.25">
      <c r="C59" s="99" t="s">
        <v>1788</v>
      </c>
      <c r="D59" s="616"/>
      <c r="E59" s="200">
        <v>70</v>
      </c>
      <c r="F59" s="100">
        <v>120</v>
      </c>
      <c r="G59" s="97">
        <f t="shared" si="4"/>
        <v>8400</v>
      </c>
      <c r="H59" s="161" t="s">
        <v>129</v>
      </c>
      <c r="I59" s="98" t="s">
        <v>792</v>
      </c>
      <c r="J59" s="98" t="str">
        <f>VLOOKUP(I59,[2]Presupuesto!$B$11:$C$566,2,0)</f>
        <v>ALIMENTOS B EBIDAS PARA PERSONAS</v>
      </c>
      <c r="K59" s="98" t="s">
        <v>1367</v>
      </c>
      <c r="L59" s="98" t="s">
        <v>396</v>
      </c>
    </row>
    <row r="60" spans="3:12" x14ac:dyDescent="0.25">
      <c r="C60" s="99" t="s">
        <v>1789</v>
      </c>
      <c r="D60" s="616"/>
      <c r="E60" s="151">
        <v>100</v>
      </c>
      <c r="F60" s="118">
        <v>35</v>
      </c>
      <c r="G60" s="97">
        <f t="shared" si="4"/>
        <v>3500</v>
      </c>
      <c r="H60" s="161" t="s">
        <v>129</v>
      </c>
      <c r="I60" s="98" t="s">
        <v>819</v>
      </c>
      <c r="J60" s="98" t="str">
        <f>VLOOKUP(I60,[2]Presupuesto!$B$11:$C$566,2,0)</f>
        <v>PRODUCTOS DE ARTES GRAFICAS</v>
      </c>
      <c r="K60" s="98" t="s">
        <v>1367</v>
      </c>
      <c r="L60" s="98" t="s">
        <v>398</v>
      </c>
    </row>
    <row r="61" spans="3:12" x14ac:dyDescent="0.25">
      <c r="C61" s="99" t="s">
        <v>1593</v>
      </c>
      <c r="D61" s="616"/>
      <c r="E61" s="151">
        <v>6</v>
      </c>
      <c r="F61" s="118">
        <v>800</v>
      </c>
      <c r="G61" s="97">
        <f t="shared" si="4"/>
        <v>4800</v>
      </c>
      <c r="H61" s="161" t="s">
        <v>129</v>
      </c>
      <c r="I61" s="98" t="s">
        <v>743</v>
      </c>
      <c r="J61" s="98" t="str">
        <f>VLOOKUP(I61,[2]Presupuesto!$B$11:$C$566,2,0)</f>
        <v>OTROS SERVICIOS COMERCIALES Y FINANCIEROS</v>
      </c>
      <c r="K61" s="98" t="s">
        <v>1367</v>
      </c>
      <c r="L61" s="98" t="s">
        <v>398</v>
      </c>
    </row>
    <row r="62" spans="3:12" x14ac:dyDescent="0.25">
      <c r="C62" s="99" t="s">
        <v>1590</v>
      </c>
      <c r="D62" s="616"/>
      <c r="E62" s="200">
        <v>2</v>
      </c>
      <c r="F62" s="100">
        <v>2450</v>
      </c>
      <c r="G62" s="97">
        <f t="shared" si="4"/>
        <v>4900</v>
      </c>
      <c r="H62" s="161" t="s">
        <v>129</v>
      </c>
      <c r="I62" s="98" t="s">
        <v>1130</v>
      </c>
      <c r="J62" s="98" t="str">
        <f>VLOOKUP(I62,[2]Presupuesto!$B$11:$C$566,2,0)</f>
        <v>AYUDAS SOCIALES A PERSONAS</v>
      </c>
      <c r="K62" s="98" t="s">
        <v>1367</v>
      </c>
      <c r="L62" s="98" t="s">
        <v>398</v>
      </c>
    </row>
    <row r="63" spans="3:12" x14ac:dyDescent="0.25">
      <c r="C63" s="99" t="s">
        <v>1576</v>
      </c>
      <c r="D63" s="617"/>
      <c r="E63" s="200">
        <v>4</v>
      </c>
      <c r="F63" s="100">
        <v>150</v>
      </c>
      <c r="G63" s="97">
        <f t="shared" si="4"/>
        <v>600</v>
      </c>
      <c r="H63" s="161" t="s">
        <v>129</v>
      </c>
      <c r="I63" s="98" t="s">
        <v>942</v>
      </c>
      <c r="J63" s="98" t="str">
        <f>VLOOKUP(I63,[2]Presupuesto!$B$11:$C$566,2,0)</f>
        <v>UTILES DE ESCRITORIO, OFICINA Y ENSE¥ANZA</v>
      </c>
      <c r="K63" s="98" t="s">
        <v>1367</v>
      </c>
      <c r="L63" s="98" t="s">
        <v>399</v>
      </c>
    </row>
    <row r="64" spans="3:12" ht="14.45" x14ac:dyDescent="0.3">
      <c r="C64" s="93"/>
      <c r="E64" s="112"/>
      <c r="F64" s="112"/>
      <c r="G64" s="112"/>
      <c r="H64" s="174"/>
      <c r="I64" s="112"/>
      <c r="J64" s="112"/>
      <c r="K64" s="112"/>
    </row>
    <row r="65" spans="3:12" thickBot="1" x14ac:dyDescent="0.35"/>
    <row r="66" spans="3:12" thickBot="1" x14ac:dyDescent="0.35">
      <c r="C66" s="29" t="s">
        <v>43</v>
      </c>
      <c r="D66" s="30">
        <f>SUM(G73:G82)</f>
        <v>65000</v>
      </c>
      <c r="E66" s="93"/>
      <c r="F66" s="93"/>
      <c r="G66" s="93"/>
      <c r="H66" s="76"/>
      <c r="I66" s="76"/>
      <c r="J66" s="76"/>
      <c r="K66" s="112"/>
      <c r="L66" s="464"/>
    </row>
    <row r="67" spans="3:12" ht="14.45" x14ac:dyDescent="0.3">
      <c r="C67" s="70"/>
      <c r="D67" s="31"/>
      <c r="E67" s="93"/>
      <c r="F67" s="93"/>
      <c r="G67" s="93"/>
      <c r="H67" s="76"/>
      <c r="I67" s="76"/>
      <c r="J67" s="76"/>
      <c r="K67" s="112"/>
      <c r="L67" s="464"/>
    </row>
    <row r="68" spans="3:12" ht="14.45" x14ac:dyDescent="0.3">
      <c r="C68" s="70"/>
      <c r="D68" s="31"/>
      <c r="E68" s="93"/>
      <c r="F68" s="93"/>
      <c r="G68" s="93"/>
      <c r="H68" s="76"/>
      <c r="I68" s="76"/>
      <c r="J68" s="76"/>
      <c r="K68" s="112"/>
      <c r="L68" s="464"/>
    </row>
    <row r="69" spans="3:12" ht="15.6" x14ac:dyDescent="0.3">
      <c r="C69" s="202" t="s">
        <v>392</v>
      </c>
      <c r="D69" s="367" t="s">
        <v>1726</v>
      </c>
      <c r="E69" s="93"/>
      <c r="F69" s="93"/>
      <c r="G69" s="93"/>
      <c r="H69" s="76"/>
      <c r="I69" s="76"/>
      <c r="J69" s="76"/>
      <c r="K69" s="112"/>
      <c r="L69" s="464"/>
    </row>
    <row r="70" spans="3:12" ht="18" x14ac:dyDescent="0.3">
      <c r="C70" s="211" t="str">
        <f>IFERROR(VLOOKUP(D69,'1. Desarrollo e Innov. Curricu.'!$E:$F,2,FALSE),IFERROR(VLOOKUP(D69,'2. Investigación Científica'!$E:$F,2,FALSE),IFERROR(VLOOKUP(D69,'3. Vinculación Univ. Sociedad'!$E:$F,2,FALSE),IFERROR(VLOOKUP(D69,'4. Docencia y Profesorado Univ.'!$E:$F,2,FALSE),IFERROR(VLOOKUP(D69,'5. Estudiantes y Graduados'!$E:$F,2,FALSE),IFERROR(VLOOKUP(D69,'11. Gestion Administrativa'!$E:$F,2,FALSE),IFERROR(VLOOKUP(D69,'13. Gestión Académica'!$E:$F,2,FALSE),IFERROR(VLOOKUP(D69,'8. Asegura. de la Calid. y M'!$E:$F,2,FALSE),IFERROR(VLOOKUP(D69,'6. Gestión del Conocimiento'!$E:$F,2,FALSE),IFERROR(VLOOKUP(D69,'15. Gobernabilidad y Proceso...'!$E:$F,2,FALSE),IFERROR(VLOOKUP(D69,'12. Gestión del Talento Humano'!$E:$F,2,FALSE),IFERROR(VLOOKUP(D69,'14. Internacional... de la E.S.'!$E:$F,2,FALSE),IFERROR(VLOOKUP(D69,'10. Posgrado'!$E:$F,2,FALSE),IFERROR(VLOOKUP(D69,'17. Gestión TIC'!$E:$F,2,FALSE),IFERROR(VLOOKUP(D69,'16. Desa. del Sistema Educ.Sup.'!$E:$F,2,FALSE),IFERROR(VLOOKUP(D69,'9. Cultura de Inno. Insti...'!$E:$F,2,FALSE),VLOOKUP(D69,'7. Lo Esencial de la Reforma U.'!$E:$F,2,0)))))))))))))))))</f>
        <v>Talleres participativos para levantamiento de información y nuevas iniciativas de cooperación</v>
      </c>
      <c r="D70" s="31"/>
      <c r="E70" s="93"/>
      <c r="F70" s="93"/>
      <c r="G70" s="93"/>
      <c r="H70" s="76"/>
      <c r="I70" s="76"/>
      <c r="J70" s="76"/>
      <c r="K70" s="112"/>
      <c r="L70" s="464"/>
    </row>
    <row r="71" spans="3:12" thickBot="1" x14ac:dyDescent="0.35">
      <c r="C71" s="70"/>
      <c r="D71" s="31"/>
      <c r="E71" s="93"/>
      <c r="F71" s="93"/>
      <c r="G71" s="93"/>
      <c r="H71" s="76"/>
      <c r="I71" s="76"/>
      <c r="J71" s="76"/>
      <c r="K71" s="112"/>
      <c r="L71" s="464"/>
    </row>
    <row r="72" spans="3:12" ht="30.75" thickBot="1" x14ac:dyDescent="0.3">
      <c r="C72" s="126" t="s">
        <v>44</v>
      </c>
      <c r="D72" s="129" t="s">
        <v>45</v>
      </c>
      <c r="E72" s="128" t="s">
        <v>55</v>
      </c>
      <c r="F72" s="128" t="s">
        <v>57</v>
      </c>
      <c r="G72" s="127" t="s">
        <v>27</v>
      </c>
      <c r="H72" s="133" t="s">
        <v>131</v>
      </c>
      <c r="I72" s="128" t="s">
        <v>46</v>
      </c>
      <c r="J72" s="128" t="s">
        <v>132</v>
      </c>
      <c r="K72" s="128" t="s">
        <v>410</v>
      </c>
      <c r="L72" s="128" t="s">
        <v>411</v>
      </c>
    </row>
    <row r="73" spans="3:12" x14ac:dyDescent="0.25">
      <c r="C73" s="326" t="s">
        <v>47</v>
      </c>
      <c r="D73" s="615"/>
      <c r="E73" s="327"/>
      <c r="F73" s="115">
        <v>30000</v>
      </c>
      <c r="G73" s="328">
        <f t="shared" ref="G73:G81" si="5">E73*F73</f>
        <v>0</v>
      </c>
      <c r="H73" s="329"/>
      <c r="I73" s="116" t="s">
        <v>699</v>
      </c>
      <c r="J73" s="116" t="str">
        <f>VLOOKUP(I73,Presupuesto!$B$11:$C$566,2,0)</f>
        <v>SERVICIOS DE CAPACITACION.</v>
      </c>
      <c r="K73" s="330" t="s">
        <v>1517</v>
      </c>
      <c r="L73" s="116" t="s">
        <v>394</v>
      </c>
    </row>
    <row r="74" spans="3:12" ht="15.75" thickBot="1" x14ac:dyDescent="0.3">
      <c r="C74" s="99" t="s">
        <v>48</v>
      </c>
      <c r="D74" s="616"/>
      <c r="E74" s="200">
        <f>D73</f>
        <v>0</v>
      </c>
      <c r="F74" s="100">
        <v>50</v>
      </c>
      <c r="G74" s="97">
        <f t="shared" si="5"/>
        <v>0</v>
      </c>
      <c r="H74" s="161"/>
      <c r="I74" s="98" t="s">
        <v>717</v>
      </c>
      <c r="J74" s="98" t="str">
        <f>VLOOKUP(I74,Presupuesto!$B$11:$C$566,2,0)</f>
        <v>SERVICIOS DE IMPRENTA PUBLIC.Y REPRODUCCION</v>
      </c>
      <c r="K74" s="98" t="str">
        <f>$K$73</f>
        <v>Gestión Tecnologías de Información y Comunicación</v>
      </c>
      <c r="L74" s="98" t="s">
        <v>412</v>
      </c>
    </row>
    <row r="75" spans="3:12" x14ac:dyDescent="0.25">
      <c r="C75" s="99" t="s">
        <v>49</v>
      </c>
      <c r="D75" s="616"/>
      <c r="E75" s="200">
        <v>250</v>
      </c>
      <c r="F75" s="100">
        <v>260</v>
      </c>
      <c r="G75" s="97">
        <f t="shared" si="5"/>
        <v>65000</v>
      </c>
      <c r="H75" s="329" t="s">
        <v>129</v>
      </c>
      <c r="I75" s="98" t="s">
        <v>792</v>
      </c>
      <c r="J75" s="98" t="str">
        <f>VLOOKUP(I75,[3]Presupuesto!$B$11:$C$566,2,0)</f>
        <v>ALIMENTOS B EBIDAS PARA PERSONAS</v>
      </c>
      <c r="K75" s="98" t="s">
        <v>1367</v>
      </c>
      <c r="L75" s="98" t="s">
        <v>397</v>
      </c>
    </row>
    <row r="76" spans="3:12" x14ac:dyDescent="0.25">
      <c r="C76" s="99" t="s">
        <v>50</v>
      </c>
      <c r="D76" s="616"/>
      <c r="E76" s="151">
        <v>0</v>
      </c>
      <c r="F76" s="118">
        <v>10000</v>
      </c>
      <c r="G76" s="97">
        <f t="shared" si="5"/>
        <v>0</v>
      </c>
      <c r="H76" s="161"/>
      <c r="I76" s="321" t="s">
        <v>300</v>
      </c>
      <c r="J76" s="98" t="str">
        <f>VLOOKUP(I76,Presupuesto!$B$11:$C$566,2,0)</f>
        <v>PASAJES (26100-00)</v>
      </c>
      <c r="K76" s="98" t="str">
        <f t="shared" ref="K76:K82" si="6">$K$73</f>
        <v>Gestión Tecnologías de Información y Comunicación</v>
      </c>
      <c r="L76" s="98" t="s">
        <v>412</v>
      </c>
    </row>
    <row r="77" spans="3:12" x14ac:dyDescent="0.25">
      <c r="C77" s="99" t="s">
        <v>417</v>
      </c>
      <c r="D77" s="616"/>
      <c r="E77" s="151">
        <v>0</v>
      </c>
      <c r="F77" s="118">
        <v>250</v>
      </c>
      <c r="G77" s="97">
        <f t="shared" si="5"/>
        <v>0</v>
      </c>
      <c r="H77" s="161"/>
      <c r="I77" s="98" t="s">
        <v>821</v>
      </c>
      <c r="J77" s="98" t="str">
        <f>VLOOKUP(I77,Presupuesto!$B$11:$C$566,2,0)</f>
        <v>PRODUCTOS PAPEL Y CARTON</v>
      </c>
      <c r="K77" s="98" t="str">
        <f t="shared" si="6"/>
        <v>Gestión Tecnologías de Información y Comunicación</v>
      </c>
      <c r="L77" s="98" t="s">
        <v>412</v>
      </c>
    </row>
    <row r="78" spans="3:12" x14ac:dyDescent="0.25">
      <c r="C78" s="99" t="s">
        <v>51</v>
      </c>
      <c r="D78" s="616"/>
      <c r="E78" s="200">
        <f>(D73*25)/500</f>
        <v>0</v>
      </c>
      <c r="F78" s="100">
        <v>85</v>
      </c>
      <c r="G78" s="97">
        <f t="shared" si="5"/>
        <v>0</v>
      </c>
      <c r="H78" s="161"/>
      <c r="I78" s="98" t="s">
        <v>821</v>
      </c>
      <c r="J78" s="98" t="str">
        <f>VLOOKUP(I78,Presupuesto!$B$11:$C$566,2,0)</f>
        <v>PRODUCTOS PAPEL Y CARTON</v>
      </c>
      <c r="K78" s="98" t="str">
        <f t="shared" si="6"/>
        <v>Gestión Tecnologías de Información y Comunicación</v>
      </c>
      <c r="L78" s="98" t="s">
        <v>412</v>
      </c>
    </row>
    <row r="79" spans="3:12" x14ac:dyDescent="0.25">
      <c r="C79" s="99" t="s">
        <v>123</v>
      </c>
      <c r="D79" s="616"/>
      <c r="E79" s="200">
        <f>D73/12</f>
        <v>0</v>
      </c>
      <c r="F79" s="100">
        <v>36</v>
      </c>
      <c r="G79" s="97">
        <f t="shared" si="5"/>
        <v>0</v>
      </c>
      <c r="H79" s="161"/>
      <c r="I79" s="98" t="s">
        <v>942</v>
      </c>
      <c r="J79" s="98" t="str">
        <f>VLOOKUP(I79,Presupuesto!$B$11:$C$566,2,0)</f>
        <v>UTILES DE ESCRITORIO, OFICINA Y ENSE¥ANZA</v>
      </c>
      <c r="K79" s="98" t="str">
        <f t="shared" si="6"/>
        <v>Gestión Tecnologías de Información y Comunicación</v>
      </c>
      <c r="L79" s="98" t="s">
        <v>412</v>
      </c>
    </row>
    <row r="80" spans="3:12" x14ac:dyDescent="0.25">
      <c r="C80" s="99" t="s">
        <v>34</v>
      </c>
      <c r="D80" s="616"/>
      <c r="E80" s="200">
        <f>D73/12</f>
        <v>0</v>
      </c>
      <c r="F80" s="100">
        <v>80</v>
      </c>
      <c r="G80" s="97">
        <f t="shared" si="5"/>
        <v>0</v>
      </c>
      <c r="H80" s="161"/>
      <c r="I80" s="98" t="s">
        <v>942</v>
      </c>
      <c r="J80" s="98" t="str">
        <f>VLOOKUP(I80,Presupuesto!$B$11:$C$566,2,0)</f>
        <v>UTILES DE ESCRITORIO, OFICINA Y ENSE¥ANZA</v>
      </c>
      <c r="K80" s="98" t="str">
        <f t="shared" si="6"/>
        <v>Gestión Tecnologías de Información y Comunicación</v>
      </c>
      <c r="L80" s="98" t="s">
        <v>412</v>
      </c>
    </row>
    <row r="81" spans="3:12" x14ac:dyDescent="0.25">
      <c r="C81" s="109" t="s">
        <v>52</v>
      </c>
      <c r="D81" s="616"/>
      <c r="E81" s="213">
        <v>0</v>
      </c>
      <c r="F81" s="119">
        <v>25</v>
      </c>
      <c r="G81" s="97">
        <f t="shared" si="5"/>
        <v>0</v>
      </c>
      <c r="H81" s="161"/>
      <c r="I81" s="98" t="s">
        <v>942</v>
      </c>
      <c r="J81" s="98" t="str">
        <f>VLOOKUP(I81,Presupuesto!$B$11:$C$566,2,0)</f>
        <v>UTILES DE ESCRITORIO, OFICINA Y ENSE¥ANZA</v>
      </c>
      <c r="K81" s="98" t="str">
        <f t="shared" si="6"/>
        <v>Gestión Tecnologías de Información y Comunicación</v>
      </c>
      <c r="L81" s="98" t="s">
        <v>412</v>
      </c>
    </row>
    <row r="82" spans="3:12" ht="15.75" thickBot="1" x14ac:dyDescent="0.3">
      <c r="C82" s="217" t="s">
        <v>430</v>
      </c>
      <c r="D82" s="218">
        <v>0</v>
      </c>
      <c r="E82" s="331">
        <v>0</v>
      </c>
      <c r="F82" s="104">
        <f>HLOOKUP(C82,$AH$2:$BU$3,2,0)</f>
        <v>1150</v>
      </c>
      <c r="G82" s="105">
        <f>D82*E82*F82</f>
        <v>0</v>
      </c>
      <c r="H82" s="332"/>
      <c r="I82" s="333" t="s">
        <v>301</v>
      </c>
      <c r="J82" s="106" t="str">
        <f>VLOOKUP(I82,Presupuesto!$B$11:$C$566,2,0)</f>
        <v>VIATICOS (26200-00)</v>
      </c>
      <c r="K82" s="334" t="str">
        <f t="shared" si="6"/>
        <v>Gestión Tecnologías de Información y Comunicación</v>
      </c>
      <c r="L82" s="334" t="s">
        <v>412</v>
      </c>
    </row>
    <row r="84" spans="3:12" thickBot="1" x14ac:dyDescent="0.35">
      <c r="C84" s="464"/>
      <c r="D84" s="464"/>
      <c r="E84" s="464"/>
      <c r="F84" s="464"/>
      <c r="G84" s="464"/>
      <c r="H84" s="451"/>
      <c r="I84" s="464"/>
      <c r="J84" s="464"/>
      <c r="K84" s="464"/>
      <c r="L84" s="464"/>
    </row>
    <row r="85" spans="3:12" thickBot="1" x14ac:dyDescent="0.35">
      <c r="C85" s="29" t="s">
        <v>43</v>
      </c>
      <c r="D85" s="30">
        <f>SUM(G92:G101)</f>
        <v>39000</v>
      </c>
      <c r="E85" s="93"/>
      <c r="F85" s="93"/>
      <c r="G85" s="93"/>
      <c r="H85" s="76"/>
      <c r="I85" s="76"/>
      <c r="J85" s="76"/>
      <c r="K85" s="112"/>
      <c r="L85" s="464"/>
    </row>
    <row r="86" spans="3:12" ht="14.45" x14ac:dyDescent="0.3">
      <c r="C86" s="70"/>
      <c r="D86" s="31"/>
      <c r="E86" s="93"/>
      <c r="F86" s="93"/>
      <c r="G86" s="93"/>
      <c r="H86" s="76"/>
      <c r="I86" s="76"/>
      <c r="J86" s="76"/>
      <c r="K86" s="112"/>
      <c r="L86" s="464"/>
    </row>
    <row r="87" spans="3:12" ht="14.45" x14ac:dyDescent="0.3">
      <c r="C87" s="70"/>
      <c r="D87" s="31"/>
      <c r="E87" s="93"/>
      <c r="F87" s="93"/>
      <c r="G87" s="93"/>
      <c r="H87" s="76"/>
      <c r="I87" s="76"/>
      <c r="J87" s="76"/>
      <c r="K87" s="112"/>
      <c r="L87" s="464"/>
    </row>
    <row r="88" spans="3:12" ht="15.6" x14ac:dyDescent="0.3">
      <c r="C88" s="202" t="s">
        <v>392</v>
      </c>
      <c r="D88" s="367" t="s">
        <v>1725</v>
      </c>
      <c r="E88" s="93"/>
      <c r="F88" s="93"/>
      <c r="G88" s="93"/>
      <c r="H88" s="76"/>
      <c r="I88" s="76"/>
      <c r="J88" s="76"/>
      <c r="K88" s="112"/>
      <c r="L88" s="464"/>
    </row>
    <row r="89" spans="3:12" ht="18" x14ac:dyDescent="0.3">
      <c r="C89" s="211" t="str">
        <f>IFERROR(VLOOKUP(D88,'1. Desarrollo e Innov. Curricu.'!$E:$F,2,FALSE),IFERROR(VLOOKUP(D88,'2. Investigación Científica'!$E:$F,2,FALSE),IFERROR(VLOOKUP(D88,'3. Vinculación Univ. Sociedad'!$E:$F,2,FALSE),IFERROR(VLOOKUP(D88,'4. Docencia y Profesorado Univ.'!$E:$F,2,FALSE),IFERROR(VLOOKUP(D88,'5. Estudiantes y Graduados'!$E:$F,2,FALSE),IFERROR(VLOOKUP(D88,'11. Gestion Administrativa'!$E:$F,2,FALSE),IFERROR(VLOOKUP(D88,'13. Gestión Académica'!$E:$F,2,FALSE),IFERROR(VLOOKUP(D88,'8. Asegura. de la Calid. y M'!$E:$F,2,FALSE),IFERROR(VLOOKUP(D88,'6. Gestión del Conocimiento'!$E:$F,2,FALSE),IFERROR(VLOOKUP(D88,'15. Gobernabilidad y Proceso...'!$E:$F,2,FALSE),IFERROR(VLOOKUP(D88,'12. Gestión del Talento Humano'!$E:$F,2,FALSE),IFERROR(VLOOKUP(D88,'14. Internacional... de la E.S.'!$E:$F,2,FALSE),IFERROR(VLOOKUP(D88,'10. Posgrado'!$E:$F,2,FALSE),IFERROR(VLOOKUP(D88,'17. Gestión TIC'!$E:$F,2,FALSE),IFERROR(VLOOKUP(D88,'16. Desa. del Sistema Educ.Sup.'!$E:$F,2,FALSE),IFERROR(VLOOKUP(D88,'9. Cultura de Inno. Insti...'!$E:$F,2,FALSE),VLOOKUP(D88,'7. Lo Esencial de la Reforma U.'!$E:$F,2,0)))))))))))))))))</f>
        <v>Desarrollo de taller para los enlaces de la VRI y ejecutores de proyectos de facultades y centros regionales, direcciones sobre gestión de proyectos (Habilidades gerenciales, herramientas y técnicas).</v>
      </c>
      <c r="D89" s="31"/>
      <c r="E89" s="93"/>
      <c r="F89" s="93"/>
      <c r="G89" s="93"/>
      <c r="H89" s="76"/>
      <c r="I89" s="76"/>
      <c r="J89" s="76"/>
      <c r="K89" s="112"/>
      <c r="L89" s="464"/>
    </row>
    <row r="90" spans="3:12" thickBot="1" x14ac:dyDescent="0.35">
      <c r="C90" s="70"/>
      <c r="D90" s="31"/>
      <c r="E90" s="93"/>
      <c r="F90" s="93"/>
      <c r="G90" s="93"/>
      <c r="H90" s="76"/>
      <c r="I90" s="76"/>
      <c r="J90" s="76"/>
      <c r="K90" s="112"/>
      <c r="L90" s="464"/>
    </row>
    <row r="91" spans="3:12" ht="30.75" thickBot="1" x14ac:dyDescent="0.3">
      <c r="C91" s="126" t="s">
        <v>44</v>
      </c>
      <c r="D91" s="129" t="s">
        <v>45</v>
      </c>
      <c r="E91" s="128" t="s">
        <v>55</v>
      </c>
      <c r="F91" s="128" t="s">
        <v>57</v>
      </c>
      <c r="G91" s="127" t="s">
        <v>27</v>
      </c>
      <c r="H91" s="133" t="s">
        <v>131</v>
      </c>
      <c r="I91" s="128" t="s">
        <v>46</v>
      </c>
      <c r="J91" s="128" t="s">
        <v>132</v>
      </c>
      <c r="K91" s="128" t="s">
        <v>410</v>
      </c>
      <c r="L91" s="128" t="s">
        <v>411</v>
      </c>
    </row>
    <row r="92" spans="3:12" x14ac:dyDescent="0.25">
      <c r="C92" s="326" t="s">
        <v>47</v>
      </c>
      <c r="D92" s="615"/>
      <c r="E92" s="327"/>
      <c r="F92" s="115">
        <v>30000</v>
      </c>
      <c r="G92" s="328">
        <f t="shared" ref="G92:G100" si="7">E92*F92</f>
        <v>0</v>
      </c>
      <c r="H92" s="329"/>
      <c r="I92" s="116" t="s">
        <v>699</v>
      </c>
      <c r="J92" s="116" t="str">
        <f>VLOOKUP(I92,Presupuesto!$B$11:$C$566,2,0)</f>
        <v>SERVICIOS DE CAPACITACION.</v>
      </c>
      <c r="K92" s="330" t="s">
        <v>1517</v>
      </c>
      <c r="L92" s="116" t="s">
        <v>394</v>
      </c>
    </row>
    <row r="93" spans="3:12" ht="15.75" thickBot="1" x14ac:dyDescent="0.3">
      <c r="C93" s="99" t="s">
        <v>48</v>
      </c>
      <c r="D93" s="616"/>
      <c r="E93" s="200">
        <f>D92</f>
        <v>0</v>
      </c>
      <c r="F93" s="100">
        <v>50</v>
      </c>
      <c r="G93" s="97">
        <f t="shared" si="7"/>
        <v>0</v>
      </c>
      <c r="H93" s="161"/>
      <c r="I93" s="98" t="s">
        <v>717</v>
      </c>
      <c r="J93" s="98" t="str">
        <f>VLOOKUP(I93,Presupuesto!$B$11:$C$566,2,0)</f>
        <v>SERVICIOS DE IMPRENTA PUBLIC.Y REPRODUCCION</v>
      </c>
      <c r="K93" s="98" t="str">
        <f>$K$92</f>
        <v>Gestión Tecnologías de Información y Comunicación</v>
      </c>
      <c r="L93" s="98" t="s">
        <v>412</v>
      </c>
    </row>
    <row r="94" spans="3:12" ht="15.75" thickBot="1" x14ac:dyDescent="0.3">
      <c r="C94" s="99" t="s">
        <v>49</v>
      </c>
      <c r="D94" s="616"/>
      <c r="E94" s="200">
        <v>125</v>
      </c>
      <c r="F94" s="100">
        <v>248</v>
      </c>
      <c r="G94" s="97">
        <f t="shared" si="7"/>
        <v>31000</v>
      </c>
      <c r="H94" s="329" t="s">
        <v>129</v>
      </c>
      <c r="I94" s="98" t="s">
        <v>792</v>
      </c>
      <c r="J94" s="98" t="str">
        <f>VLOOKUP(I94,[3]Presupuesto!$B$11:$C$566,2,0)</f>
        <v>ALIMENTOS B EBIDAS PARA PERSONAS</v>
      </c>
      <c r="K94" s="98" t="s">
        <v>1367</v>
      </c>
      <c r="L94" s="98" t="s">
        <v>396</v>
      </c>
    </row>
    <row r="95" spans="3:12" x14ac:dyDescent="0.25">
      <c r="C95" s="99" t="s">
        <v>50</v>
      </c>
      <c r="D95" s="616"/>
      <c r="E95" s="151">
        <v>8</v>
      </c>
      <c r="F95" s="118">
        <v>1000</v>
      </c>
      <c r="G95" s="97">
        <f t="shared" si="7"/>
        <v>8000</v>
      </c>
      <c r="H95" s="329" t="s">
        <v>129</v>
      </c>
      <c r="I95" s="321" t="s">
        <v>306</v>
      </c>
      <c r="J95" s="98" t="str">
        <f>VLOOKUP(I95,[3]Presupuesto!$B$11:$C$566,2,0)</f>
        <v>PASAJES NACIONALES (26110-00)</v>
      </c>
      <c r="K95" s="98" t="s">
        <v>1367</v>
      </c>
      <c r="L95" s="98" t="s">
        <v>397</v>
      </c>
    </row>
    <row r="96" spans="3:12" x14ac:dyDescent="0.25">
      <c r="C96" s="99" t="s">
        <v>417</v>
      </c>
      <c r="D96" s="616"/>
      <c r="E96" s="151">
        <v>0</v>
      </c>
      <c r="F96" s="118">
        <v>250</v>
      </c>
      <c r="G96" s="97">
        <f t="shared" si="7"/>
        <v>0</v>
      </c>
      <c r="H96" s="161"/>
      <c r="I96" s="98" t="s">
        <v>821</v>
      </c>
      <c r="J96" s="98" t="str">
        <f>VLOOKUP(I96,Presupuesto!$B$11:$C$566,2,0)</f>
        <v>PRODUCTOS PAPEL Y CARTON</v>
      </c>
      <c r="K96" s="98" t="str">
        <f t="shared" ref="K96:K101" si="8">$K$92</f>
        <v>Gestión Tecnologías de Información y Comunicación</v>
      </c>
      <c r="L96" s="98" t="s">
        <v>412</v>
      </c>
    </row>
    <row r="97" spans="3:12" x14ac:dyDescent="0.25">
      <c r="C97" s="99" t="s">
        <v>51</v>
      </c>
      <c r="D97" s="616"/>
      <c r="E97" s="200">
        <f>(D92*25)/500</f>
        <v>0</v>
      </c>
      <c r="F97" s="100">
        <v>85</v>
      </c>
      <c r="G97" s="97">
        <f t="shared" si="7"/>
        <v>0</v>
      </c>
      <c r="H97" s="161"/>
      <c r="I97" s="98" t="s">
        <v>821</v>
      </c>
      <c r="J97" s="98" t="str">
        <f>VLOOKUP(I97,Presupuesto!$B$11:$C$566,2,0)</f>
        <v>PRODUCTOS PAPEL Y CARTON</v>
      </c>
      <c r="K97" s="98" t="str">
        <f t="shared" si="8"/>
        <v>Gestión Tecnologías de Información y Comunicación</v>
      </c>
      <c r="L97" s="98" t="s">
        <v>412</v>
      </c>
    </row>
    <row r="98" spans="3:12" x14ac:dyDescent="0.25">
      <c r="C98" s="99" t="s">
        <v>123</v>
      </c>
      <c r="D98" s="616"/>
      <c r="E98" s="200">
        <f>D92/12</f>
        <v>0</v>
      </c>
      <c r="F98" s="100">
        <v>36</v>
      </c>
      <c r="G98" s="97">
        <f t="shared" si="7"/>
        <v>0</v>
      </c>
      <c r="H98" s="161"/>
      <c r="I98" s="98" t="s">
        <v>942</v>
      </c>
      <c r="J98" s="98" t="str">
        <f>VLOOKUP(I98,Presupuesto!$B$11:$C$566,2,0)</f>
        <v>UTILES DE ESCRITORIO, OFICINA Y ENSE¥ANZA</v>
      </c>
      <c r="K98" s="98" t="str">
        <f t="shared" si="8"/>
        <v>Gestión Tecnologías de Información y Comunicación</v>
      </c>
      <c r="L98" s="98" t="s">
        <v>412</v>
      </c>
    </row>
    <row r="99" spans="3:12" x14ac:dyDescent="0.25">
      <c r="C99" s="99" t="s">
        <v>34</v>
      </c>
      <c r="D99" s="616"/>
      <c r="E99" s="200">
        <f>D92/12</f>
        <v>0</v>
      </c>
      <c r="F99" s="100">
        <v>80</v>
      </c>
      <c r="G99" s="97">
        <f t="shared" si="7"/>
        <v>0</v>
      </c>
      <c r="H99" s="161"/>
      <c r="I99" s="98" t="s">
        <v>942</v>
      </c>
      <c r="J99" s="98" t="str">
        <f>VLOOKUP(I99,Presupuesto!$B$11:$C$566,2,0)</f>
        <v>UTILES DE ESCRITORIO, OFICINA Y ENSE¥ANZA</v>
      </c>
      <c r="K99" s="98" t="str">
        <f t="shared" si="8"/>
        <v>Gestión Tecnologías de Información y Comunicación</v>
      </c>
      <c r="L99" s="98" t="s">
        <v>412</v>
      </c>
    </row>
    <row r="100" spans="3:12" x14ac:dyDescent="0.25">
      <c r="C100" s="109" t="s">
        <v>52</v>
      </c>
      <c r="D100" s="616"/>
      <c r="E100" s="213">
        <v>0</v>
      </c>
      <c r="F100" s="119">
        <v>25</v>
      </c>
      <c r="G100" s="97">
        <f t="shared" si="7"/>
        <v>0</v>
      </c>
      <c r="H100" s="161"/>
      <c r="I100" s="98" t="s">
        <v>942</v>
      </c>
      <c r="J100" s="98" t="str">
        <f>VLOOKUP(I100,Presupuesto!$B$11:$C$566,2,0)</f>
        <v>UTILES DE ESCRITORIO, OFICINA Y ENSE¥ANZA</v>
      </c>
      <c r="K100" s="98" t="str">
        <f t="shared" si="8"/>
        <v>Gestión Tecnologías de Información y Comunicación</v>
      </c>
      <c r="L100" s="98" t="s">
        <v>412</v>
      </c>
    </row>
    <row r="101" spans="3:12" ht="15.75" thickBot="1" x14ac:dyDescent="0.3">
      <c r="C101" s="217" t="s">
        <v>430</v>
      </c>
      <c r="D101" s="218">
        <v>0</v>
      </c>
      <c r="E101" s="331">
        <v>0</v>
      </c>
      <c r="F101" s="104">
        <f>HLOOKUP(C101,$AH$2:$BU$3,2,0)</f>
        <v>1150</v>
      </c>
      <c r="G101" s="105">
        <f>D101*E101*F101</f>
        <v>0</v>
      </c>
      <c r="H101" s="332"/>
      <c r="I101" s="333" t="s">
        <v>301</v>
      </c>
      <c r="J101" s="106" t="str">
        <f>VLOOKUP(I101,Presupuesto!$B$11:$C$566,2,0)</f>
        <v>VIATICOS (26200-00)</v>
      </c>
      <c r="K101" s="334" t="str">
        <f t="shared" si="8"/>
        <v>Gestión Tecnologías de Información y Comunicación</v>
      </c>
      <c r="L101" s="334" t="s">
        <v>412</v>
      </c>
    </row>
    <row r="102" spans="3:12" ht="14.45" x14ac:dyDescent="0.3">
      <c r="C102" s="93"/>
      <c r="D102" s="464"/>
      <c r="E102" s="112"/>
      <c r="F102" s="112"/>
      <c r="G102" s="112"/>
      <c r="H102" s="174"/>
      <c r="I102" s="112"/>
      <c r="J102" s="112"/>
      <c r="K102" s="112"/>
      <c r="L102" s="464"/>
    </row>
    <row r="103" spans="3:12" thickBot="1" x14ac:dyDescent="0.35">
      <c r="C103" s="464"/>
      <c r="D103" s="464"/>
      <c r="E103" s="464"/>
      <c r="F103" s="464"/>
      <c r="G103" s="464"/>
      <c r="H103" s="451"/>
      <c r="I103" s="464"/>
      <c r="J103" s="464"/>
      <c r="K103" s="464"/>
      <c r="L103" s="464"/>
    </row>
    <row r="104" spans="3:12" thickBot="1" x14ac:dyDescent="0.35">
      <c r="C104" s="29" t="s">
        <v>43</v>
      </c>
      <c r="D104" s="30">
        <f>SUM(G111:G120)</f>
        <v>8500</v>
      </c>
      <c r="E104" s="93"/>
      <c r="F104" s="93"/>
      <c r="G104" s="93"/>
      <c r="H104" s="76"/>
      <c r="I104" s="76"/>
      <c r="J104" s="76"/>
      <c r="K104" s="112"/>
      <c r="L104" s="464"/>
    </row>
    <row r="105" spans="3:12" ht="14.45" x14ac:dyDescent="0.3">
      <c r="C105" s="70"/>
      <c r="D105" s="31"/>
      <c r="E105" s="93"/>
      <c r="F105" s="93"/>
      <c r="G105" s="93"/>
      <c r="H105" s="76"/>
      <c r="I105" s="76"/>
      <c r="J105" s="76"/>
      <c r="K105" s="112"/>
      <c r="L105" s="464"/>
    </row>
    <row r="106" spans="3:12" ht="14.45" x14ac:dyDescent="0.3">
      <c r="C106" s="70"/>
      <c r="D106" s="31"/>
      <c r="E106" s="93"/>
      <c r="F106" s="93"/>
      <c r="G106" s="93"/>
      <c r="H106" s="76"/>
      <c r="I106" s="76"/>
      <c r="J106" s="76"/>
      <c r="K106" s="112"/>
      <c r="L106" s="464"/>
    </row>
    <row r="107" spans="3:12" ht="15.6" x14ac:dyDescent="0.3">
      <c r="C107" s="202" t="s">
        <v>392</v>
      </c>
      <c r="D107" s="367" t="s">
        <v>1757</v>
      </c>
      <c r="E107" s="93"/>
      <c r="F107" s="93"/>
      <c r="G107" s="93"/>
      <c r="H107" s="76"/>
      <c r="I107" s="76"/>
      <c r="J107" s="76"/>
      <c r="K107" s="112"/>
      <c r="L107" s="464"/>
    </row>
    <row r="108" spans="3:12" ht="18" x14ac:dyDescent="0.3">
      <c r="C108" s="211" t="str">
        <f>IFERROR(VLOOKUP(D107,'1. Desarrollo e Innov. Curricu.'!$E:$F,2,FALSE),IFERROR(VLOOKUP(D107,'2. Investigación Científica'!$E:$F,2,FALSE),IFERROR(VLOOKUP(D107,'3. Vinculación Univ. Sociedad'!$E:$F,2,FALSE),IFERROR(VLOOKUP(D107,'4. Docencia y Profesorado Univ.'!$E:$F,2,FALSE),IFERROR(VLOOKUP(D107,'5. Estudiantes y Graduados'!$E:$F,2,FALSE),IFERROR(VLOOKUP(D107,'11. Gestion Administrativa'!$E:$F,2,FALSE),IFERROR(VLOOKUP(D107,'13. Gestión Académica'!$E:$F,2,FALSE),IFERROR(VLOOKUP(D107,'8. Asegura. de la Calid. y M'!$E:$F,2,FALSE),IFERROR(VLOOKUP(D107,'6. Gestión del Conocimiento'!$E:$F,2,FALSE),IFERROR(VLOOKUP(D107,'15. Gobernabilidad y Proceso...'!$E:$F,2,FALSE),IFERROR(VLOOKUP(D107,'12. Gestión del Talento Humano'!$E:$F,2,FALSE),IFERROR(VLOOKUP(D107,'14. Internacional... de la E.S.'!$E:$F,2,FALSE),IFERROR(VLOOKUP(D107,'10. Posgrado'!$E:$F,2,FALSE),IFERROR(VLOOKUP(D107,'17. Gestión TIC'!$E:$F,2,FALSE),IFERROR(VLOOKUP(D107,'16. Desa. del Sistema Educ.Sup.'!$E:$F,2,FALSE),IFERROR(VLOOKUP(D107,'9. Cultura de Inno. Insti...'!$E:$F,2,FALSE),VLOOKUP(D107,'7. Lo Esencial de la Reforma U.'!$E:$F,2,0)))))))))))))))))</f>
        <v>Talleres de formulación con las unidades involucradas y demás instancias interesadas</v>
      </c>
      <c r="D108" s="31"/>
      <c r="E108" s="93"/>
      <c r="F108" s="93"/>
      <c r="G108" s="93"/>
      <c r="H108" s="76"/>
      <c r="I108" s="76"/>
      <c r="J108" s="76"/>
      <c r="K108" s="112"/>
      <c r="L108" s="464"/>
    </row>
    <row r="109" spans="3:12" thickBot="1" x14ac:dyDescent="0.35">
      <c r="C109" s="70"/>
      <c r="D109" s="31"/>
      <c r="E109" s="93"/>
      <c r="F109" s="93"/>
      <c r="G109" s="93"/>
      <c r="H109" s="76"/>
      <c r="I109" s="76"/>
      <c r="J109" s="76"/>
      <c r="K109" s="112"/>
      <c r="L109" s="464"/>
    </row>
    <row r="110" spans="3:12" ht="30.75" thickBot="1" x14ac:dyDescent="0.3">
      <c r="C110" s="126" t="s">
        <v>44</v>
      </c>
      <c r="D110" s="129" t="s">
        <v>45</v>
      </c>
      <c r="E110" s="128" t="s">
        <v>55</v>
      </c>
      <c r="F110" s="128" t="s">
        <v>57</v>
      </c>
      <c r="G110" s="127" t="s">
        <v>27</v>
      </c>
      <c r="H110" s="133" t="s">
        <v>131</v>
      </c>
      <c r="I110" s="128" t="s">
        <v>46</v>
      </c>
      <c r="J110" s="128" t="s">
        <v>132</v>
      </c>
      <c r="K110" s="128" t="s">
        <v>410</v>
      </c>
      <c r="L110" s="128" t="s">
        <v>411</v>
      </c>
    </row>
    <row r="111" spans="3:12" x14ac:dyDescent="0.25">
      <c r="C111" s="326" t="s">
        <v>47</v>
      </c>
      <c r="D111" s="615"/>
      <c r="E111" s="327"/>
      <c r="F111" s="115">
        <v>30000</v>
      </c>
      <c r="G111" s="328">
        <f t="shared" ref="G111:G119" si="9">E111*F111</f>
        <v>0</v>
      </c>
      <c r="H111" s="329"/>
      <c r="I111" s="116" t="s">
        <v>699</v>
      </c>
      <c r="J111" s="116" t="str">
        <f>VLOOKUP(I111,Presupuesto!$B$11:$C$566,2,0)</f>
        <v>SERVICIOS DE CAPACITACION.</v>
      </c>
      <c r="K111" s="330" t="s">
        <v>1517</v>
      </c>
      <c r="L111" s="116" t="s">
        <v>394</v>
      </c>
    </row>
    <row r="112" spans="3:12" ht="15.75" thickBot="1" x14ac:dyDescent="0.3">
      <c r="C112" s="99" t="s">
        <v>48</v>
      </c>
      <c r="D112" s="616"/>
      <c r="E112" s="200">
        <f>D111</f>
        <v>0</v>
      </c>
      <c r="F112" s="100">
        <v>50</v>
      </c>
      <c r="G112" s="97">
        <f t="shared" si="9"/>
        <v>0</v>
      </c>
      <c r="H112" s="161"/>
      <c r="I112" s="98" t="s">
        <v>717</v>
      </c>
      <c r="J112" s="98" t="str">
        <f>VLOOKUP(I112,Presupuesto!$B$11:$C$566,2,0)</f>
        <v>SERVICIOS DE IMPRENTA PUBLIC.Y REPRODUCCION</v>
      </c>
      <c r="K112" s="98" t="str">
        <f>$K$111</f>
        <v>Gestión Tecnologías de Información y Comunicación</v>
      </c>
      <c r="L112" s="98" t="s">
        <v>412</v>
      </c>
    </row>
    <row r="113" spans="3:12" x14ac:dyDescent="0.25">
      <c r="C113" s="99" t="s">
        <v>49</v>
      </c>
      <c r="D113" s="616"/>
      <c r="E113" s="200">
        <v>50</v>
      </c>
      <c r="F113" s="100">
        <v>170</v>
      </c>
      <c r="G113" s="97">
        <f t="shared" si="9"/>
        <v>8500</v>
      </c>
      <c r="H113" s="329" t="s">
        <v>129</v>
      </c>
      <c r="I113" s="98" t="s">
        <v>792</v>
      </c>
      <c r="J113" s="98" t="str">
        <f>VLOOKUP(I113,[3]Presupuesto!$B$11:$C$566,2,0)</f>
        <v>ALIMENTOS B EBIDAS PARA PERSONAS</v>
      </c>
      <c r="K113" s="98" t="s">
        <v>1367</v>
      </c>
      <c r="L113" s="98" t="s">
        <v>399</v>
      </c>
    </row>
    <row r="114" spans="3:12" x14ac:dyDescent="0.25">
      <c r="C114" s="99" t="s">
        <v>50</v>
      </c>
      <c r="D114" s="616"/>
      <c r="E114" s="151">
        <v>0</v>
      </c>
      <c r="F114" s="118">
        <v>10000</v>
      </c>
      <c r="G114" s="97">
        <f t="shared" si="9"/>
        <v>0</v>
      </c>
      <c r="H114" s="161"/>
      <c r="I114" s="321" t="s">
        <v>300</v>
      </c>
      <c r="J114" s="98" t="str">
        <f>VLOOKUP(I114,Presupuesto!$B$11:$C$566,2,0)</f>
        <v>PASAJES (26100-00)</v>
      </c>
      <c r="K114" s="98" t="str">
        <f t="shared" ref="K114:K120" si="10">$K$111</f>
        <v>Gestión Tecnologías de Información y Comunicación</v>
      </c>
      <c r="L114" s="98" t="s">
        <v>412</v>
      </c>
    </row>
    <row r="115" spans="3:12" x14ac:dyDescent="0.25">
      <c r="C115" s="99" t="s">
        <v>417</v>
      </c>
      <c r="D115" s="616"/>
      <c r="E115" s="151">
        <v>0</v>
      </c>
      <c r="F115" s="118">
        <v>250</v>
      </c>
      <c r="G115" s="97">
        <f t="shared" si="9"/>
        <v>0</v>
      </c>
      <c r="H115" s="161"/>
      <c r="I115" s="98" t="s">
        <v>821</v>
      </c>
      <c r="J115" s="98" t="str">
        <f>VLOOKUP(I115,Presupuesto!$B$11:$C$566,2,0)</f>
        <v>PRODUCTOS PAPEL Y CARTON</v>
      </c>
      <c r="K115" s="98" t="str">
        <f t="shared" si="10"/>
        <v>Gestión Tecnologías de Información y Comunicación</v>
      </c>
      <c r="L115" s="98" t="s">
        <v>412</v>
      </c>
    </row>
    <row r="116" spans="3:12" x14ac:dyDescent="0.25">
      <c r="C116" s="99" t="s">
        <v>51</v>
      </c>
      <c r="D116" s="616"/>
      <c r="E116" s="200">
        <f>(D111*25)/500</f>
        <v>0</v>
      </c>
      <c r="F116" s="100">
        <v>85</v>
      </c>
      <c r="G116" s="97">
        <f t="shared" si="9"/>
        <v>0</v>
      </c>
      <c r="H116" s="161"/>
      <c r="I116" s="98" t="s">
        <v>821</v>
      </c>
      <c r="J116" s="98" t="str">
        <f>VLOOKUP(I116,Presupuesto!$B$11:$C$566,2,0)</f>
        <v>PRODUCTOS PAPEL Y CARTON</v>
      </c>
      <c r="K116" s="98" t="str">
        <f t="shared" si="10"/>
        <v>Gestión Tecnologías de Información y Comunicación</v>
      </c>
      <c r="L116" s="98" t="s">
        <v>412</v>
      </c>
    </row>
    <row r="117" spans="3:12" x14ac:dyDescent="0.25">
      <c r="C117" s="99" t="s">
        <v>123</v>
      </c>
      <c r="D117" s="616"/>
      <c r="E117" s="200">
        <f>D111/12</f>
        <v>0</v>
      </c>
      <c r="F117" s="100">
        <v>36</v>
      </c>
      <c r="G117" s="97">
        <f t="shared" si="9"/>
        <v>0</v>
      </c>
      <c r="H117" s="161"/>
      <c r="I117" s="98" t="s">
        <v>942</v>
      </c>
      <c r="J117" s="98" t="str">
        <f>VLOOKUP(I117,Presupuesto!$B$11:$C$566,2,0)</f>
        <v>UTILES DE ESCRITORIO, OFICINA Y ENSE¥ANZA</v>
      </c>
      <c r="K117" s="98" t="str">
        <f t="shared" si="10"/>
        <v>Gestión Tecnologías de Información y Comunicación</v>
      </c>
      <c r="L117" s="98" t="s">
        <v>412</v>
      </c>
    </row>
    <row r="118" spans="3:12" x14ac:dyDescent="0.25">
      <c r="C118" s="99" t="s">
        <v>34</v>
      </c>
      <c r="D118" s="616"/>
      <c r="E118" s="200">
        <f>D111/12</f>
        <v>0</v>
      </c>
      <c r="F118" s="100">
        <v>80</v>
      </c>
      <c r="G118" s="97">
        <f t="shared" si="9"/>
        <v>0</v>
      </c>
      <c r="H118" s="161"/>
      <c r="I118" s="98" t="s">
        <v>942</v>
      </c>
      <c r="J118" s="98" t="str">
        <f>VLOOKUP(I118,Presupuesto!$B$11:$C$566,2,0)</f>
        <v>UTILES DE ESCRITORIO, OFICINA Y ENSE¥ANZA</v>
      </c>
      <c r="K118" s="98" t="str">
        <f t="shared" si="10"/>
        <v>Gestión Tecnologías de Información y Comunicación</v>
      </c>
      <c r="L118" s="98" t="s">
        <v>412</v>
      </c>
    </row>
    <row r="119" spans="3:12" x14ac:dyDescent="0.25">
      <c r="C119" s="109" t="s">
        <v>52</v>
      </c>
      <c r="D119" s="616"/>
      <c r="E119" s="213">
        <v>0</v>
      </c>
      <c r="F119" s="119">
        <v>25</v>
      </c>
      <c r="G119" s="97">
        <f t="shared" si="9"/>
        <v>0</v>
      </c>
      <c r="H119" s="161"/>
      <c r="I119" s="98" t="s">
        <v>942</v>
      </c>
      <c r="J119" s="98" t="str">
        <f>VLOOKUP(I119,Presupuesto!$B$11:$C$566,2,0)</f>
        <v>UTILES DE ESCRITORIO, OFICINA Y ENSE¥ANZA</v>
      </c>
      <c r="K119" s="98" t="str">
        <f t="shared" si="10"/>
        <v>Gestión Tecnologías de Información y Comunicación</v>
      </c>
      <c r="L119" s="98" t="s">
        <v>412</v>
      </c>
    </row>
    <row r="120" spans="3:12" ht="15.75" thickBot="1" x14ac:dyDescent="0.3">
      <c r="C120" s="217" t="s">
        <v>430</v>
      </c>
      <c r="D120" s="218">
        <v>0</v>
      </c>
      <c r="E120" s="331">
        <v>0</v>
      </c>
      <c r="F120" s="104">
        <f>HLOOKUP(C120,$AH$2:$BU$3,2,0)</f>
        <v>1150</v>
      </c>
      <c r="G120" s="105">
        <f>D120*E120*F120</f>
        <v>0</v>
      </c>
      <c r="H120" s="332"/>
      <c r="I120" s="333" t="s">
        <v>301</v>
      </c>
      <c r="J120" s="106" t="str">
        <f>VLOOKUP(I120,Presupuesto!$B$11:$C$566,2,0)</f>
        <v>VIATICOS (26200-00)</v>
      </c>
      <c r="K120" s="334" t="str">
        <f t="shared" si="10"/>
        <v>Gestión Tecnologías de Información y Comunicación</v>
      </c>
      <c r="L120" s="334" t="s">
        <v>412</v>
      </c>
    </row>
    <row r="122" spans="3:12" thickBot="1" x14ac:dyDescent="0.35">
      <c r="C122" s="464"/>
      <c r="D122" s="464"/>
      <c r="E122" s="464"/>
      <c r="F122" s="464"/>
      <c r="G122" s="464"/>
      <c r="H122" s="451"/>
      <c r="I122" s="464"/>
      <c r="J122" s="464"/>
      <c r="K122" s="464"/>
      <c r="L122" s="464"/>
    </row>
    <row r="123" spans="3:12" thickBot="1" x14ac:dyDescent="0.35">
      <c r="C123" s="29" t="s">
        <v>43</v>
      </c>
      <c r="D123" s="30">
        <f>SUM(G130:G139)</f>
        <v>3000</v>
      </c>
      <c r="E123" s="93"/>
      <c r="F123" s="93"/>
      <c r="G123" s="93"/>
      <c r="H123" s="76"/>
      <c r="I123" s="76"/>
      <c r="J123" s="76"/>
      <c r="K123" s="112"/>
      <c r="L123" s="464"/>
    </row>
    <row r="124" spans="3:12" ht="14.45" x14ac:dyDescent="0.3">
      <c r="C124" s="70"/>
      <c r="D124" s="31"/>
      <c r="E124" s="93"/>
      <c r="F124" s="93"/>
      <c r="G124" s="93"/>
      <c r="H124" s="76"/>
      <c r="I124" s="76"/>
      <c r="J124" s="76"/>
      <c r="K124" s="112"/>
      <c r="L124" s="464"/>
    </row>
    <row r="125" spans="3:12" ht="14.45" x14ac:dyDescent="0.3">
      <c r="C125" s="70"/>
      <c r="D125" s="31"/>
      <c r="E125" s="93"/>
      <c r="F125" s="93"/>
      <c r="G125" s="93"/>
      <c r="H125" s="76"/>
      <c r="I125" s="76"/>
      <c r="J125" s="76"/>
      <c r="K125" s="112"/>
      <c r="L125" s="464"/>
    </row>
    <row r="126" spans="3:12" ht="15.6" x14ac:dyDescent="0.3">
      <c r="C126" s="202" t="s">
        <v>392</v>
      </c>
      <c r="D126" s="367" t="s">
        <v>1758</v>
      </c>
      <c r="E126" s="93"/>
      <c r="F126" s="93"/>
      <c r="G126" s="93"/>
      <c r="H126" s="76"/>
      <c r="I126" s="76"/>
      <c r="J126" s="76"/>
      <c r="K126" s="112"/>
      <c r="L126" s="464"/>
    </row>
    <row r="127" spans="3:12" ht="18" x14ac:dyDescent="0.3">
      <c r="C127" s="211" t="str">
        <f>IFERROR(VLOOKUP(D126,'1. Desarrollo e Innov. Curricu.'!$E:$F,2,FALSE),IFERROR(VLOOKUP(D126,'2. Investigación Científica'!$E:$F,2,FALSE),IFERROR(VLOOKUP(D126,'3. Vinculación Univ. Sociedad'!$E:$F,2,FALSE),IFERROR(VLOOKUP(D126,'4. Docencia y Profesorado Univ.'!$E:$F,2,FALSE),IFERROR(VLOOKUP(D126,'5. Estudiantes y Graduados'!$E:$F,2,FALSE),IFERROR(VLOOKUP(D126,'11. Gestion Administrativa'!$E:$F,2,FALSE),IFERROR(VLOOKUP(D126,'13. Gestión Académica'!$E:$F,2,FALSE),IFERROR(VLOOKUP(D126,'8. Asegura. de la Calid. y M'!$E:$F,2,FALSE),IFERROR(VLOOKUP(D126,'6. Gestión del Conocimiento'!$E:$F,2,FALSE),IFERROR(VLOOKUP(D126,'15. Gobernabilidad y Proceso...'!$E:$F,2,FALSE),IFERROR(VLOOKUP(D126,'12. Gestión del Talento Humano'!$E:$F,2,FALSE),IFERROR(VLOOKUP(D126,'14. Internacional... de la E.S.'!$E:$F,2,FALSE),IFERROR(VLOOKUP(D126,'10. Posgrado'!$E:$F,2,FALSE),IFERROR(VLOOKUP(D126,'17. Gestión TIC'!$E:$F,2,FALSE),IFERROR(VLOOKUP(D126,'16. Desa. del Sistema Educ.Sup.'!$E:$F,2,FALSE),IFERROR(VLOOKUP(D126,'9. Cultura de Inno. Insti...'!$E:$F,2,FALSE),VLOOKUP(D126,'7. Lo Esencial de la Reforma U.'!$E:$F,2,0)))))))))))))))))</f>
        <v>Presentación de convocatorias de proyectos a unidades específicas</v>
      </c>
      <c r="D127" s="31"/>
      <c r="E127" s="93"/>
      <c r="F127" s="93"/>
      <c r="G127" s="93"/>
      <c r="H127" s="76"/>
      <c r="I127" s="76"/>
      <c r="J127" s="76"/>
      <c r="K127" s="112"/>
      <c r="L127" s="464"/>
    </row>
    <row r="128" spans="3:12" thickBot="1" x14ac:dyDescent="0.35">
      <c r="C128" s="70"/>
      <c r="D128" s="31"/>
      <c r="E128" s="93"/>
      <c r="F128" s="93"/>
      <c r="G128" s="93"/>
      <c r="H128" s="76"/>
      <c r="I128" s="76"/>
      <c r="J128" s="76"/>
      <c r="K128" s="112"/>
      <c r="L128" s="464"/>
    </row>
    <row r="129" spans="3:12" ht="30.75" thickBot="1" x14ac:dyDescent="0.3">
      <c r="C129" s="126" t="s">
        <v>44</v>
      </c>
      <c r="D129" s="129" t="s">
        <v>45</v>
      </c>
      <c r="E129" s="128" t="s">
        <v>55</v>
      </c>
      <c r="F129" s="128" t="s">
        <v>57</v>
      </c>
      <c r="G129" s="127" t="s">
        <v>27</v>
      </c>
      <c r="H129" s="133" t="s">
        <v>131</v>
      </c>
      <c r="I129" s="128" t="s">
        <v>46</v>
      </c>
      <c r="J129" s="128" t="s">
        <v>132</v>
      </c>
      <c r="K129" s="128" t="s">
        <v>410</v>
      </c>
      <c r="L129" s="128" t="s">
        <v>411</v>
      </c>
    </row>
    <row r="130" spans="3:12" x14ac:dyDescent="0.25">
      <c r="C130" s="326" t="s">
        <v>47</v>
      </c>
      <c r="D130" s="615"/>
      <c r="E130" s="327"/>
      <c r="F130" s="115">
        <v>30000</v>
      </c>
      <c r="G130" s="328">
        <f t="shared" ref="G130:G138" si="11">E130*F130</f>
        <v>0</v>
      </c>
      <c r="H130" s="329"/>
      <c r="I130" s="116" t="s">
        <v>699</v>
      </c>
      <c r="J130" s="116" t="str">
        <f>VLOOKUP(I130,Presupuesto!$B$11:$C$566,2,0)</f>
        <v>SERVICIOS DE CAPACITACION.</v>
      </c>
      <c r="K130" s="330" t="s">
        <v>1517</v>
      </c>
      <c r="L130" s="116" t="s">
        <v>394</v>
      </c>
    </row>
    <row r="131" spans="3:12" ht="15.75" thickBot="1" x14ac:dyDescent="0.3">
      <c r="C131" s="99" t="s">
        <v>48</v>
      </c>
      <c r="D131" s="616"/>
      <c r="E131" s="200">
        <f>D130</f>
        <v>0</v>
      </c>
      <c r="F131" s="100">
        <v>50</v>
      </c>
      <c r="G131" s="97">
        <f t="shared" si="11"/>
        <v>0</v>
      </c>
      <c r="H131" s="161"/>
      <c r="I131" s="98" t="s">
        <v>717</v>
      </c>
      <c r="J131" s="98" t="str">
        <f>VLOOKUP(I131,Presupuesto!$B$11:$C$566,2,0)</f>
        <v>SERVICIOS DE IMPRENTA PUBLIC.Y REPRODUCCION</v>
      </c>
      <c r="K131" s="98" t="str">
        <f>$K$130</f>
        <v>Gestión Tecnologías de Información y Comunicación</v>
      </c>
      <c r="L131" s="98" t="s">
        <v>412</v>
      </c>
    </row>
    <row r="132" spans="3:12" x14ac:dyDescent="0.25">
      <c r="C132" s="99" t="s">
        <v>49</v>
      </c>
      <c r="D132" s="616"/>
      <c r="E132" s="200">
        <v>60</v>
      </c>
      <c r="F132" s="100">
        <v>50</v>
      </c>
      <c r="G132" s="97">
        <f t="shared" si="11"/>
        <v>3000</v>
      </c>
      <c r="H132" s="329" t="s">
        <v>129</v>
      </c>
      <c r="I132" s="98" t="s">
        <v>792</v>
      </c>
      <c r="J132" s="98" t="str">
        <f>VLOOKUP(I132,[3]Presupuesto!$B$11:$C$566,2,0)</f>
        <v>ALIMENTOS B EBIDAS PARA PERSONAS</v>
      </c>
      <c r="K132" s="98" t="s">
        <v>1367</v>
      </c>
      <c r="L132" s="98" t="s">
        <v>396</v>
      </c>
    </row>
    <row r="133" spans="3:12" x14ac:dyDescent="0.25">
      <c r="C133" s="99" t="s">
        <v>50</v>
      </c>
      <c r="D133" s="616"/>
      <c r="E133" s="151">
        <v>0</v>
      </c>
      <c r="F133" s="118">
        <v>10000</v>
      </c>
      <c r="G133" s="97">
        <f t="shared" si="11"/>
        <v>0</v>
      </c>
      <c r="H133" s="161"/>
      <c r="I133" s="321" t="s">
        <v>300</v>
      </c>
      <c r="J133" s="98" t="str">
        <f>VLOOKUP(I133,Presupuesto!$B$11:$C$566,2,0)</f>
        <v>PASAJES (26100-00)</v>
      </c>
      <c r="K133" s="98" t="str">
        <f t="shared" ref="K133:K139" si="12">$K$130</f>
        <v>Gestión Tecnologías de Información y Comunicación</v>
      </c>
      <c r="L133" s="98" t="s">
        <v>412</v>
      </c>
    </row>
    <row r="134" spans="3:12" x14ac:dyDescent="0.25">
      <c r="C134" s="99" t="s">
        <v>417</v>
      </c>
      <c r="D134" s="616"/>
      <c r="E134" s="151">
        <v>0</v>
      </c>
      <c r="F134" s="118">
        <v>250</v>
      </c>
      <c r="G134" s="97">
        <f t="shared" si="11"/>
        <v>0</v>
      </c>
      <c r="H134" s="161"/>
      <c r="I134" s="98" t="s">
        <v>821</v>
      </c>
      <c r="J134" s="98" t="str">
        <f>VLOOKUP(I134,Presupuesto!$B$11:$C$566,2,0)</f>
        <v>PRODUCTOS PAPEL Y CARTON</v>
      </c>
      <c r="K134" s="98" t="str">
        <f t="shared" si="12"/>
        <v>Gestión Tecnologías de Información y Comunicación</v>
      </c>
      <c r="L134" s="98" t="s">
        <v>412</v>
      </c>
    </row>
    <row r="135" spans="3:12" x14ac:dyDescent="0.25">
      <c r="C135" s="99" t="s">
        <v>51</v>
      </c>
      <c r="D135" s="616"/>
      <c r="E135" s="200">
        <f>(D130*25)/500</f>
        <v>0</v>
      </c>
      <c r="F135" s="100">
        <v>85</v>
      </c>
      <c r="G135" s="97">
        <f t="shared" si="11"/>
        <v>0</v>
      </c>
      <c r="H135" s="161"/>
      <c r="I135" s="98" t="s">
        <v>821</v>
      </c>
      <c r="J135" s="98" t="str">
        <f>VLOOKUP(I135,Presupuesto!$B$11:$C$566,2,0)</f>
        <v>PRODUCTOS PAPEL Y CARTON</v>
      </c>
      <c r="K135" s="98" t="str">
        <f t="shared" si="12"/>
        <v>Gestión Tecnologías de Información y Comunicación</v>
      </c>
      <c r="L135" s="98" t="s">
        <v>412</v>
      </c>
    </row>
    <row r="136" spans="3:12" x14ac:dyDescent="0.25">
      <c r="C136" s="99" t="s">
        <v>123</v>
      </c>
      <c r="D136" s="616"/>
      <c r="E136" s="200">
        <f>D130/12</f>
        <v>0</v>
      </c>
      <c r="F136" s="100">
        <v>36</v>
      </c>
      <c r="G136" s="97">
        <f t="shared" si="11"/>
        <v>0</v>
      </c>
      <c r="H136" s="161"/>
      <c r="I136" s="98" t="s">
        <v>942</v>
      </c>
      <c r="J136" s="98" t="str">
        <f>VLOOKUP(I136,Presupuesto!$B$11:$C$566,2,0)</f>
        <v>UTILES DE ESCRITORIO, OFICINA Y ENSE¥ANZA</v>
      </c>
      <c r="K136" s="98" t="str">
        <f t="shared" si="12"/>
        <v>Gestión Tecnologías de Información y Comunicación</v>
      </c>
      <c r="L136" s="98" t="s">
        <v>412</v>
      </c>
    </row>
    <row r="137" spans="3:12" x14ac:dyDescent="0.25">
      <c r="C137" s="99" t="s">
        <v>34</v>
      </c>
      <c r="D137" s="616"/>
      <c r="E137" s="200">
        <f>D130/12</f>
        <v>0</v>
      </c>
      <c r="F137" s="100">
        <v>80</v>
      </c>
      <c r="G137" s="97">
        <f t="shared" si="11"/>
        <v>0</v>
      </c>
      <c r="H137" s="161"/>
      <c r="I137" s="98" t="s">
        <v>942</v>
      </c>
      <c r="J137" s="98" t="str">
        <f>VLOOKUP(I137,Presupuesto!$B$11:$C$566,2,0)</f>
        <v>UTILES DE ESCRITORIO, OFICINA Y ENSE¥ANZA</v>
      </c>
      <c r="K137" s="98" t="str">
        <f t="shared" si="12"/>
        <v>Gestión Tecnologías de Información y Comunicación</v>
      </c>
      <c r="L137" s="98" t="s">
        <v>412</v>
      </c>
    </row>
    <row r="138" spans="3:12" x14ac:dyDescent="0.25">
      <c r="C138" s="109" t="s">
        <v>52</v>
      </c>
      <c r="D138" s="616"/>
      <c r="E138" s="213">
        <v>0</v>
      </c>
      <c r="F138" s="119">
        <v>25</v>
      </c>
      <c r="G138" s="97">
        <f t="shared" si="11"/>
        <v>0</v>
      </c>
      <c r="H138" s="161"/>
      <c r="I138" s="98" t="s">
        <v>942</v>
      </c>
      <c r="J138" s="98" t="str">
        <f>VLOOKUP(I138,Presupuesto!$B$11:$C$566,2,0)</f>
        <v>UTILES DE ESCRITORIO, OFICINA Y ENSE¥ANZA</v>
      </c>
      <c r="K138" s="98" t="str">
        <f t="shared" si="12"/>
        <v>Gestión Tecnologías de Información y Comunicación</v>
      </c>
      <c r="L138" s="98" t="s">
        <v>412</v>
      </c>
    </row>
    <row r="139" spans="3:12" ht="15.75" thickBot="1" x14ac:dyDescent="0.3">
      <c r="C139" s="217" t="s">
        <v>430</v>
      </c>
      <c r="D139" s="218">
        <v>0</v>
      </c>
      <c r="E139" s="331">
        <v>0</v>
      </c>
      <c r="F139" s="104">
        <f>HLOOKUP(C139,$AH$2:$BU$3,2,0)</f>
        <v>1150</v>
      </c>
      <c r="G139" s="105">
        <f>D139*E139*F139</f>
        <v>0</v>
      </c>
      <c r="H139" s="332"/>
      <c r="I139" s="333" t="s">
        <v>301</v>
      </c>
      <c r="J139" s="106" t="str">
        <f>VLOOKUP(I139,Presupuesto!$B$11:$C$566,2,0)</f>
        <v>VIATICOS (26200-00)</v>
      </c>
      <c r="K139" s="334" t="str">
        <f t="shared" si="12"/>
        <v>Gestión Tecnologías de Información y Comunicación</v>
      </c>
      <c r="L139" s="334" t="s">
        <v>412</v>
      </c>
    </row>
    <row r="140" spans="3:12" ht="14.45" x14ac:dyDescent="0.3">
      <c r="C140" s="93"/>
      <c r="D140" s="464"/>
      <c r="E140" s="112"/>
      <c r="F140" s="112"/>
      <c r="G140" s="112"/>
      <c r="H140" s="174"/>
      <c r="I140" s="112"/>
      <c r="J140" s="112"/>
      <c r="K140" s="112"/>
      <c r="L140" s="464"/>
    </row>
    <row r="141" spans="3:12" thickBot="1" x14ac:dyDescent="0.35">
      <c r="C141" s="464"/>
      <c r="D141" s="464"/>
      <c r="E141" s="464"/>
      <c r="F141" s="464"/>
      <c r="G141" s="464"/>
      <c r="H141" s="451"/>
      <c r="I141" s="464"/>
      <c r="J141" s="464"/>
      <c r="K141" s="464"/>
      <c r="L141" s="464"/>
    </row>
    <row r="142" spans="3:12" thickBot="1" x14ac:dyDescent="0.35">
      <c r="C142" s="29" t="s">
        <v>43</v>
      </c>
      <c r="D142" s="30">
        <f>SUM(G149:G158)</f>
        <v>4500</v>
      </c>
      <c r="E142" s="93"/>
      <c r="F142" s="93"/>
      <c r="G142" s="93"/>
      <c r="H142" s="76"/>
      <c r="I142" s="76"/>
      <c r="J142" s="76"/>
      <c r="K142" s="112"/>
      <c r="L142" s="464"/>
    </row>
    <row r="143" spans="3:12" ht="14.45" x14ac:dyDescent="0.3">
      <c r="C143" s="70"/>
      <c r="D143" s="31"/>
      <c r="E143" s="93"/>
      <c r="F143" s="93"/>
      <c r="G143" s="93"/>
      <c r="H143" s="76"/>
      <c r="I143" s="76"/>
      <c r="J143" s="76"/>
      <c r="K143" s="112"/>
      <c r="L143" s="464"/>
    </row>
    <row r="144" spans="3:12" ht="14.45" x14ac:dyDescent="0.3">
      <c r="C144" s="70"/>
      <c r="D144" s="31"/>
      <c r="E144" s="93"/>
      <c r="F144" s="93"/>
      <c r="G144" s="93"/>
      <c r="H144" s="76"/>
      <c r="I144" s="76"/>
      <c r="J144" s="76"/>
      <c r="K144" s="112"/>
      <c r="L144" s="464"/>
    </row>
    <row r="145" spans="3:12" ht="15.6" x14ac:dyDescent="0.3">
      <c r="C145" s="202" t="s">
        <v>392</v>
      </c>
      <c r="D145" s="367" t="s">
        <v>1760</v>
      </c>
      <c r="E145" s="93"/>
      <c r="F145" s="93"/>
      <c r="G145" s="93"/>
      <c r="H145" s="76"/>
      <c r="I145" s="76"/>
      <c r="J145" s="76"/>
      <c r="K145" s="112"/>
      <c r="L145" s="464"/>
    </row>
    <row r="146" spans="3:12" ht="18" x14ac:dyDescent="0.3">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 xml:space="preserve">Jornadas de socialización de procesos de gestion de proyectos a Facultades, Centros Regionales y unidades administrativas </v>
      </c>
      <c r="D146" s="31"/>
      <c r="E146" s="93"/>
      <c r="F146" s="93"/>
      <c r="G146" s="93"/>
      <c r="H146" s="76"/>
      <c r="I146" s="76"/>
      <c r="J146" s="76"/>
      <c r="K146" s="112"/>
      <c r="L146" s="464"/>
    </row>
    <row r="147" spans="3:12" thickBot="1" x14ac:dyDescent="0.35">
      <c r="C147" s="70"/>
      <c r="D147" s="31"/>
      <c r="E147" s="93"/>
      <c r="F147" s="93"/>
      <c r="G147" s="93"/>
      <c r="H147" s="76"/>
      <c r="I147" s="76"/>
      <c r="J147" s="76"/>
      <c r="K147" s="112"/>
      <c r="L147" s="464"/>
    </row>
    <row r="148" spans="3:12" ht="30.75" thickBot="1" x14ac:dyDescent="0.3">
      <c r="C148" s="126" t="s">
        <v>44</v>
      </c>
      <c r="D148" s="129" t="s">
        <v>45</v>
      </c>
      <c r="E148" s="128" t="s">
        <v>55</v>
      </c>
      <c r="F148" s="128" t="s">
        <v>57</v>
      </c>
      <c r="G148" s="127" t="s">
        <v>27</v>
      </c>
      <c r="H148" s="133" t="s">
        <v>131</v>
      </c>
      <c r="I148" s="128" t="s">
        <v>46</v>
      </c>
      <c r="J148" s="128" t="s">
        <v>132</v>
      </c>
      <c r="K148" s="128" t="s">
        <v>410</v>
      </c>
      <c r="L148" s="128" t="s">
        <v>411</v>
      </c>
    </row>
    <row r="149" spans="3:12" x14ac:dyDescent="0.25">
      <c r="C149" s="326" t="s">
        <v>47</v>
      </c>
      <c r="D149" s="615"/>
      <c r="E149" s="327"/>
      <c r="F149" s="115">
        <v>30000</v>
      </c>
      <c r="G149" s="328">
        <f t="shared" ref="G149:G157" si="13">E149*F149</f>
        <v>0</v>
      </c>
      <c r="H149" s="329"/>
      <c r="I149" s="116" t="s">
        <v>699</v>
      </c>
      <c r="J149" s="116" t="str">
        <f>VLOOKUP(I149,Presupuesto!$B$11:$C$566,2,0)</f>
        <v>SERVICIOS DE CAPACITACION.</v>
      </c>
      <c r="K149" s="330" t="s">
        <v>1517</v>
      </c>
      <c r="L149" s="116" t="s">
        <v>394</v>
      </c>
    </row>
    <row r="150" spans="3:12" ht="15.75" thickBot="1" x14ac:dyDescent="0.3">
      <c r="C150" s="99" t="s">
        <v>48</v>
      </c>
      <c r="D150" s="616"/>
      <c r="E150" s="200">
        <f>D149</f>
        <v>0</v>
      </c>
      <c r="F150" s="100">
        <v>50</v>
      </c>
      <c r="G150" s="97">
        <f t="shared" si="13"/>
        <v>0</v>
      </c>
      <c r="H150" s="161"/>
      <c r="I150" s="98" t="s">
        <v>717</v>
      </c>
      <c r="J150" s="98" t="str">
        <f>VLOOKUP(I150,Presupuesto!$B$11:$C$566,2,0)</f>
        <v>SERVICIOS DE IMPRENTA PUBLIC.Y REPRODUCCION</v>
      </c>
      <c r="K150" s="98" t="str">
        <f>$K$149</f>
        <v>Gestión Tecnologías de Información y Comunicación</v>
      </c>
      <c r="L150" s="98" t="s">
        <v>412</v>
      </c>
    </row>
    <row r="151" spans="3:12" x14ac:dyDescent="0.25">
      <c r="C151" s="99" t="s">
        <v>49</v>
      </c>
      <c r="D151" s="616"/>
      <c r="E151" s="200">
        <v>90</v>
      </c>
      <c r="F151" s="100">
        <v>50</v>
      </c>
      <c r="G151" s="97">
        <f t="shared" si="13"/>
        <v>4500</v>
      </c>
      <c r="H151" s="329" t="s">
        <v>129</v>
      </c>
      <c r="I151" s="98" t="s">
        <v>792</v>
      </c>
      <c r="J151" s="98" t="str">
        <f>VLOOKUP(I151,[3]Presupuesto!$B$11:$C$566,2,0)</f>
        <v>ALIMENTOS B EBIDAS PARA PERSONAS</v>
      </c>
      <c r="K151" s="98" t="s">
        <v>1367</v>
      </c>
      <c r="L151" s="98" t="s">
        <v>401</v>
      </c>
    </row>
    <row r="152" spans="3:12" x14ac:dyDescent="0.25">
      <c r="C152" s="99" t="s">
        <v>50</v>
      </c>
      <c r="D152" s="616"/>
      <c r="E152" s="151">
        <v>0</v>
      </c>
      <c r="F152" s="118">
        <v>10000</v>
      </c>
      <c r="G152" s="97">
        <f t="shared" si="13"/>
        <v>0</v>
      </c>
      <c r="H152" s="161"/>
      <c r="I152" s="321" t="s">
        <v>300</v>
      </c>
      <c r="J152" s="98" t="str">
        <f>VLOOKUP(I152,Presupuesto!$B$11:$C$566,2,0)</f>
        <v>PASAJES (26100-00)</v>
      </c>
      <c r="K152" s="98" t="str">
        <f t="shared" ref="K152:K158" si="14">$K$149</f>
        <v>Gestión Tecnologías de Información y Comunicación</v>
      </c>
      <c r="L152" s="98" t="s">
        <v>412</v>
      </c>
    </row>
    <row r="153" spans="3:12" x14ac:dyDescent="0.25">
      <c r="C153" s="99" t="s">
        <v>417</v>
      </c>
      <c r="D153" s="616"/>
      <c r="E153" s="151">
        <v>0</v>
      </c>
      <c r="F153" s="118">
        <v>250</v>
      </c>
      <c r="G153" s="97">
        <f t="shared" si="13"/>
        <v>0</v>
      </c>
      <c r="H153" s="161"/>
      <c r="I153" s="98" t="s">
        <v>821</v>
      </c>
      <c r="J153" s="98" t="str">
        <f>VLOOKUP(I153,Presupuesto!$B$11:$C$566,2,0)</f>
        <v>PRODUCTOS PAPEL Y CARTON</v>
      </c>
      <c r="K153" s="98" t="str">
        <f t="shared" si="14"/>
        <v>Gestión Tecnologías de Información y Comunicación</v>
      </c>
      <c r="L153" s="98" t="s">
        <v>412</v>
      </c>
    </row>
    <row r="154" spans="3:12" x14ac:dyDescent="0.25">
      <c r="C154" s="99" t="s">
        <v>51</v>
      </c>
      <c r="D154" s="616"/>
      <c r="E154" s="200">
        <f>(D149*25)/500</f>
        <v>0</v>
      </c>
      <c r="F154" s="100">
        <v>85</v>
      </c>
      <c r="G154" s="97">
        <f t="shared" si="13"/>
        <v>0</v>
      </c>
      <c r="H154" s="161"/>
      <c r="I154" s="98" t="s">
        <v>821</v>
      </c>
      <c r="J154" s="98" t="str">
        <f>VLOOKUP(I154,Presupuesto!$B$11:$C$566,2,0)</f>
        <v>PRODUCTOS PAPEL Y CARTON</v>
      </c>
      <c r="K154" s="98" t="str">
        <f t="shared" si="14"/>
        <v>Gestión Tecnologías de Información y Comunicación</v>
      </c>
      <c r="L154" s="98" t="s">
        <v>412</v>
      </c>
    </row>
    <row r="155" spans="3:12" x14ac:dyDescent="0.25">
      <c r="C155" s="99" t="s">
        <v>123</v>
      </c>
      <c r="D155" s="616"/>
      <c r="E155" s="200">
        <f>D149/12</f>
        <v>0</v>
      </c>
      <c r="F155" s="100">
        <v>36</v>
      </c>
      <c r="G155" s="97">
        <f t="shared" si="13"/>
        <v>0</v>
      </c>
      <c r="H155" s="161"/>
      <c r="I155" s="98" t="s">
        <v>942</v>
      </c>
      <c r="J155" s="98" t="str">
        <f>VLOOKUP(I155,Presupuesto!$B$11:$C$566,2,0)</f>
        <v>UTILES DE ESCRITORIO, OFICINA Y ENSE¥ANZA</v>
      </c>
      <c r="K155" s="98" t="str">
        <f t="shared" si="14"/>
        <v>Gestión Tecnologías de Información y Comunicación</v>
      </c>
      <c r="L155" s="98" t="s">
        <v>412</v>
      </c>
    </row>
    <row r="156" spans="3:12" x14ac:dyDescent="0.25">
      <c r="C156" s="99" t="s">
        <v>34</v>
      </c>
      <c r="D156" s="616"/>
      <c r="E156" s="200">
        <f>D149/12</f>
        <v>0</v>
      </c>
      <c r="F156" s="100">
        <v>80</v>
      </c>
      <c r="G156" s="97">
        <f t="shared" si="13"/>
        <v>0</v>
      </c>
      <c r="H156" s="161"/>
      <c r="I156" s="98" t="s">
        <v>942</v>
      </c>
      <c r="J156" s="98" t="str">
        <f>VLOOKUP(I156,Presupuesto!$B$11:$C$566,2,0)</f>
        <v>UTILES DE ESCRITORIO, OFICINA Y ENSE¥ANZA</v>
      </c>
      <c r="K156" s="98" t="str">
        <f t="shared" si="14"/>
        <v>Gestión Tecnologías de Información y Comunicación</v>
      </c>
      <c r="L156" s="98" t="s">
        <v>412</v>
      </c>
    </row>
    <row r="157" spans="3:12" x14ac:dyDescent="0.25">
      <c r="C157" s="109" t="s">
        <v>52</v>
      </c>
      <c r="D157" s="616"/>
      <c r="E157" s="213">
        <v>0</v>
      </c>
      <c r="F157" s="119">
        <v>25</v>
      </c>
      <c r="G157" s="97">
        <f t="shared" si="13"/>
        <v>0</v>
      </c>
      <c r="H157" s="161"/>
      <c r="I157" s="98" t="s">
        <v>942</v>
      </c>
      <c r="J157" s="98" t="str">
        <f>VLOOKUP(I157,Presupuesto!$B$11:$C$566,2,0)</f>
        <v>UTILES DE ESCRITORIO, OFICINA Y ENSE¥ANZA</v>
      </c>
      <c r="K157" s="98" t="str">
        <f t="shared" si="14"/>
        <v>Gestión Tecnologías de Información y Comunicación</v>
      </c>
      <c r="L157" s="98" t="s">
        <v>412</v>
      </c>
    </row>
    <row r="158" spans="3:12" ht="15.75" thickBot="1" x14ac:dyDescent="0.3">
      <c r="C158" s="217" t="s">
        <v>430</v>
      </c>
      <c r="D158" s="218">
        <v>0</v>
      </c>
      <c r="E158" s="331">
        <v>0</v>
      </c>
      <c r="F158" s="104">
        <f>HLOOKUP(C158,$AH$2:$BU$3,2,0)</f>
        <v>1150</v>
      </c>
      <c r="G158" s="105">
        <f>D158*E158*F158</f>
        <v>0</v>
      </c>
      <c r="H158" s="332"/>
      <c r="I158" s="333" t="s">
        <v>301</v>
      </c>
      <c r="J158" s="106" t="str">
        <f>VLOOKUP(I158,Presupuesto!$B$11:$C$566,2,0)</f>
        <v>VIATICOS (26200-00)</v>
      </c>
      <c r="K158" s="334" t="str">
        <f t="shared" si="14"/>
        <v>Gestión Tecnologías de Información y Comunicación</v>
      </c>
      <c r="L158" s="334" t="s">
        <v>412</v>
      </c>
    </row>
    <row r="160" spans="3:12" thickBot="1" x14ac:dyDescent="0.35">
      <c r="C160" s="464"/>
      <c r="D160" s="464"/>
      <c r="E160" s="464"/>
      <c r="F160" s="464"/>
      <c r="G160" s="464"/>
      <c r="H160" s="451"/>
      <c r="I160" s="464"/>
      <c r="J160" s="464"/>
      <c r="K160" s="464"/>
      <c r="L160" s="464"/>
    </row>
    <row r="161" spans="3:12" thickBot="1" x14ac:dyDescent="0.35">
      <c r="C161" s="29" t="s">
        <v>43</v>
      </c>
      <c r="D161" s="30">
        <f>SUM(G168:G177)</f>
        <v>48000</v>
      </c>
      <c r="E161" s="93"/>
      <c r="F161" s="93"/>
      <c r="G161" s="93"/>
      <c r="H161" s="76"/>
      <c r="I161" s="76"/>
      <c r="J161" s="76"/>
      <c r="K161" s="112"/>
      <c r="L161" s="464"/>
    </row>
    <row r="162" spans="3:12" ht="14.45" x14ac:dyDescent="0.3">
      <c r="C162" s="70"/>
      <c r="D162" s="31"/>
      <c r="E162" s="93"/>
      <c r="F162" s="93"/>
      <c r="G162" s="93"/>
      <c r="H162" s="76"/>
      <c r="I162" s="76"/>
      <c r="J162" s="76"/>
      <c r="K162" s="112"/>
      <c r="L162" s="464"/>
    </row>
    <row r="163" spans="3:12" ht="14.45" x14ac:dyDescent="0.3">
      <c r="C163" s="70"/>
      <c r="D163" s="31"/>
      <c r="E163" s="93"/>
      <c r="F163" s="93"/>
      <c r="G163" s="93"/>
      <c r="H163" s="76"/>
      <c r="I163" s="76"/>
      <c r="J163" s="76"/>
      <c r="K163" s="112"/>
      <c r="L163" s="464"/>
    </row>
    <row r="164" spans="3:12" ht="15.6" x14ac:dyDescent="0.3">
      <c r="C164" s="202" t="s">
        <v>392</v>
      </c>
      <c r="D164" s="367" t="s">
        <v>1774</v>
      </c>
      <c r="E164" s="93"/>
      <c r="F164" s="93"/>
      <c r="G164" s="93"/>
      <c r="H164" s="76"/>
      <c r="I164" s="76"/>
      <c r="J164" s="76"/>
      <c r="K164" s="112"/>
      <c r="L164" s="464"/>
    </row>
    <row r="165" spans="3:12" ht="18" x14ac:dyDescent="0.3">
      <c r="C165" s="211" t="str">
        <f>IFERROR(VLOOKUP(D164,'1. Desarrollo e Innov. Curricu.'!$E:$F,2,FALSE),IFERROR(VLOOKUP(D164,'2. Investigación Científica'!$E:$F,2,FALSE),IFERROR(VLOOKUP(D164,'3. Vinculación Univ. Sociedad'!$E:$F,2,FALSE),IFERROR(VLOOKUP(D164,'4. Docencia y Profesorado Univ.'!$E:$F,2,FALSE),IFERROR(VLOOKUP(D164,'5. Estudiantes y Graduados'!$E:$F,2,FALSE),IFERROR(VLOOKUP(D164,'11. Gestion Administrativa'!$E:$F,2,FALSE),IFERROR(VLOOKUP(D164,'13. Gestión Académica'!$E:$F,2,FALSE),IFERROR(VLOOKUP(D164,'8. Asegura. de la Calid. y M'!$E:$F,2,FALSE),IFERROR(VLOOKUP(D164,'6. Gestión del Conocimiento'!$E:$F,2,FALSE),IFERROR(VLOOKUP(D164,'15. Gobernabilidad y Proceso...'!$E:$F,2,FALSE),IFERROR(VLOOKUP(D164,'12. Gestión del Talento Humano'!$E:$F,2,FALSE),IFERROR(VLOOKUP(D164,'14. Internacional... de la E.S.'!$E:$F,2,FALSE),IFERROR(VLOOKUP(D164,'10. Posgrado'!$E:$F,2,FALSE),IFERROR(VLOOKUP(D164,'17. Gestión TIC'!$E:$F,2,FALSE),IFERROR(VLOOKUP(D164,'16. Desa. del Sistema Educ.Sup.'!$E:$F,2,FALSE),IFERROR(VLOOKUP(D164,'9. Cultura de Inno. Insti...'!$E:$F,2,FALSE),VLOOKUP(D164,'7. Lo Esencial de la Reforma U.'!$E:$F,2,0)))))))))))))))))</f>
        <v>1 Congreso de internacionalización de la educación superior</v>
      </c>
      <c r="D165" s="31"/>
      <c r="E165" s="93"/>
      <c r="F165" s="93"/>
      <c r="G165" s="93"/>
      <c r="H165" s="76"/>
      <c r="I165" s="76"/>
      <c r="J165" s="76"/>
      <c r="K165" s="112"/>
      <c r="L165" s="464"/>
    </row>
    <row r="166" spans="3:12" thickBot="1" x14ac:dyDescent="0.35">
      <c r="C166" s="70"/>
      <c r="D166" s="31"/>
      <c r="E166" s="93"/>
      <c r="F166" s="93"/>
      <c r="G166" s="93"/>
      <c r="H166" s="76"/>
      <c r="I166" s="76"/>
      <c r="J166" s="76"/>
      <c r="K166" s="112"/>
      <c r="L166" s="464"/>
    </row>
    <row r="167" spans="3:12" ht="30.75" thickBot="1" x14ac:dyDescent="0.3">
      <c r="C167" s="126" t="s">
        <v>44</v>
      </c>
      <c r="D167" s="129" t="s">
        <v>45</v>
      </c>
      <c r="E167" s="128" t="s">
        <v>55</v>
      </c>
      <c r="F167" s="128" t="s">
        <v>57</v>
      </c>
      <c r="G167" s="127" t="s">
        <v>27</v>
      </c>
      <c r="H167" s="133" t="s">
        <v>131</v>
      </c>
      <c r="I167" s="128" t="s">
        <v>46</v>
      </c>
      <c r="J167" s="128" t="s">
        <v>132</v>
      </c>
      <c r="K167" s="128" t="s">
        <v>410</v>
      </c>
      <c r="L167" s="128" t="s">
        <v>411</v>
      </c>
    </row>
    <row r="168" spans="3:12" x14ac:dyDescent="0.25">
      <c r="C168" s="326" t="s">
        <v>47</v>
      </c>
      <c r="D168" s="615"/>
      <c r="E168" s="327"/>
      <c r="F168" s="115">
        <v>30000</v>
      </c>
      <c r="G168" s="328">
        <f t="shared" ref="G168:G176" si="15">E168*F168</f>
        <v>0</v>
      </c>
      <c r="H168" s="329"/>
      <c r="I168" s="116" t="s">
        <v>699</v>
      </c>
      <c r="J168" s="116" t="str">
        <f>VLOOKUP(I168,Presupuesto!$B$11:$C$566,2,0)</f>
        <v>SERVICIOS DE CAPACITACION.</v>
      </c>
      <c r="K168" s="330" t="s">
        <v>1517</v>
      </c>
      <c r="L168" s="116" t="s">
        <v>394</v>
      </c>
    </row>
    <row r="169" spans="3:12" ht="15.75" thickBot="1" x14ac:dyDescent="0.3">
      <c r="C169" s="99" t="s">
        <v>48</v>
      </c>
      <c r="D169" s="616"/>
      <c r="E169" s="200">
        <f>D168</f>
        <v>0</v>
      </c>
      <c r="F169" s="100">
        <v>50</v>
      </c>
      <c r="G169" s="97">
        <f t="shared" si="15"/>
        <v>0</v>
      </c>
      <c r="H169" s="161"/>
      <c r="I169" s="98" t="s">
        <v>717</v>
      </c>
      <c r="J169" s="98" t="str">
        <f>VLOOKUP(I169,Presupuesto!$B$11:$C$566,2,0)</f>
        <v>SERVICIOS DE IMPRENTA PUBLIC.Y REPRODUCCION</v>
      </c>
      <c r="K169" s="98" t="str">
        <f>$K$168</f>
        <v>Gestión Tecnologías de Información y Comunicación</v>
      </c>
      <c r="L169" s="98" t="s">
        <v>412</v>
      </c>
    </row>
    <row r="170" spans="3:12" x14ac:dyDescent="0.25">
      <c r="C170" s="99" t="s">
        <v>49</v>
      </c>
      <c r="D170" s="616"/>
      <c r="E170" s="200">
        <v>200</v>
      </c>
      <c r="F170" s="100">
        <v>240</v>
      </c>
      <c r="G170" s="97">
        <f t="shared" si="15"/>
        <v>48000</v>
      </c>
      <c r="H170" s="329" t="s">
        <v>129</v>
      </c>
      <c r="I170" s="98" t="s">
        <v>792</v>
      </c>
      <c r="J170" s="98" t="str">
        <f>VLOOKUP(I170,[3]Presupuesto!$B$11:$C$566,2,0)</f>
        <v>ALIMENTOS B EBIDAS PARA PERSONAS</v>
      </c>
      <c r="K170" s="98" t="s">
        <v>1367</v>
      </c>
      <c r="L170" s="98" t="s">
        <v>401</v>
      </c>
    </row>
    <row r="171" spans="3:12" x14ac:dyDescent="0.25">
      <c r="C171" s="99" t="s">
        <v>50</v>
      </c>
      <c r="D171" s="616"/>
      <c r="E171" s="151">
        <v>0</v>
      </c>
      <c r="F171" s="118">
        <v>10000</v>
      </c>
      <c r="G171" s="97">
        <f t="shared" si="15"/>
        <v>0</v>
      </c>
      <c r="H171" s="161"/>
      <c r="I171" s="321" t="s">
        <v>300</v>
      </c>
      <c r="J171" s="98" t="str">
        <f>VLOOKUP(I171,Presupuesto!$B$11:$C$566,2,0)</f>
        <v>PASAJES (26100-00)</v>
      </c>
      <c r="K171" s="98" t="str">
        <f t="shared" ref="K171:K177" si="16">$K$168</f>
        <v>Gestión Tecnologías de Información y Comunicación</v>
      </c>
      <c r="L171" s="98" t="s">
        <v>412</v>
      </c>
    </row>
    <row r="172" spans="3:12" x14ac:dyDescent="0.25">
      <c r="C172" s="99" t="s">
        <v>417</v>
      </c>
      <c r="D172" s="616"/>
      <c r="E172" s="151">
        <v>0</v>
      </c>
      <c r="F172" s="118">
        <v>250</v>
      </c>
      <c r="G172" s="97">
        <f t="shared" si="15"/>
        <v>0</v>
      </c>
      <c r="H172" s="161"/>
      <c r="I172" s="98" t="s">
        <v>821</v>
      </c>
      <c r="J172" s="98" t="str">
        <f>VLOOKUP(I172,Presupuesto!$B$11:$C$566,2,0)</f>
        <v>PRODUCTOS PAPEL Y CARTON</v>
      </c>
      <c r="K172" s="98" t="str">
        <f t="shared" si="16"/>
        <v>Gestión Tecnologías de Información y Comunicación</v>
      </c>
      <c r="L172" s="98" t="s">
        <v>412</v>
      </c>
    </row>
    <row r="173" spans="3:12" x14ac:dyDescent="0.25">
      <c r="C173" s="99" t="s">
        <v>51</v>
      </c>
      <c r="D173" s="616"/>
      <c r="E173" s="200">
        <f>(D168*25)/500</f>
        <v>0</v>
      </c>
      <c r="F173" s="100">
        <v>85</v>
      </c>
      <c r="G173" s="97">
        <f t="shared" si="15"/>
        <v>0</v>
      </c>
      <c r="H173" s="161"/>
      <c r="I173" s="98" t="s">
        <v>821</v>
      </c>
      <c r="J173" s="98" t="str">
        <f>VLOOKUP(I173,Presupuesto!$B$11:$C$566,2,0)</f>
        <v>PRODUCTOS PAPEL Y CARTON</v>
      </c>
      <c r="K173" s="98" t="str">
        <f t="shared" si="16"/>
        <v>Gestión Tecnologías de Información y Comunicación</v>
      </c>
      <c r="L173" s="98" t="s">
        <v>412</v>
      </c>
    </row>
    <row r="174" spans="3:12" x14ac:dyDescent="0.25">
      <c r="C174" s="99" t="s">
        <v>123</v>
      </c>
      <c r="D174" s="616"/>
      <c r="E174" s="200">
        <f>D168/12</f>
        <v>0</v>
      </c>
      <c r="F174" s="100">
        <v>36</v>
      </c>
      <c r="G174" s="97">
        <f t="shared" si="15"/>
        <v>0</v>
      </c>
      <c r="H174" s="161"/>
      <c r="I174" s="98" t="s">
        <v>942</v>
      </c>
      <c r="J174" s="98" t="str">
        <f>VLOOKUP(I174,Presupuesto!$B$11:$C$566,2,0)</f>
        <v>UTILES DE ESCRITORIO, OFICINA Y ENSE¥ANZA</v>
      </c>
      <c r="K174" s="98" t="str">
        <f t="shared" si="16"/>
        <v>Gestión Tecnologías de Información y Comunicación</v>
      </c>
      <c r="L174" s="98" t="s">
        <v>412</v>
      </c>
    </row>
    <row r="175" spans="3:12" x14ac:dyDescent="0.25">
      <c r="C175" s="99" t="s">
        <v>34</v>
      </c>
      <c r="D175" s="616"/>
      <c r="E175" s="200">
        <f>D168/12</f>
        <v>0</v>
      </c>
      <c r="F175" s="100">
        <v>80</v>
      </c>
      <c r="G175" s="97">
        <f t="shared" si="15"/>
        <v>0</v>
      </c>
      <c r="H175" s="161"/>
      <c r="I175" s="98" t="s">
        <v>942</v>
      </c>
      <c r="J175" s="98" t="str">
        <f>VLOOKUP(I175,Presupuesto!$B$11:$C$566,2,0)</f>
        <v>UTILES DE ESCRITORIO, OFICINA Y ENSE¥ANZA</v>
      </c>
      <c r="K175" s="98" t="str">
        <f t="shared" si="16"/>
        <v>Gestión Tecnologías de Información y Comunicación</v>
      </c>
      <c r="L175" s="98" t="s">
        <v>412</v>
      </c>
    </row>
    <row r="176" spans="3:12" x14ac:dyDescent="0.25">
      <c r="C176" s="109" t="s">
        <v>52</v>
      </c>
      <c r="D176" s="616"/>
      <c r="E176" s="213">
        <v>0</v>
      </c>
      <c r="F176" s="119">
        <v>25</v>
      </c>
      <c r="G176" s="97">
        <f t="shared" si="15"/>
        <v>0</v>
      </c>
      <c r="H176" s="161"/>
      <c r="I176" s="98" t="s">
        <v>942</v>
      </c>
      <c r="J176" s="98" t="str">
        <f>VLOOKUP(I176,Presupuesto!$B$11:$C$566,2,0)</f>
        <v>UTILES DE ESCRITORIO, OFICINA Y ENSE¥ANZA</v>
      </c>
      <c r="K176" s="98" t="str">
        <f t="shared" si="16"/>
        <v>Gestión Tecnologías de Información y Comunicación</v>
      </c>
      <c r="L176" s="98" t="s">
        <v>412</v>
      </c>
    </row>
    <row r="177" spans="3:12" ht="15.75" thickBot="1" x14ac:dyDescent="0.3">
      <c r="C177" s="217" t="s">
        <v>430</v>
      </c>
      <c r="D177" s="218">
        <v>0</v>
      </c>
      <c r="E177" s="331">
        <v>0</v>
      </c>
      <c r="F177" s="104">
        <f>HLOOKUP(C177,$AH$2:$BU$3,2,0)</f>
        <v>1150</v>
      </c>
      <c r="G177" s="105">
        <f>D177*E177*F177</f>
        <v>0</v>
      </c>
      <c r="H177" s="332"/>
      <c r="I177" s="333" t="s">
        <v>301</v>
      </c>
      <c r="J177" s="106" t="str">
        <f>VLOOKUP(I177,Presupuesto!$B$11:$C$566,2,0)</f>
        <v>VIATICOS (26200-00)</v>
      </c>
      <c r="K177" s="334" t="str">
        <f t="shared" si="16"/>
        <v>Gestión Tecnologías de Información y Comunicación</v>
      </c>
      <c r="L177" s="334" t="s">
        <v>412</v>
      </c>
    </row>
    <row r="178" spans="3:12" ht="14.45" x14ac:dyDescent="0.3">
      <c r="C178" s="93"/>
      <c r="E178" s="112"/>
      <c r="F178" s="112"/>
      <c r="G178" s="112"/>
      <c r="H178" s="174"/>
      <c r="I178" s="112"/>
      <c r="J178" s="112"/>
      <c r="K178" s="112"/>
    </row>
    <row r="179" spans="3:12" thickBot="1" x14ac:dyDescent="0.35"/>
    <row r="180" spans="3:12" thickBot="1" x14ac:dyDescent="0.35">
      <c r="C180" s="29" t="s">
        <v>43</v>
      </c>
      <c r="D180" s="30">
        <f>SUM(G187:G197)</f>
        <v>23400</v>
      </c>
      <c r="E180" s="93"/>
      <c r="F180" s="93"/>
      <c r="G180" s="93"/>
      <c r="H180" s="76"/>
      <c r="I180" s="76"/>
      <c r="J180" s="76"/>
      <c r="K180" s="112"/>
    </row>
    <row r="181" spans="3:12" ht="14.45" x14ac:dyDescent="0.3">
      <c r="C181" s="70"/>
      <c r="D181" s="31"/>
      <c r="E181" s="93"/>
      <c r="F181" s="93"/>
      <c r="G181" s="93"/>
      <c r="H181" s="76"/>
      <c r="I181" s="76"/>
      <c r="J181" s="76"/>
      <c r="K181" s="112"/>
    </row>
    <row r="182" spans="3:12" ht="14.45" x14ac:dyDescent="0.3">
      <c r="C182" s="70"/>
      <c r="D182" s="31"/>
      <c r="E182" s="93"/>
      <c r="F182" s="93"/>
      <c r="G182" s="93"/>
      <c r="H182" s="76"/>
      <c r="I182" s="76"/>
      <c r="J182" s="76"/>
      <c r="K182" s="112"/>
    </row>
    <row r="183" spans="3:12" ht="15.6" x14ac:dyDescent="0.3">
      <c r="C183" s="202" t="s">
        <v>392</v>
      </c>
      <c r="D183" s="367" t="s">
        <v>1690</v>
      </c>
      <c r="E183" s="93"/>
      <c r="F183" s="93"/>
      <c r="G183" s="93"/>
      <c r="H183" s="76"/>
      <c r="I183" s="76"/>
      <c r="J183" s="76"/>
      <c r="K183" s="112"/>
    </row>
    <row r="184" spans="3:12" ht="18" x14ac:dyDescent="0.3">
      <c r="C184" s="211" t="str">
        <f>IFERROR(VLOOKUP(D183,'1. Desarrollo e Innov. Curricu.'!$E:$F,2,FALSE),IFERROR(VLOOKUP(D183,'2. Investigación Científica'!$E:$F,2,FALSE),IFERROR(VLOOKUP(D183,'3. Vinculación Univ. Sociedad'!$E:$F,2,FALSE),IFERROR(VLOOKUP(D183,'4. Docencia y Profesorado Univ.'!$E:$F,2,FALSE),IFERROR(VLOOKUP(D183,'5. Estudiantes y Graduados'!$E:$F,2,FALSE),IFERROR(VLOOKUP(D183,'11. Gestion Administrativa'!$E:$F,2,FALSE),IFERROR(VLOOKUP(D183,'13. Gestión Académica'!$E:$F,2,FALSE),IFERROR(VLOOKUP(D183,'8. Asegura. de la Calid. y M'!$E:$F,2,FALSE),IFERROR(VLOOKUP(D183,'6. Gestión del Conocimiento'!$E:$F,2,FALSE),IFERROR(VLOOKUP(D183,'15. Gobernabilidad y Proceso...'!$E:$F,2,FALSE),IFERROR(VLOOKUP(D183,'12. Gestión del Talento Humano'!$E:$F,2,FALSE),IFERROR(VLOOKUP(D183,'14. Internacional... de la E.S.'!$E:$F,2,FALSE),IFERROR(VLOOKUP(D183,'10. Posgrado'!$E:$F,2,FALSE),IFERROR(VLOOKUP(D183,'17. Gestión TIC'!$E:$F,2,FALSE),IFERROR(VLOOKUP(D183,'16. Desa. del Sistema Educ.Sup.'!$E:$F,2,FALSE),IFERROR(VLOOKUP(D183,'9. Cultura de Inno. Insti...'!$E:$F,2,FALSE),VLOOKUP(D183,'7. Lo Esencial de la Reforma U.'!$E:$F,2,0)))))))))))))))))</f>
        <v>Socialización y capacitación sobre el uso del sistema de información de internacionalización  (Centros Regionales y  unidades académicas y administrativas  de CU)</v>
      </c>
      <c r="D184" s="31"/>
      <c r="E184" s="93"/>
      <c r="F184" s="93"/>
      <c r="G184" s="93"/>
      <c r="H184" s="76"/>
      <c r="I184" s="76"/>
      <c r="J184" s="76"/>
      <c r="K184" s="112"/>
    </row>
    <row r="185" spans="3:12" thickBot="1" x14ac:dyDescent="0.35">
      <c r="C185" s="70"/>
      <c r="D185" s="31"/>
      <c r="E185" s="93"/>
      <c r="F185" s="93"/>
      <c r="G185" s="93"/>
      <c r="H185" s="76"/>
      <c r="I185" s="76"/>
      <c r="J185" s="76"/>
      <c r="K185" s="112"/>
    </row>
    <row r="186" spans="3:12" ht="30.75" thickBot="1" x14ac:dyDescent="0.3">
      <c r="C186" s="126" t="s">
        <v>44</v>
      </c>
      <c r="D186" s="129" t="s">
        <v>45</v>
      </c>
      <c r="E186" s="128" t="s">
        <v>55</v>
      </c>
      <c r="F186" s="128" t="s">
        <v>57</v>
      </c>
      <c r="G186" s="127" t="s">
        <v>27</v>
      </c>
      <c r="H186" s="133" t="s">
        <v>131</v>
      </c>
      <c r="I186" s="128" t="s">
        <v>46</v>
      </c>
      <c r="J186" s="128" t="s">
        <v>132</v>
      </c>
      <c r="K186" s="128" t="s">
        <v>410</v>
      </c>
      <c r="L186" s="128" t="s">
        <v>411</v>
      </c>
    </row>
    <row r="187" spans="3:12" x14ac:dyDescent="0.25">
      <c r="C187" s="326" t="s">
        <v>47</v>
      </c>
      <c r="D187" s="615"/>
      <c r="E187" s="327"/>
      <c r="F187" s="115">
        <v>30000</v>
      </c>
      <c r="G187" s="328">
        <f t="shared" ref="G187:G196" si="17">E187*F187</f>
        <v>0</v>
      </c>
      <c r="H187" s="329"/>
      <c r="I187" s="116" t="s">
        <v>699</v>
      </c>
      <c r="J187" s="116" t="str">
        <f>VLOOKUP(I187,Presupuesto!$B$11:$C$566,2,0)</f>
        <v>SERVICIOS DE CAPACITACION.</v>
      </c>
      <c r="K187" s="330" t="s">
        <v>1517</v>
      </c>
      <c r="L187" s="116" t="s">
        <v>394</v>
      </c>
    </row>
    <row r="188" spans="3:12" x14ac:dyDescent="0.25">
      <c r="C188" s="99" t="s">
        <v>48</v>
      </c>
      <c r="D188" s="616"/>
      <c r="E188" s="200">
        <f>D187</f>
        <v>0</v>
      </c>
      <c r="F188" s="100">
        <v>50</v>
      </c>
      <c r="G188" s="97">
        <f t="shared" si="17"/>
        <v>0</v>
      </c>
      <c r="H188" s="161"/>
      <c r="I188" s="98" t="s">
        <v>717</v>
      </c>
      <c r="J188" s="98" t="str">
        <f>VLOOKUP(I188,Presupuesto!$B$11:$C$566,2,0)</f>
        <v>SERVICIOS DE IMPRENTA PUBLIC.Y REPRODUCCION</v>
      </c>
      <c r="K188" s="98" t="str">
        <f>$K$187</f>
        <v>Gestión Tecnologías de Información y Comunicación</v>
      </c>
      <c r="L188" s="98" t="s">
        <v>412</v>
      </c>
    </row>
    <row r="189" spans="3:12" x14ac:dyDescent="0.25">
      <c r="C189" s="99" t="s">
        <v>49</v>
      </c>
      <c r="D189" s="616"/>
      <c r="E189" s="200">
        <v>90</v>
      </c>
      <c r="F189" s="100">
        <v>120</v>
      </c>
      <c r="G189" s="97">
        <f t="shared" si="17"/>
        <v>10800</v>
      </c>
      <c r="H189" s="161" t="s">
        <v>129</v>
      </c>
      <c r="I189" s="98" t="s">
        <v>792</v>
      </c>
      <c r="J189" s="98" t="str">
        <f>VLOOKUP(I189,[1]Presupuesto!$B$11:$C$566,2,0)</f>
        <v>ALIMENTOS B EBIDAS PARA PERSONAS</v>
      </c>
      <c r="K189" s="98" t="str">
        <f t="shared" ref="K189:K190" si="18">$K$57</f>
        <v>Proceso integral de la internacionalización de la Educación Superior</v>
      </c>
      <c r="L189" s="98" t="s">
        <v>398</v>
      </c>
    </row>
    <row r="190" spans="3:12" s="464" customFormat="1" x14ac:dyDescent="0.25">
      <c r="C190" s="99" t="s">
        <v>49</v>
      </c>
      <c r="D190" s="616"/>
      <c r="E190" s="200">
        <v>180</v>
      </c>
      <c r="F190" s="100">
        <v>70</v>
      </c>
      <c r="G190" s="97">
        <f t="shared" si="17"/>
        <v>12600</v>
      </c>
      <c r="H190" s="161" t="s">
        <v>129</v>
      </c>
      <c r="I190" s="98" t="s">
        <v>792</v>
      </c>
      <c r="J190" s="98" t="str">
        <f>VLOOKUP(I190,[1]Presupuesto!$B$11:$C$566,2,0)</f>
        <v>ALIMENTOS B EBIDAS PARA PERSONAS</v>
      </c>
      <c r="K190" s="98" t="str">
        <f t="shared" si="18"/>
        <v>Proceso integral de la internacionalización de la Educación Superior</v>
      </c>
      <c r="L190" s="98" t="s">
        <v>398</v>
      </c>
    </row>
    <row r="191" spans="3:12" x14ac:dyDescent="0.25">
      <c r="C191" s="99" t="s">
        <v>50</v>
      </c>
      <c r="D191" s="616"/>
      <c r="E191" s="151">
        <v>0</v>
      </c>
      <c r="F191" s="118">
        <v>10000</v>
      </c>
      <c r="G191" s="97">
        <f t="shared" si="17"/>
        <v>0</v>
      </c>
      <c r="H191" s="161"/>
      <c r="I191" s="321" t="s">
        <v>300</v>
      </c>
      <c r="J191" s="98" t="str">
        <f>VLOOKUP(I191,Presupuesto!$B$11:$C$566,2,0)</f>
        <v>PASAJES (26100-00)</v>
      </c>
      <c r="K191" s="98" t="str">
        <f t="shared" ref="K191:K197" si="19">$K$187</f>
        <v>Gestión Tecnologías de Información y Comunicación</v>
      </c>
      <c r="L191" s="98" t="s">
        <v>412</v>
      </c>
    </row>
    <row r="192" spans="3:12" x14ac:dyDescent="0.25">
      <c r="C192" s="99" t="s">
        <v>417</v>
      </c>
      <c r="D192" s="616"/>
      <c r="E192" s="151">
        <v>0</v>
      </c>
      <c r="F192" s="118">
        <v>250</v>
      </c>
      <c r="G192" s="97">
        <f t="shared" si="17"/>
        <v>0</v>
      </c>
      <c r="H192" s="161"/>
      <c r="I192" s="98" t="s">
        <v>821</v>
      </c>
      <c r="J192" s="98" t="str">
        <f>VLOOKUP(I192,Presupuesto!$B$11:$C$566,2,0)</f>
        <v>PRODUCTOS PAPEL Y CARTON</v>
      </c>
      <c r="K192" s="98" t="str">
        <f t="shared" si="19"/>
        <v>Gestión Tecnologías de Información y Comunicación</v>
      </c>
      <c r="L192" s="98" t="s">
        <v>412</v>
      </c>
    </row>
    <row r="193" spans="3:12" x14ac:dyDescent="0.25">
      <c r="C193" s="99" t="s">
        <v>51</v>
      </c>
      <c r="D193" s="616"/>
      <c r="E193" s="200">
        <f>(D187*25)/500</f>
        <v>0</v>
      </c>
      <c r="F193" s="100">
        <v>85</v>
      </c>
      <c r="G193" s="97">
        <f t="shared" si="17"/>
        <v>0</v>
      </c>
      <c r="H193" s="161"/>
      <c r="I193" s="98" t="s">
        <v>821</v>
      </c>
      <c r="J193" s="98" t="str">
        <f>VLOOKUP(I193,Presupuesto!$B$11:$C$566,2,0)</f>
        <v>PRODUCTOS PAPEL Y CARTON</v>
      </c>
      <c r="K193" s="98" t="str">
        <f t="shared" si="19"/>
        <v>Gestión Tecnologías de Información y Comunicación</v>
      </c>
      <c r="L193" s="98" t="s">
        <v>412</v>
      </c>
    </row>
    <row r="194" spans="3:12" x14ac:dyDescent="0.25">
      <c r="C194" s="99" t="s">
        <v>123</v>
      </c>
      <c r="D194" s="616"/>
      <c r="E194" s="200">
        <f>D187/12</f>
        <v>0</v>
      </c>
      <c r="F194" s="100">
        <v>36</v>
      </c>
      <c r="G194" s="97">
        <f t="shared" si="17"/>
        <v>0</v>
      </c>
      <c r="H194" s="161"/>
      <c r="I194" s="98" t="s">
        <v>942</v>
      </c>
      <c r="J194" s="98" t="str">
        <f>VLOOKUP(I194,Presupuesto!$B$11:$C$566,2,0)</f>
        <v>UTILES DE ESCRITORIO, OFICINA Y ENSE¥ANZA</v>
      </c>
      <c r="K194" s="98" t="str">
        <f t="shared" si="19"/>
        <v>Gestión Tecnologías de Información y Comunicación</v>
      </c>
      <c r="L194" s="98" t="s">
        <v>412</v>
      </c>
    </row>
    <row r="195" spans="3:12" x14ac:dyDescent="0.25">
      <c r="C195" s="99" t="s">
        <v>34</v>
      </c>
      <c r="D195" s="616"/>
      <c r="E195" s="200">
        <f>D187/12</f>
        <v>0</v>
      </c>
      <c r="F195" s="100">
        <v>80</v>
      </c>
      <c r="G195" s="97">
        <f t="shared" si="17"/>
        <v>0</v>
      </c>
      <c r="H195" s="161"/>
      <c r="I195" s="98" t="s">
        <v>942</v>
      </c>
      <c r="J195" s="98" t="str">
        <f>VLOOKUP(I195,Presupuesto!$B$11:$C$566,2,0)</f>
        <v>UTILES DE ESCRITORIO, OFICINA Y ENSE¥ANZA</v>
      </c>
      <c r="K195" s="98" t="str">
        <f t="shared" si="19"/>
        <v>Gestión Tecnologías de Información y Comunicación</v>
      </c>
      <c r="L195" s="98" t="s">
        <v>412</v>
      </c>
    </row>
    <row r="196" spans="3:12" x14ac:dyDescent="0.25">
      <c r="C196" s="109" t="s">
        <v>52</v>
      </c>
      <c r="D196" s="616"/>
      <c r="E196" s="213">
        <v>0</v>
      </c>
      <c r="F196" s="119">
        <v>25</v>
      </c>
      <c r="G196" s="97">
        <f t="shared" si="17"/>
        <v>0</v>
      </c>
      <c r="H196" s="161"/>
      <c r="I196" s="98" t="s">
        <v>942</v>
      </c>
      <c r="J196" s="98" t="str">
        <f>VLOOKUP(I196,Presupuesto!$B$11:$C$566,2,0)</f>
        <v>UTILES DE ESCRITORIO, OFICINA Y ENSE¥ANZA</v>
      </c>
      <c r="K196" s="98" t="str">
        <f t="shared" si="19"/>
        <v>Gestión Tecnologías de Información y Comunicación</v>
      </c>
      <c r="L196" s="98" t="s">
        <v>412</v>
      </c>
    </row>
    <row r="197" spans="3:12" ht="15.75" thickBot="1" x14ac:dyDescent="0.3">
      <c r="C197" s="217" t="s">
        <v>430</v>
      </c>
      <c r="D197" s="218">
        <v>0</v>
      </c>
      <c r="E197" s="331">
        <v>0</v>
      </c>
      <c r="F197" s="104">
        <f>HLOOKUP(C197,$AH$2:$BU$3,2,0)</f>
        <v>1150</v>
      </c>
      <c r="G197" s="105">
        <f>D197*E197*F197</f>
        <v>0</v>
      </c>
      <c r="H197" s="332"/>
      <c r="I197" s="333" t="s">
        <v>301</v>
      </c>
      <c r="J197" s="106" t="str">
        <f>VLOOKUP(I197,Presupuesto!$B$11:$C$566,2,0)</f>
        <v>VIATICOS (26200-00)</v>
      </c>
      <c r="K197" s="334" t="str">
        <f t="shared" si="19"/>
        <v>Gestión Tecnologías de Información y Comunicación</v>
      </c>
      <c r="L197" s="334" t="s">
        <v>412</v>
      </c>
    </row>
    <row r="199" spans="3:12" thickBot="1" x14ac:dyDescent="0.35"/>
    <row r="200" spans="3:12" thickBot="1" x14ac:dyDescent="0.35">
      <c r="C200" s="29" t="s">
        <v>43</v>
      </c>
      <c r="D200" s="30">
        <f>SUM(G207:G216)</f>
        <v>0</v>
      </c>
      <c r="E200" s="93"/>
      <c r="F200" s="93"/>
      <c r="G200" s="93"/>
      <c r="H200" s="76"/>
      <c r="I200" s="76"/>
      <c r="J200" s="76"/>
      <c r="K200" s="112"/>
    </row>
    <row r="201" spans="3:12" ht="14.45" x14ac:dyDescent="0.3">
      <c r="C201" s="70"/>
      <c r="D201" s="31"/>
      <c r="E201" s="93"/>
      <c r="F201" s="93"/>
      <c r="G201" s="93"/>
      <c r="H201" s="76"/>
      <c r="I201" s="76"/>
      <c r="J201" s="76"/>
      <c r="K201" s="112"/>
    </row>
    <row r="202" spans="3:12" ht="14.45" x14ac:dyDescent="0.3">
      <c r="C202" s="70"/>
      <c r="D202" s="31"/>
      <c r="E202" s="93"/>
      <c r="F202" s="93"/>
      <c r="G202" s="93"/>
      <c r="H202" s="76"/>
      <c r="I202" s="76"/>
      <c r="J202" s="76"/>
      <c r="K202" s="112"/>
    </row>
    <row r="203" spans="3:12" ht="15.6" x14ac:dyDescent="0.3">
      <c r="C203" s="202" t="s">
        <v>392</v>
      </c>
      <c r="D203" s="367"/>
      <c r="E203" s="93"/>
      <c r="F203" s="93"/>
      <c r="G203" s="93"/>
      <c r="H203" s="76"/>
      <c r="I203" s="76"/>
      <c r="J203" s="76"/>
      <c r="K203" s="112"/>
    </row>
    <row r="204" spans="3:12" ht="18" x14ac:dyDescent="0.3">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thickBot="1" x14ac:dyDescent="0.35">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6" t="s">
        <v>47</v>
      </c>
      <c r="D207" s="615"/>
      <c r="E207" s="327"/>
      <c r="F207" s="115">
        <v>30000</v>
      </c>
      <c r="G207" s="328">
        <f t="shared" ref="G207:G215" si="20">E207*F207</f>
        <v>0</v>
      </c>
      <c r="H207" s="329"/>
      <c r="I207" s="116" t="s">
        <v>699</v>
      </c>
      <c r="J207" s="116" t="str">
        <f>VLOOKUP(I207,Presupuesto!$B$11:$C$566,2,0)</f>
        <v>SERVICIOS DE CAPACITACION.</v>
      </c>
      <c r="K207" s="330" t="s">
        <v>1517</v>
      </c>
      <c r="L207" s="116" t="s">
        <v>394</v>
      </c>
    </row>
    <row r="208" spans="3:12" x14ac:dyDescent="0.25">
      <c r="C208" s="99" t="s">
        <v>48</v>
      </c>
      <c r="D208" s="616"/>
      <c r="E208" s="200">
        <f>D207</f>
        <v>0</v>
      </c>
      <c r="F208" s="100">
        <v>50</v>
      </c>
      <c r="G208" s="97">
        <f t="shared" si="20"/>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616"/>
      <c r="E209" s="200">
        <f>D207</f>
        <v>0</v>
      </c>
      <c r="F209" s="100">
        <v>150</v>
      </c>
      <c r="G209" s="97">
        <f t="shared" si="20"/>
        <v>0</v>
      </c>
      <c r="H209" s="161"/>
      <c r="I209" s="98" t="s">
        <v>792</v>
      </c>
      <c r="J209" s="98" t="str">
        <f>VLOOKUP(I209,Presupuesto!$B$11:$C$566,2,0)</f>
        <v>ALIMENTOS B EBIDAS PARA PERSONAS</v>
      </c>
      <c r="K209" s="98" t="str">
        <f t="shared" ref="K209:K216" si="21">$K$207</f>
        <v>Gestión Tecnologías de Información y Comunicación</v>
      </c>
      <c r="L209" s="98" t="s">
        <v>396</v>
      </c>
    </row>
    <row r="210" spans="3:12" x14ac:dyDescent="0.25">
      <c r="C210" s="99" t="s">
        <v>50</v>
      </c>
      <c r="D210" s="616"/>
      <c r="E210" s="151">
        <v>0</v>
      </c>
      <c r="F210" s="118">
        <v>10000</v>
      </c>
      <c r="G210" s="97">
        <f t="shared" si="20"/>
        <v>0</v>
      </c>
      <c r="H210" s="161"/>
      <c r="I210" s="321" t="s">
        <v>300</v>
      </c>
      <c r="J210" s="98" t="str">
        <f>VLOOKUP(I210,Presupuesto!$B$11:$C$566,2,0)</f>
        <v>PASAJES (26100-00)</v>
      </c>
      <c r="K210" s="98" t="str">
        <f t="shared" si="21"/>
        <v>Gestión Tecnologías de Información y Comunicación</v>
      </c>
      <c r="L210" s="98" t="s">
        <v>412</v>
      </c>
    </row>
    <row r="211" spans="3:12" x14ac:dyDescent="0.25">
      <c r="C211" s="99" t="s">
        <v>417</v>
      </c>
      <c r="D211" s="616"/>
      <c r="E211" s="151">
        <v>0</v>
      </c>
      <c r="F211" s="118">
        <v>250</v>
      </c>
      <c r="G211" s="97">
        <f t="shared" si="20"/>
        <v>0</v>
      </c>
      <c r="H211" s="161"/>
      <c r="I211" s="98" t="s">
        <v>821</v>
      </c>
      <c r="J211" s="98" t="str">
        <f>VLOOKUP(I211,Presupuesto!$B$11:$C$566,2,0)</f>
        <v>PRODUCTOS PAPEL Y CARTON</v>
      </c>
      <c r="K211" s="98" t="str">
        <f t="shared" si="21"/>
        <v>Gestión Tecnologías de Información y Comunicación</v>
      </c>
      <c r="L211" s="98" t="s">
        <v>412</v>
      </c>
    </row>
    <row r="212" spans="3:12" x14ac:dyDescent="0.25">
      <c r="C212" s="99" t="s">
        <v>51</v>
      </c>
      <c r="D212" s="616"/>
      <c r="E212" s="200">
        <f>(D207*25)/500</f>
        <v>0</v>
      </c>
      <c r="F212" s="100">
        <v>85</v>
      </c>
      <c r="G212" s="97">
        <f t="shared" si="20"/>
        <v>0</v>
      </c>
      <c r="H212" s="161"/>
      <c r="I212" s="98" t="s">
        <v>821</v>
      </c>
      <c r="J212" s="98" t="str">
        <f>VLOOKUP(I212,Presupuesto!$B$11:$C$566,2,0)</f>
        <v>PRODUCTOS PAPEL Y CARTON</v>
      </c>
      <c r="K212" s="98" t="str">
        <f t="shared" si="21"/>
        <v>Gestión Tecnologías de Información y Comunicación</v>
      </c>
      <c r="L212" s="98" t="s">
        <v>412</v>
      </c>
    </row>
    <row r="213" spans="3:12" x14ac:dyDescent="0.25">
      <c r="C213" s="99" t="s">
        <v>123</v>
      </c>
      <c r="D213" s="616"/>
      <c r="E213" s="200">
        <f>D207/12</f>
        <v>0</v>
      </c>
      <c r="F213" s="100">
        <v>36</v>
      </c>
      <c r="G213" s="97">
        <f t="shared" si="20"/>
        <v>0</v>
      </c>
      <c r="H213" s="161"/>
      <c r="I213" s="98" t="s">
        <v>942</v>
      </c>
      <c r="J213" s="98" t="str">
        <f>VLOOKUP(I213,Presupuesto!$B$11:$C$566,2,0)</f>
        <v>UTILES DE ESCRITORIO, OFICINA Y ENSE¥ANZA</v>
      </c>
      <c r="K213" s="98" t="str">
        <f t="shared" si="21"/>
        <v>Gestión Tecnologías de Información y Comunicación</v>
      </c>
      <c r="L213" s="98" t="s">
        <v>412</v>
      </c>
    </row>
    <row r="214" spans="3:12" x14ac:dyDescent="0.25">
      <c r="C214" s="99" t="s">
        <v>34</v>
      </c>
      <c r="D214" s="616"/>
      <c r="E214" s="200">
        <f>D207/12</f>
        <v>0</v>
      </c>
      <c r="F214" s="100">
        <v>80</v>
      </c>
      <c r="G214" s="97">
        <f t="shared" si="20"/>
        <v>0</v>
      </c>
      <c r="H214" s="161"/>
      <c r="I214" s="98" t="s">
        <v>942</v>
      </c>
      <c r="J214" s="98" t="str">
        <f>VLOOKUP(I214,Presupuesto!$B$11:$C$566,2,0)</f>
        <v>UTILES DE ESCRITORIO, OFICINA Y ENSE¥ANZA</v>
      </c>
      <c r="K214" s="98" t="str">
        <f t="shared" si="21"/>
        <v>Gestión Tecnologías de Información y Comunicación</v>
      </c>
      <c r="L214" s="98" t="s">
        <v>412</v>
      </c>
    </row>
    <row r="215" spans="3:12" x14ac:dyDescent="0.25">
      <c r="C215" s="109" t="s">
        <v>52</v>
      </c>
      <c r="D215" s="616"/>
      <c r="E215" s="213">
        <v>0</v>
      </c>
      <c r="F215" s="119">
        <v>25</v>
      </c>
      <c r="G215" s="97">
        <f t="shared" si="20"/>
        <v>0</v>
      </c>
      <c r="H215" s="161"/>
      <c r="I215" s="98" t="s">
        <v>942</v>
      </c>
      <c r="J215" s="98" t="str">
        <f>VLOOKUP(I215,Presupuesto!$B$11:$C$566,2,0)</f>
        <v>UTILES DE ESCRITORIO, OFICINA Y ENSE¥ANZA</v>
      </c>
      <c r="K215" s="98" t="str">
        <f t="shared" si="21"/>
        <v>Gestión Tecnologías de Información y Comunicación</v>
      </c>
      <c r="L215" s="98" t="s">
        <v>412</v>
      </c>
    </row>
    <row r="216" spans="3:12" ht="15.75" thickBot="1" x14ac:dyDescent="0.3">
      <c r="C216" s="217" t="s">
        <v>430</v>
      </c>
      <c r="D216" s="218">
        <v>0</v>
      </c>
      <c r="E216" s="331">
        <v>0</v>
      </c>
      <c r="F216" s="104">
        <f>HLOOKUP(C216,$AH$2:$BU$3,2,0)</f>
        <v>1150</v>
      </c>
      <c r="G216" s="105">
        <f>D216*E216*F216</f>
        <v>0</v>
      </c>
      <c r="H216" s="332"/>
      <c r="I216" s="333" t="s">
        <v>301</v>
      </c>
      <c r="J216" s="106" t="str">
        <f>VLOOKUP(I216,Presupuesto!$B$11:$C$566,2,0)</f>
        <v>VIATICOS (26200-00)</v>
      </c>
      <c r="K216" s="334" t="str">
        <f t="shared" si="21"/>
        <v>Gestión Tecnologías de Información y Comunicación</v>
      </c>
      <c r="L216" s="334" t="s">
        <v>412</v>
      </c>
    </row>
    <row r="217" spans="3:12" ht="14.45" x14ac:dyDescent="0.3">
      <c r="C217" s="93"/>
      <c r="E217" s="112"/>
      <c r="F217" s="112"/>
      <c r="G217" s="112"/>
      <c r="H217" s="174"/>
      <c r="I217" s="112"/>
      <c r="J217" s="112"/>
      <c r="K217" s="112"/>
    </row>
    <row r="218" spans="3:12" thickBot="1" x14ac:dyDescent="0.35"/>
    <row r="219" spans="3:12" thickBot="1" x14ac:dyDescent="0.35">
      <c r="C219" s="29" t="s">
        <v>43</v>
      </c>
      <c r="D219" s="30">
        <f>SUM(G226:G235)</f>
        <v>0</v>
      </c>
      <c r="E219" s="93"/>
      <c r="F219" s="93"/>
      <c r="G219" s="93"/>
      <c r="H219" s="76"/>
      <c r="I219" s="76"/>
      <c r="J219" s="76"/>
      <c r="K219" s="112"/>
    </row>
    <row r="220" spans="3:12" ht="14.45" x14ac:dyDescent="0.3">
      <c r="C220" s="70"/>
      <c r="D220" s="31"/>
      <c r="E220" s="93"/>
      <c r="F220" s="93"/>
      <c r="G220" s="93"/>
      <c r="H220" s="76"/>
      <c r="I220" s="76"/>
      <c r="J220" s="76"/>
      <c r="K220" s="112"/>
    </row>
    <row r="221" spans="3:12" ht="14.45" x14ac:dyDescent="0.3">
      <c r="C221" s="70"/>
      <c r="D221" s="31"/>
      <c r="E221" s="93"/>
      <c r="F221" s="93"/>
      <c r="G221" s="93"/>
      <c r="H221" s="76"/>
      <c r="I221" s="76"/>
      <c r="J221" s="76"/>
      <c r="K221" s="112"/>
    </row>
    <row r="222" spans="3:12" ht="15.6" x14ac:dyDescent="0.3">
      <c r="C222" s="202" t="s">
        <v>392</v>
      </c>
      <c r="D222" s="367"/>
      <c r="E222" s="93"/>
      <c r="F222" s="93"/>
      <c r="G222" s="93"/>
      <c r="H222" s="76"/>
      <c r="I222" s="76"/>
      <c r="J222" s="76"/>
      <c r="K222" s="112"/>
    </row>
    <row r="223" spans="3:12" ht="18" x14ac:dyDescent="0.3">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thickBot="1" x14ac:dyDescent="0.35">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6" t="s">
        <v>47</v>
      </c>
      <c r="D226" s="615"/>
      <c r="E226" s="327"/>
      <c r="F226" s="115">
        <v>30000</v>
      </c>
      <c r="G226" s="328">
        <f t="shared" ref="G226:G234" si="22">E226*F226</f>
        <v>0</v>
      </c>
      <c r="H226" s="329"/>
      <c r="I226" s="116" t="s">
        <v>699</v>
      </c>
      <c r="J226" s="116" t="str">
        <f>VLOOKUP(I226,Presupuesto!$B$11:$C$566,2,0)</f>
        <v>SERVICIOS DE CAPACITACION.</v>
      </c>
      <c r="K226" s="330" t="s">
        <v>1517</v>
      </c>
      <c r="L226" s="116" t="s">
        <v>394</v>
      </c>
    </row>
    <row r="227" spans="3:12" x14ac:dyDescent="0.25">
      <c r="C227" s="99" t="s">
        <v>48</v>
      </c>
      <c r="D227" s="616"/>
      <c r="E227" s="200">
        <f>D226</f>
        <v>0</v>
      </c>
      <c r="F227" s="100">
        <v>50</v>
      </c>
      <c r="G227" s="97">
        <f t="shared" si="22"/>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616"/>
      <c r="E228" s="200">
        <f>D226</f>
        <v>0</v>
      </c>
      <c r="F228" s="100">
        <v>150</v>
      </c>
      <c r="G228" s="97">
        <f t="shared" si="22"/>
        <v>0</v>
      </c>
      <c r="H228" s="161"/>
      <c r="I228" s="98" t="s">
        <v>792</v>
      </c>
      <c r="J228" s="98" t="str">
        <f>VLOOKUP(I228,Presupuesto!$B$11:$C$566,2,0)</f>
        <v>ALIMENTOS B EBIDAS PARA PERSONAS</v>
      </c>
      <c r="K228" s="98" t="str">
        <f t="shared" ref="K228:K235" si="23">$K$226</f>
        <v>Gestión Tecnologías de Información y Comunicación</v>
      </c>
      <c r="L228" s="98" t="s">
        <v>396</v>
      </c>
    </row>
    <row r="229" spans="3:12" x14ac:dyDescent="0.25">
      <c r="C229" s="99" t="s">
        <v>50</v>
      </c>
      <c r="D229" s="616"/>
      <c r="E229" s="151">
        <v>0</v>
      </c>
      <c r="F229" s="118">
        <v>10000</v>
      </c>
      <c r="G229" s="97">
        <f t="shared" si="22"/>
        <v>0</v>
      </c>
      <c r="H229" s="161"/>
      <c r="I229" s="321" t="s">
        <v>300</v>
      </c>
      <c r="J229" s="98" t="str">
        <f>VLOOKUP(I229,Presupuesto!$B$11:$C$566,2,0)</f>
        <v>PASAJES (26100-00)</v>
      </c>
      <c r="K229" s="98" t="str">
        <f t="shared" si="23"/>
        <v>Gestión Tecnologías de Información y Comunicación</v>
      </c>
      <c r="L229" s="98" t="s">
        <v>412</v>
      </c>
    </row>
    <row r="230" spans="3:12" x14ac:dyDescent="0.25">
      <c r="C230" s="99" t="s">
        <v>417</v>
      </c>
      <c r="D230" s="616"/>
      <c r="E230" s="151">
        <v>0</v>
      </c>
      <c r="F230" s="118">
        <v>250</v>
      </c>
      <c r="G230" s="97">
        <f t="shared" si="22"/>
        <v>0</v>
      </c>
      <c r="H230" s="161"/>
      <c r="I230" s="98" t="s">
        <v>821</v>
      </c>
      <c r="J230" s="98" t="str">
        <f>VLOOKUP(I230,Presupuesto!$B$11:$C$566,2,0)</f>
        <v>PRODUCTOS PAPEL Y CARTON</v>
      </c>
      <c r="K230" s="98" t="str">
        <f t="shared" si="23"/>
        <v>Gestión Tecnologías de Información y Comunicación</v>
      </c>
      <c r="L230" s="98" t="s">
        <v>412</v>
      </c>
    </row>
    <row r="231" spans="3:12" x14ac:dyDescent="0.25">
      <c r="C231" s="99" t="s">
        <v>51</v>
      </c>
      <c r="D231" s="616"/>
      <c r="E231" s="200">
        <f>(D226*25)/500</f>
        <v>0</v>
      </c>
      <c r="F231" s="100">
        <v>85</v>
      </c>
      <c r="G231" s="97">
        <f t="shared" si="22"/>
        <v>0</v>
      </c>
      <c r="H231" s="161"/>
      <c r="I231" s="98" t="s">
        <v>821</v>
      </c>
      <c r="J231" s="98" t="str">
        <f>VLOOKUP(I231,Presupuesto!$B$11:$C$566,2,0)</f>
        <v>PRODUCTOS PAPEL Y CARTON</v>
      </c>
      <c r="K231" s="98" t="str">
        <f t="shared" si="23"/>
        <v>Gestión Tecnologías de Información y Comunicación</v>
      </c>
      <c r="L231" s="98" t="s">
        <v>412</v>
      </c>
    </row>
    <row r="232" spans="3:12" x14ac:dyDescent="0.25">
      <c r="C232" s="99" t="s">
        <v>123</v>
      </c>
      <c r="D232" s="616"/>
      <c r="E232" s="200">
        <f>D226/12</f>
        <v>0</v>
      </c>
      <c r="F232" s="100">
        <v>36</v>
      </c>
      <c r="G232" s="97">
        <f t="shared" si="22"/>
        <v>0</v>
      </c>
      <c r="H232" s="161"/>
      <c r="I232" s="98" t="s">
        <v>942</v>
      </c>
      <c r="J232" s="98" t="str">
        <f>VLOOKUP(I232,Presupuesto!$B$11:$C$566,2,0)</f>
        <v>UTILES DE ESCRITORIO, OFICINA Y ENSE¥ANZA</v>
      </c>
      <c r="K232" s="98" t="str">
        <f t="shared" si="23"/>
        <v>Gestión Tecnologías de Información y Comunicación</v>
      </c>
      <c r="L232" s="98" t="s">
        <v>412</v>
      </c>
    </row>
    <row r="233" spans="3:12" x14ac:dyDescent="0.25">
      <c r="C233" s="99" t="s">
        <v>34</v>
      </c>
      <c r="D233" s="616"/>
      <c r="E233" s="200">
        <f>D226/12</f>
        <v>0</v>
      </c>
      <c r="F233" s="100">
        <v>80</v>
      </c>
      <c r="G233" s="97">
        <f t="shared" si="22"/>
        <v>0</v>
      </c>
      <c r="H233" s="161"/>
      <c r="I233" s="98" t="s">
        <v>942</v>
      </c>
      <c r="J233" s="98" t="str">
        <f>VLOOKUP(I233,Presupuesto!$B$11:$C$566,2,0)</f>
        <v>UTILES DE ESCRITORIO, OFICINA Y ENSE¥ANZA</v>
      </c>
      <c r="K233" s="98" t="str">
        <f t="shared" si="23"/>
        <v>Gestión Tecnologías de Información y Comunicación</v>
      </c>
      <c r="L233" s="98" t="s">
        <v>412</v>
      </c>
    </row>
    <row r="234" spans="3:12" x14ac:dyDescent="0.25">
      <c r="C234" s="109" t="s">
        <v>52</v>
      </c>
      <c r="D234" s="616"/>
      <c r="E234" s="213">
        <v>0</v>
      </c>
      <c r="F234" s="119">
        <v>25</v>
      </c>
      <c r="G234" s="97">
        <f t="shared" si="22"/>
        <v>0</v>
      </c>
      <c r="H234" s="161"/>
      <c r="I234" s="98" t="s">
        <v>942</v>
      </c>
      <c r="J234" s="98" t="str">
        <f>VLOOKUP(I234,Presupuesto!$B$11:$C$566,2,0)</f>
        <v>UTILES DE ESCRITORIO, OFICINA Y ENSE¥ANZA</v>
      </c>
      <c r="K234" s="98" t="str">
        <f t="shared" si="23"/>
        <v>Gestión Tecnologías de Información y Comunicación</v>
      </c>
      <c r="L234" s="98" t="s">
        <v>412</v>
      </c>
    </row>
    <row r="235" spans="3:12" ht="15.75" thickBot="1" x14ac:dyDescent="0.3">
      <c r="C235" s="217" t="s">
        <v>430</v>
      </c>
      <c r="D235" s="218">
        <v>0</v>
      </c>
      <c r="E235" s="331">
        <v>0</v>
      </c>
      <c r="F235" s="104">
        <f>HLOOKUP(C235,$AH$2:$BU$3,2,0)</f>
        <v>1150</v>
      </c>
      <c r="G235" s="105">
        <f>D235*E235*F235</f>
        <v>0</v>
      </c>
      <c r="H235" s="332"/>
      <c r="I235" s="333" t="s">
        <v>301</v>
      </c>
      <c r="J235" s="106" t="str">
        <f>VLOOKUP(I235,Presupuesto!$B$11:$C$566,2,0)</f>
        <v>VIATICOS (26200-00)</v>
      </c>
      <c r="K235" s="334" t="str">
        <f t="shared" si="23"/>
        <v>Gestión Tecnologías de Información y Comunicación</v>
      </c>
      <c r="L235" s="334" t="s">
        <v>412</v>
      </c>
    </row>
  </sheetData>
  <protectedRanges>
    <protectedRange password="DE9D" sqref="K37 K73 K92 K111 K130 K149 K168 K187 K207 K226 D16:F18 H16:I18 K16:L18 D21:F27 D19:D20 H21:I27 K21:L27" name="bloqueo"/>
    <protectedRange password="DE9D" sqref="E75:F75 K75:L75 H75:I75" name="bloqueo_2"/>
    <protectedRange password="DE9D" sqref="H94" name="bloqueo_4"/>
    <protectedRange password="DE9D" sqref="H95" name="bloqueo_5"/>
    <protectedRange password="DE9D" sqref="H113" name="bloqueo_7"/>
    <protectedRange password="DE9D" sqref="H132" name="bloqueo_8"/>
    <protectedRange password="DE9D" sqref="H151" name="bloqueo_9"/>
    <protectedRange password="DE9D" sqref="H170" name="bloqueo_11"/>
    <protectedRange password="DE9D" sqref="E19:F20 H19:I20 K19:L20" name="bloqueo_1"/>
    <protectedRange password="DE9D" sqref="K57:L63 H57:I63 D57:F63" name="bloqueo_3"/>
  </protectedRanges>
  <mergeCells count="12">
    <mergeCell ref="D17:D26"/>
    <mergeCell ref="D37:D46"/>
    <mergeCell ref="D57:D63"/>
    <mergeCell ref="D73:D81"/>
    <mergeCell ref="D92:D100"/>
    <mergeCell ref="D207:D215"/>
    <mergeCell ref="D226:D234"/>
    <mergeCell ref="D111:D119"/>
    <mergeCell ref="D130:D138"/>
    <mergeCell ref="D149:D157"/>
    <mergeCell ref="D168:D176"/>
    <mergeCell ref="D187:D196"/>
  </mergeCells>
  <dataValidations count="6">
    <dataValidation type="list" allowBlank="1" showInputMessage="1" showErrorMessage="1" sqref="C27 C47 C82 C101 C120 C139 C158 C177 C197 C216 C235">
      <formula1>$AH$2:$BU$2</formula1>
    </dataValidation>
    <dataValidation type="list" allowBlank="1" showInputMessage="1" showErrorMessage="1" errorTitle="¡Ingreso Inválido!" error="Seleccione una opción de la lista" promptTitle="Mes Requerido" prompt="Seleccione el mes en el que requiere el recurso." sqref="L226:L235 L17:L27 L168:L177 L73:L82 L92:L101 L111:L120 L130:L139 L149:L158 L37:L47 L207:L216 L187:L197 L57:L63">
      <formula1>$U$2:$AF$2</formula1>
    </dataValidation>
    <dataValidation type="list" allowBlank="1" showInputMessage="1" showErrorMessage="1" errorTitle="¡Ingreso no valido!" error="Favor ingrese un elemento de la lista." promptTitle="Tipo de Presupuesto" prompt="Seleccione una opción de la lista." sqref="H226:H235 H17:H27 H168:H177 H73:H82 H92:H101 H111:H120 H130:H139 H149:H158 H37:H47 H207:H216 H187:H197 H57:H63">
      <formula1>$S$2:$T$2</formula1>
    </dataValidation>
    <dataValidation type="list" allowBlank="1" showInputMessage="1" showErrorMessage="1" errorTitle="¡Ingreso Inválido!" error="Verifique el valor ingresado._x000a_" sqref="I226:I235 I17:I27 I168:I177 I73:I82 I92:I101 I111:I120 I130:I139 I149:I158 I37:I47 I207:I216 I187:I197 I57:I63">
      <formula1>$A$1:$UI$1</formula1>
    </dataValidation>
    <dataValidation type="list" allowBlank="1" showInputMessage="1" showErrorMessage="1" sqref="K227:K235 K18:K27 K169:K177 K74:K82 K93:K101 K112:K120 K131:K139 K150:K158 K38:K47 K208:K216 K188:K197 K58:K63">
      <formula1>$A$2:$P$2</formula1>
    </dataValidation>
    <dataValidation type="list" allowBlank="1" showInputMessage="1" showErrorMessage="1" errorTitle="¡Ingreso Inválido!" error="Seleccione una opción de la lista." promptTitle="Dimensión Estratégica" prompt="Seleccione una opción de la lista." sqref="K17 K37 K226 K73 K92 K111 K130 K149 K168 K187 K207 K57">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4"/>
  <sheetViews>
    <sheetView showGridLines="0" topLeftCell="B97" zoomScale="84" zoomScaleNormal="84" workbookViewId="0">
      <selection activeCell="F127" sqref="F127"/>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t="14.45" hidden="1" x14ac:dyDescent="0.3">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1.6" x14ac:dyDescent="0.3">
      <c r="C5" s="195" t="s">
        <v>128</v>
      </c>
      <c r="D5" s="461">
        <f>SUMIF(C:C,$C$10,D:D)</f>
        <v>0</v>
      </c>
      <c r="CA5" s="304"/>
    </row>
    <row r="6" spans="1:555" ht="14.45" x14ac:dyDescent="0.3">
      <c r="CA6" s="304"/>
    </row>
    <row r="7" spans="1:555" ht="14.45" x14ac:dyDescent="0.3">
      <c r="CA7" s="304"/>
    </row>
    <row r="8" spans="1:555" x14ac:dyDescent="0.25">
      <c r="C8" s="70" t="s">
        <v>54</v>
      </c>
      <c r="D8" s="79"/>
      <c r="E8" s="70"/>
      <c r="F8" s="70"/>
      <c r="G8" s="70"/>
      <c r="H8" s="79"/>
      <c r="I8" s="70"/>
      <c r="J8" s="70"/>
      <c r="CA8" s="304"/>
    </row>
    <row r="9" spans="1:555" thickBot="1" x14ac:dyDescent="0.35">
      <c r="C9" s="94"/>
      <c r="D9" s="79"/>
      <c r="E9" s="94"/>
      <c r="F9" s="94"/>
      <c r="G9" s="94"/>
      <c r="H9" s="79"/>
      <c r="I9" s="94"/>
      <c r="J9" s="121"/>
      <c r="CA9" s="304"/>
    </row>
    <row r="10" spans="1:555" thickBot="1" x14ac:dyDescent="0.35">
      <c r="C10" s="69" t="s">
        <v>43</v>
      </c>
      <c r="D10" s="30">
        <f>SUM(G17:G64)</f>
        <v>0</v>
      </c>
      <c r="E10" s="93"/>
      <c r="F10" s="93"/>
      <c r="G10" s="93"/>
      <c r="H10" s="76"/>
      <c r="I10" s="76"/>
      <c r="J10" s="76"/>
      <c r="K10" s="153"/>
      <c r="CA10" s="304"/>
    </row>
    <row r="11" spans="1:555" ht="14.45" x14ac:dyDescent="0.3">
      <c r="B11" s="177"/>
      <c r="D11" s="31"/>
      <c r="E11" s="93"/>
      <c r="F11" s="93"/>
      <c r="G11" s="93"/>
      <c r="H11" s="76"/>
      <c r="I11" s="76"/>
      <c r="J11" s="76"/>
      <c r="K11" s="153"/>
      <c r="CA11" s="304"/>
    </row>
    <row r="12" spans="1:555" ht="14.45" x14ac:dyDescent="0.3">
      <c r="B12" s="177"/>
      <c r="D12" s="31"/>
      <c r="E12" s="93"/>
      <c r="F12" s="93"/>
      <c r="G12" s="93"/>
      <c r="H12" s="76"/>
      <c r="I12" s="76"/>
      <c r="J12" s="76"/>
      <c r="K12" s="153"/>
      <c r="CA12" s="304"/>
    </row>
    <row r="13" spans="1:555" ht="15.6" x14ac:dyDescent="0.3">
      <c r="C13" s="202" t="s">
        <v>392</v>
      </c>
      <c r="D13" s="367"/>
      <c r="E13" s="93"/>
      <c r="F13" s="93"/>
      <c r="G13" s="93"/>
      <c r="H13" s="76"/>
      <c r="I13" s="76"/>
      <c r="J13" s="76"/>
      <c r="K13" s="153"/>
      <c r="CA13" s="304"/>
    </row>
    <row r="14" spans="1:555" ht="18" x14ac:dyDescent="0.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53"/>
      <c r="CA14" s="304"/>
    </row>
    <row r="15" spans="1:555" thickBot="1" x14ac:dyDescent="0.35">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1367</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Proceso integral de la internacionalización de la Educación Superior</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Proceso integral de la internacionalización de la Educación Superior</v>
      </c>
      <c r="L19" s="98" t="s">
        <v>395</v>
      </c>
      <c r="CA19" s="304"/>
    </row>
    <row r="20" spans="3:79" thickBot="1" x14ac:dyDescent="0.35">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Proceso integral de la internacionalización de la Educación Superior</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Proceso integral de la internacionalización de la Educación Superior</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Proceso integral de la internacionalización de la Educación Superior</v>
      </c>
      <c r="L22" s="98" t="s">
        <v>395</v>
      </c>
    </row>
    <row r="23" spans="3:79" thickBot="1" x14ac:dyDescent="0.35">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Proceso integral de la internacionalización de la Educación Superior</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Proceso integral de la internacionalización de la Educación Superior</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Proceso integral de la internacionalización de la Educación Superior</v>
      </c>
      <c r="L25" s="98" t="s">
        <v>395</v>
      </c>
    </row>
    <row r="26" spans="3:79" thickBot="1" x14ac:dyDescent="0.35">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Proceso integral de la internacionalización de la Educación Superior</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Proceso integral de la internacionalización de la Educación Superior</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Proceso integral de la internacionalización de la Educación Superior</v>
      </c>
      <c r="L28" s="98" t="s">
        <v>395</v>
      </c>
    </row>
    <row r="29" spans="3:79" thickBot="1" x14ac:dyDescent="0.35">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Proceso integral de la internacionalización de la Educación Superior</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Proceso integral de la internacionalización de la Educación Superior</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Proceso integral de la internacionalización de la Educación Superior</v>
      </c>
      <c r="L31" s="98" t="s">
        <v>395</v>
      </c>
    </row>
    <row r="32" spans="3:79" thickBot="1" x14ac:dyDescent="0.35">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Proceso integral de la internacionalización de la Educación Superior</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Proceso integral de la internacionalización de la Educación Superior</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Proceso integral de la internacionalización de la Educación Superior</v>
      </c>
      <c r="L34" s="98" t="s">
        <v>395</v>
      </c>
    </row>
    <row r="35" spans="3:12" thickBot="1" x14ac:dyDescent="0.35">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Proceso integral de la internacionalización de la Educación Superior</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Proceso integral de la internacionalización de la Educación Superior</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Proceso integral de la internacionalización de la Educación Superior</v>
      </c>
      <c r="L37" s="98" t="s">
        <v>395</v>
      </c>
    </row>
    <row r="38" spans="3:12" thickBot="1" x14ac:dyDescent="0.35">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Proceso integral de la internacionalización de la Educación Superior</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Proceso integral de la internacionalización de la Educación Superior</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Proceso integral de la internacionalización de la Educación Superior</v>
      </c>
      <c r="L40" s="98" t="s">
        <v>395</v>
      </c>
    </row>
    <row r="41" spans="3:12" thickBot="1" x14ac:dyDescent="0.35">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Proceso integral de la internacionalización de la Educación Superior</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Proceso integral de la internacionalización de la Educación Superior</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Proceso integral de la internacionalización de la Educación Superior</v>
      </c>
      <c r="L43" s="98" t="s">
        <v>395</v>
      </c>
    </row>
    <row r="44" spans="3:12" thickBot="1" x14ac:dyDescent="0.35">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Proceso integral de la internacionalización de la Educación Superior</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Proceso integral de la internacionalización de la Educación Superior</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Proceso integral de la internacionalización de la Educación Superior</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Proceso integral de la internacionalización de la Educación Superior</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Proceso integral de la internacionalización de la Educación Superior</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Proceso integral de la internacionalización de la Educación Superior</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4" si="1">$K$17</f>
        <v>Proceso integral de la internacionalización de la Educación Superior</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Proceso integral de la internacionalización de la Educación Superior</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Proceso integral de la internacionalización de la Educación Superior</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Proceso integral de la internacionalización de la Educación Superior</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Proceso integral de la internacionalización de la Educación Superior</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Proceso integral de la internacionalización de la Educación Superior</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Proceso integral de la internacionalización de la Educación Superior</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Proceso integral de la internacionalización de la Educación Superior</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Proceso integral de la internacionalización de la Educación Superior</v>
      </c>
      <c r="L58" s="98" t="s">
        <v>395</v>
      </c>
    </row>
    <row r="59" spans="3:12" ht="15.75" thickBot="1" x14ac:dyDescent="0.3">
      <c r="C59" s="140" t="s">
        <v>83</v>
      </c>
      <c r="D59" s="199"/>
      <c r="E59" s="152">
        <v>12</v>
      </c>
      <c r="F59" s="139">
        <v>27000</v>
      </c>
      <c r="G59" s="113">
        <f>D59*E59*F59</f>
        <v>0</v>
      </c>
      <c r="H59" s="166" t="s">
        <v>129</v>
      </c>
      <c r="I59" s="114" t="s">
        <v>586</v>
      </c>
      <c r="J59" s="114" t="str">
        <f>VLOOKUP(I59,Presupuesto!$B$11:$C$565,2,0)</f>
        <v>SERV,PROFE.Y TEC. VICE RECTORIA RELACIONES INTERN.</v>
      </c>
      <c r="K59" s="98" t="str">
        <f t="shared" si="1"/>
        <v>Proceso integral de la internacionalización de la Educación Superior</v>
      </c>
      <c r="L59" s="98" t="s">
        <v>394</v>
      </c>
    </row>
    <row r="60" spans="3:12" x14ac:dyDescent="0.25">
      <c r="C60" s="171" t="s">
        <v>58</v>
      </c>
      <c r="D60" s="163"/>
      <c r="E60" s="154">
        <v>0</v>
      </c>
      <c r="F60" s="117">
        <f>IF(E59=0,"",(G59/E59)/12*E59)</f>
        <v>0</v>
      </c>
      <c r="G60" s="97">
        <f>F60</f>
        <v>0</v>
      </c>
      <c r="H60" s="164" t="s">
        <v>129</v>
      </c>
      <c r="I60" s="101" t="s">
        <v>550</v>
      </c>
      <c r="J60" s="101" t="str">
        <f>VLOOKUP(I60,Presupuesto!$B$11:$C$565,2,0)</f>
        <v>DECIMO TERCER MES</v>
      </c>
      <c r="K60" s="98" t="str">
        <f t="shared" si="1"/>
        <v>Proceso integral de la internacionalización de la Educación Superior</v>
      </c>
      <c r="L60" s="98" t="s">
        <v>404</v>
      </c>
    </row>
    <row r="61" spans="3:12" ht="15.75" thickBot="1" x14ac:dyDescent="0.3">
      <c r="C61" s="172" t="s">
        <v>59</v>
      </c>
      <c r="D61" s="163"/>
      <c r="E61" s="154">
        <v>0</v>
      </c>
      <c r="F61" s="100">
        <f>IF(E59&lt;6,"",((E59-6)/12)*(G59/E59))</f>
        <v>0</v>
      </c>
      <c r="G61" s="97">
        <f>F61</f>
        <v>0</v>
      </c>
      <c r="H61" s="164" t="s">
        <v>129</v>
      </c>
      <c r="I61" s="101" t="s">
        <v>552</v>
      </c>
      <c r="J61" s="101" t="str">
        <f>VLOOKUP(I61,Presupuesto!$B$11:$C$565,2,0)</f>
        <v>DECIMOCUARTO MES</v>
      </c>
      <c r="K61" s="98" t="str">
        <f t="shared" si="1"/>
        <v>Proceso integral de la internacionalización de la Educación Superior</v>
      </c>
      <c r="L61" s="98" t="s">
        <v>398</v>
      </c>
    </row>
    <row r="62" spans="3:12" ht="15.75" thickBot="1" x14ac:dyDescent="0.3">
      <c r="C62" s="140" t="s">
        <v>61</v>
      </c>
      <c r="D62" s="199"/>
      <c r="E62" s="152">
        <v>12</v>
      </c>
      <c r="F62" s="118">
        <v>30000</v>
      </c>
      <c r="G62" s="113">
        <f>D62*E62*F62</f>
        <v>0</v>
      </c>
      <c r="H62" s="166"/>
      <c r="I62" s="114" t="s">
        <v>496</v>
      </c>
      <c r="J62" s="114" t="str">
        <f>VLOOKUP(I62,Presupuesto!$B$11:$C$565,2,0)</f>
        <v>SUELDOS Y SALARIOS PERMANENTES</v>
      </c>
      <c r="K62" s="98" t="str">
        <f t="shared" si="1"/>
        <v>Proceso integral de la internacionalización de la Educación Superior</v>
      </c>
      <c r="L62" s="98" t="s">
        <v>394</v>
      </c>
    </row>
    <row r="63" spans="3:12" x14ac:dyDescent="0.25">
      <c r="C63" s="171" t="s">
        <v>58</v>
      </c>
      <c r="D63" s="169"/>
      <c r="E63" s="131">
        <v>0</v>
      </c>
      <c r="F63" s="119">
        <f>IF(E62=0,"",(G62/E62)/12*E62)</f>
        <v>0</v>
      </c>
      <c r="G63" s="120">
        <f>F63</f>
        <v>0</v>
      </c>
      <c r="H63" s="164"/>
      <c r="I63" s="101" t="s">
        <v>516</v>
      </c>
      <c r="J63" s="101" t="str">
        <f>VLOOKUP(I63,Presupuesto!$B$11:$C$565,2,0)</f>
        <v>AGUINALDO Y DECIMO CUARTO MES</v>
      </c>
      <c r="K63" s="98" t="str">
        <f t="shared" si="1"/>
        <v>Proceso integral de la internacionalización de la Educación Superior</v>
      </c>
      <c r="L63" s="98" t="s">
        <v>394</v>
      </c>
    </row>
    <row r="64" spans="3:12" ht="15.75" thickBot="1" x14ac:dyDescent="0.3">
      <c r="C64" s="173" t="s">
        <v>59</v>
      </c>
      <c r="D64" s="162"/>
      <c r="E64" s="132">
        <v>0</v>
      </c>
      <c r="F64" s="105">
        <f>IF(E62&lt;6,"",((E62-6)/12)*(G62/E62))</f>
        <v>0</v>
      </c>
      <c r="G64" s="105">
        <f>F64</f>
        <v>0</v>
      </c>
      <c r="H64" s="162"/>
      <c r="I64" s="106" t="s">
        <v>519</v>
      </c>
      <c r="J64" s="124" t="str">
        <f>VLOOKUP(I64,Presupuesto!$B$11:$C$565,2,0)</f>
        <v>DECIMOCUARTO MES</v>
      </c>
      <c r="K64" s="106" t="str">
        <f t="shared" si="1"/>
        <v>Proceso integral de la internacionalización de la Educación Superior</v>
      </c>
      <c r="L64" s="124" t="s">
        <v>394</v>
      </c>
    </row>
    <row r="66" spans="3:12" ht="15.75" thickBot="1" x14ac:dyDescent="0.3">
      <c r="K66" s="153"/>
    </row>
    <row r="67" spans="3:12" ht="15.75" thickBot="1" x14ac:dyDescent="0.3">
      <c r="C67" s="69" t="s">
        <v>43</v>
      </c>
      <c r="D67" s="30">
        <f>SUM(G74:G124)</f>
        <v>0</v>
      </c>
      <c r="E67" s="93"/>
      <c r="F67" s="93"/>
      <c r="G67" s="93"/>
      <c r="H67" s="76"/>
      <c r="I67" s="76"/>
      <c r="J67" s="76"/>
      <c r="K67" s="153"/>
    </row>
    <row r="68" spans="3:12" x14ac:dyDescent="0.25">
      <c r="D68" s="31"/>
      <c r="E68" s="93"/>
      <c r="F68" s="93"/>
      <c r="G68" s="93"/>
      <c r="H68" s="76"/>
      <c r="I68" s="76"/>
      <c r="J68" s="76"/>
      <c r="K68" s="153"/>
    </row>
    <row r="69" spans="3:12" x14ac:dyDescent="0.25">
      <c r="D69" s="31"/>
      <c r="E69" s="93"/>
      <c r="F69" s="93"/>
      <c r="G69" s="93"/>
      <c r="H69" s="76"/>
      <c r="I69" s="76"/>
      <c r="J69" s="76"/>
      <c r="K69" s="153"/>
    </row>
    <row r="70" spans="3:12" ht="15.75" x14ac:dyDescent="0.25">
      <c r="C70" s="202" t="s">
        <v>392</v>
      </c>
      <c r="D70" s="367"/>
      <c r="E70" s="93"/>
      <c r="F70" s="93"/>
      <c r="G70" s="93"/>
      <c r="H70" s="76"/>
      <c r="I70" s="76"/>
      <c r="J70" s="76"/>
      <c r="K70" s="153"/>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53"/>
    </row>
    <row r="72" spans="3:12" ht="15.75" thickBot="1" x14ac:dyDescent="0.3">
      <c r="C72" s="177"/>
      <c r="D72" s="31"/>
      <c r="E72" s="93"/>
      <c r="F72" s="93"/>
      <c r="G72" s="93"/>
      <c r="H72" s="76"/>
      <c r="I72" s="76"/>
      <c r="J72" s="76"/>
      <c r="K72" s="153"/>
    </row>
    <row r="73" spans="3:12" ht="30.75" thickBot="1" x14ac:dyDescent="0.3">
      <c r="C73" s="134" t="s">
        <v>44</v>
      </c>
      <c r="D73" s="138" t="s">
        <v>55</v>
      </c>
      <c r="E73" s="170" t="s">
        <v>56</v>
      </c>
      <c r="F73" s="138" t="s">
        <v>57</v>
      </c>
      <c r="G73" s="135" t="s">
        <v>27</v>
      </c>
      <c r="H73" s="133" t="s">
        <v>131</v>
      </c>
      <c r="I73" s="136" t="s">
        <v>46</v>
      </c>
      <c r="J73" s="136" t="s">
        <v>132</v>
      </c>
      <c r="K73" s="136" t="s">
        <v>410</v>
      </c>
      <c r="L73" s="136" t="s">
        <v>411</v>
      </c>
    </row>
    <row r="74" spans="3:12" ht="15.75" thickBot="1" x14ac:dyDescent="0.3">
      <c r="C74" s="137" t="s">
        <v>482</v>
      </c>
      <c r="D74" s="199"/>
      <c r="E74" s="152">
        <v>12</v>
      </c>
      <c r="F74" s="305">
        <f>HLOOKUP($C74,$BZ$2:$CM$3,2,0)</f>
        <v>43674.39</v>
      </c>
      <c r="G74" s="113">
        <f>D74*E74*F74</f>
        <v>0</v>
      </c>
      <c r="H74" s="166"/>
      <c r="I74" s="114" t="s">
        <v>496</v>
      </c>
      <c r="J74" s="114" t="str">
        <f>VLOOKUP(I74,Presupuesto!$B$11:$C$565,2,0)</f>
        <v>SUELDOS Y SALARIOS PERMANENTES</v>
      </c>
      <c r="K74" s="219" t="s">
        <v>1454</v>
      </c>
      <c r="L74" s="98" t="s">
        <v>394</v>
      </c>
    </row>
    <row r="75" spans="3:12" x14ac:dyDescent="0.25">
      <c r="C75" s="171" t="s">
        <v>58</v>
      </c>
      <c r="D75" s="163"/>
      <c r="E75" s="154">
        <v>0</v>
      </c>
      <c r="F75" s="100">
        <f>IF(E74=0,"",(G74/E74)/12*E74)</f>
        <v>0</v>
      </c>
      <c r="G75" s="97">
        <f>F75</f>
        <v>0</v>
      </c>
      <c r="H75" s="164"/>
      <c r="I75" s="116" t="s">
        <v>516</v>
      </c>
      <c r="J75" s="116" t="str">
        <f>VLOOKUP(I75,Presupuesto!$B$11:$C$565,2,0)</f>
        <v>AGUINALDO Y DECIMO CUARTO MES</v>
      </c>
      <c r="K75" s="98" t="str">
        <f t="shared" ref="K75:K106" si="2">$K$74</f>
        <v>Posgrado</v>
      </c>
      <c r="L75" s="98" t="s">
        <v>412</v>
      </c>
    </row>
    <row r="76" spans="3:12" ht="15.75" thickBot="1" x14ac:dyDescent="0.3">
      <c r="C76" s="172" t="s">
        <v>59</v>
      </c>
      <c r="D76" s="163"/>
      <c r="E76" s="154">
        <v>0</v>
      </c>
      <c r="F76" s="117">
        <f>IF(E74&lt;6,"",((E74-6)/12)*(G74/E74))</f>
        <v>0</v>
      </c>
      <c r="G76" s="97">
        <f>F76</f>
        <v>0</v>
      </c>
      <c r="H76" s="164"/>
      <c r="I76" s="101" t="s">
        <v>519</v>
      </c>
      <c r="J76" s="101" t="str">
        <f>VLOOKUP(I76,Presupuesto!$B$11:$C$565,2,0)</f>
        <v>DECIMOCUARTO MES</v>
      </c>
      <c r="K76" s="98" t="str">
        <f t="shared" si="2"/>
        <v>Posgrado</v>
      </c>
      <c r="L76" s="98" t="s">
        <v>395</v>
      </c>
    </row>
    <row r="77" spans="3:12" ht="15.75" thickBot="1" x14ac:dyDescent="0.3">
      <c r="C77" s="137" t="s">
        <v>483</v>
      </c>
      <c r="D77" s="199"/>
      <c r="E77" s="152">
        <v>12</v>
      </c>
      <c r="F77" s="305">
        <f>HLOOKUP($C77,$BZ$2:$CM$3,2,0)</f>
        <v>39703.99</v>
      </c>
      <c r="G77" s="113">
        <f>D77*E77*F77</f>
        <v>0</v>
      </c>
      <c r="H77" s="166"/>
      <c r="I77" s="114" t="s">
        <v>496</v>
      </c>
      <c r="J77" s="114" t="str">
        <f>VLOOKUP(I77,Presupuesto!$B$11:$C$565,2,0)</f>
        <v>SUELDOS Y SALARIOS PERMANENTES</v>
      </c>
      <c r="K77" s="98" t="str">
        <f t="shared" si="2"/>
        <v>Posgrado</v>
      </c>
      <c r="L77" s="98" t="s">
        <v>395</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si="2"/>
        <v>Posgrado</v>
      </c>
      <c r="L78" s="98" t="s">
        <v>395</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484</v>
      </c>
      <c r="D80" s="199"/>
      <c r="E80" s="152">
        <v>12</v>
      </c>
      <c r="F80" s="305">
        <f>HLOOKUP($C80,$BZ$2:$CM$3,2,0)</f>
        <v>35733.589999999997</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485</v>
      </c>
      <c r="D83" s="199"/>
      <c r="E83" s="152">
        <v>12</v>
      </c>
      <c r="F83" s="305">
        <f>HLOOKUP($C83,$BZ$2:$CM$3,2,0)</f>
        <v>31763.19</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486</v>
      </c>
      <c r="D86" s="199"/>
      <c r="E86" s="152">
        <v>12</v>
      </c>
      <c r="F86" s="305">
        <f>HLOOKUP($C86,$BZ$2:$CM$3,2,0)</f>
        <v>29777.99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487</v>
      </c>
      <c r="D89" s="199"/>
      <c r="E89" s="152">
        <v>12</v>
      </c>
      <c r="F89" s="305">
        <f>HLOOKUP($C89,$BZ$2:$CM$3,2,0)</f>
        <v>27792.79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488</v>
      </c>
      <c r="D92" s="199"/>
      <c r="E92" s="152">
        <v>12</v>
      </c>
      <c r="F92" s="305">
        <f>HLOOKUP($C92,$BZ$2:$CM$3,2,0)</f>
        <v>18859.39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489</v>
      </c>
      <c r="D95" s="199"/>
      <c r="E95" s="152">
        <v>12</v>
      </c>
      <c r="F95" s="305">
        <f>HLOOKUP($C95,$BZ$2:$CM$3,2,0)</f>
        <v>17866.8</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490</v>
      </c>
      <c r="D98" s="199"/>
      <c r="E98" s="152">
        <v>12</v>
      </c>
      <c r="F98" s="305">
        <f>HLOOKUP($C98,$BZ$2:$CM$3,2,0)</f>
        <v>13896.4</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491</v>
      </c>
      <c r="D101" s="199"/>
      <c r="E101" s="152">
        <v>12</v>
      </c>
      <c r="F101" s="305">
        <f>HLOOKUP($C101,$BZ$2:$CM$3,2,0)</f>
        <v>15004.09</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492</v>
      </c>
      <c r="D104" s="199"/>
      <c r="E104" s="152">
        <v>12</v>
      </c>
      <c r="F104" s="305">
        <f>HLOOKUP($C104,$BZ$2:$CM$3,2,0)</f>
        <v>13238.9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493</v>
      </c>
      <c r="D107" s="199"/>
      <c r="E107" s="152">
        <v>12</v>
      </c>
      <c r="F107" s="305">
        <f>HLOOKUP($C107,$BZ$2:$CM$3,2,0)</f>
        <v>12356.31</v>
      </c>
      <c r="G107" s="113">
        <f>D107*E107*F107</f>
        <v>0</v>
      </c>
      <c r="H107" s="166"/>
      <c r="I107" s="114" t="s">
        <v>496</v>
      </c>
      <c r="J107" s="114" t="str">
        <f>VLOOKUP(I107,Presupuesto!$B$11:$C$565,2,0)</f>
        <v>SUELDOS Y SALARIOS PERMANENTES</v>
      </c>
      <c r="K107" s="98" t="str">
        <f t="shared" ref="K107:K124" si="3">$K$74</f>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3"/>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3"/>
        <v>Posgrado</v>
      </c>
      <c r="L109" s="98" t="s">
        <v>395</v>
      </c>
    </row>
    <row r="110" spans="3:12" ht="15.75" thickBot="1" x14ac:dyDescent="0.3">
      <c r="C110" s="137" t="s">
        <v>494</v>
      </c>
      <c r="D110" s="199"/>
      <c r="E110" s="152">
        <v>12</v>
      </c>
      <c r="F110" s="305">
        <f>HLOOKUP($C110,$BZ$2:$CM$3,2,0)</f>
        <v>463.22</v>
      </c>
      <c r="G110" s="113">
        <f>D110*E110*F110</f>
        <v>0</v>
      </c>
      <c r="H110" s="166"/>
      <c r="I110" s="114" t="s">
        <v>496</v>
      </c>
      <c r="J110" s="114" t="str">
        <f>VLOOKUP(I110,Presupuesto!$B$11:$C$565,2,0)</f>
        <v>SUELDOS Y SALARIOS PERMANENTES</v>
      </c>
      <c r="K110" s="98" t="str">
        <f t="shared" si="3"/>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495</v>
      </c>
      <c r="D113" s="199"/>
      <c r="E113" s="152">
        <v>12</v>
      </c>
      <c r="F113" s="305">
        <f>HLOOKUP($C113,$BZ$2:$CM$3,2,0)</f>
        <v>2007.3</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40" t="s">
        <v>83</v>
      </c>
      <c r="D116" s="199"/>
      <c r="E116" s="152">
        <v>12</v>
      </c>
      <c r="F116" s="139">
        <v>15000</v>
      </c>
      <c r="G116" s="113">
        <f>D116*E116*F116</f>
        <v>0</v>
      </c>
      <c r="H116" s="166" t="s">
        <v>129</v>
      </c>
      <c r="I116" s="114" t="s">
        <v>586</v>
      </c>
      <c r="J116" s="114" t="str">
        <f>VLOOKUP(I116,Presupuesto!$B$11:$C$565,2,0)</f>
        <v>SERV,PROFE.Y TEC. VICE RECTORIA RELACIONES INTERN.</v>
      </c>
      <c r="K116" s="98" t="s">
        <v>1367</v>
      </c>
      <c r="L116" s="98" t="s">
        <v>394</v>
      </c>
    </row>
    <row r="117" spans="3:12" x14ac:dyDescent="0.25">
      <c r="C117" s="171" t="s">
        <v>58</v>
      </c>
      <c r="D117" s="163"/>
      <c r="E117" s="154">
        <v>0</v>
      </c>
      <c r="F117" s="117">
        <f>IF(E116=0,"",(G116/E116)/12*E116)</f>
        <v>0</v>
      </c>
      <c r="G117" s="97">
        <f>F117</f>
        <v>0</v>
      </c>
      <c r="H117" s="164" t="s">
        <v>129</v>
      </c>
      <c r="I117" s="101" t="s">
        <v>550</v>
      </c>
      <c r="J117" s="101" t="str">
        <f>VLOOKUP(I117,Presupuesto!$B$11:$C$565,2,0)</f>
        <v>DECIMO TERCER MES</v>
      </c>
      <c r="K117" s="98" t="s">
        <v>1367</v>
      </c>
      <c r="L117" s="98" t="s">
        <v>404</v>
      </c>
    </row>
    <row r="118" spans="3:12" ht="15.75" thickBot="1" x14ac:dyDescent="0.3">
      <c r="C118" s="172" t="s">
        <v>59</v>
      </c>
      <c r="D118" s="163"/>
      <c r="E118" s="154">
        <v>0</v>
      </c>
      <c r="F118" s="100">
        <f>IF(E116&lt;6,"",((E116-6)/12)*(G116/E116))</f>
        <v>0</v>
      </c>
      <c r="G118" s="97">
        <f>F118</f>
        <v>0</v>
      </c>
      <c r="H118" s="164" t="s">
        <v>129</v>
      </c>
      <c r="I118" s="101" t="s">
        <v>552</v>
      </c>
      <c r="J118" s="101" t="str">
        <f>VLOOKUP(I118,Presupuesto!$B$11:$C$565,2,0)</f>
        <v>DECIMOCUARTO MES</v>
      </c>
      <c r="K118" s="98" t="s">
        <v>1367</v>
      </c>
      <c r="L118" s="98" t="s">
        <v>398</v>
      </c>
    </row>
    <row r="119" spans="3:12" ht="15.75" thickBot="1" x14ac:dyDescent="0.3">
      <c r="C119" s="140" t="s">
        <v>60</v>
      </c>
      <c r="D119" s="199"/>
      <c r="E119" s="152">
        <v>12</v>
      </c>
      <c r="F119" s="118">
        <v>30000</v>
      </c>
      <c r="G119" s="113">
        <f>D119*E119*F119</f>
        <v>0</v>
      </c>
      <c r="H119" s="166"/>
      <c r="I119" s="114" t="s">
        <v>705</v>
      </c>
      <c r="J119" s="114" t="str">
        <f>VLOOKUP(I119,Presupuesto!$B$11:$C$565,2,0)</f>
        <v>OTROS SERVICIOS TECNICOS Y PROFESIONALES</v>
      </c>
      <c r="K119" s="98" t="str">
        <f t="shared" si="3"/>
        <v>Posgrado</v>
      </c>
      <c r="L119" s="98" t="s">
        <v>394</v>
      </c>
    </row>
    <row r="120" spans="3:12" x14ac:dyDescent="0.25">
      <c r="C120" s="171" t="s">
        <v>58</v>
      </c>
      <c r="D120" s="163"/>
      <c r="E120" s="154">
        <v>0</v>
      </c>
      <c r="F120" s="100">
        <v>0</v>
      </c>
      <c r="G120" s="97">
        <f>F120</f>
        <v>0</v>
      </c>
      <c r="H120" s="164"/>
      <c r="I120" s="101" t="s">
        <v>705</v>
      </c>
      <c r="J120" s="101" t="str">
        <f>VLOOKUP(I120,Presupuesto!$B$11:$C$565,2,0)</f>
        <v>OTROS SERVICIOS TECNICOS Y PROFESIONALES</v>
      </c>
      <c r="K120" s="98" t="str">
        <f t="shared" si="3"/>
        <v>Posgrado</v>
      </c>
      <c r="L120" s="98" t="s">
        <v>394</v>
      </c>
    </row>
    <row r="121" spans="3:12" ht="15.75" thickBot="1" x14ac:dyDescent="0.3">
      <c r="C121" s="172" t="s">
        <v>59</v>
      </c>
      <c r="D121" s="163"/>
      <c r="E121" s="154">
        <v>0</v>
      </c>
      <c r="F121" s="100">
        <v>0</v>
      </c>
      <c r="G121" s="97">
        <f>F121</f>
        <v>0</v>
      </c>
      <c r="H121" s="164"/>
      <c r="I121" s="101" t="s">
        <v>705</v>
      </c>
      <c r="J121" s="101" t="str">
        <f>VLOOKUP(I121,Presupuesto!$B$11:$C$565,2,0)</f>
        <v>OTROS SERVICIOS TECNICOS Y PROFESIONALES</v>
      </c>
      <c r="K121" s="98" t="str">
        <f t="shared" si="3"/>
        <v>Posgrado</v>
      </c>
      <c r="L121" s="98" t="s">
        <v>394</v>
      </c>
    </row>
    <row r="122" spans="3:12" ht="15.75" thickBot="1" x14ac:dyDescent="0.3">
      <c r="C122" s="140" t="s">
        <v>61</v>
      </c>
      <c r="D122" s="199"/>
      <c r="E122" s="152">
        <v>12</v>
      </c>
      <c r="F122" s="118">
        <v>30000</v>
      </c>
      <c r="G122" s="113">
        <f>D122*E122*F122</f>
        <v>0</v>
      </c>
      <c r="H122" s="166"/>
      <c r="I122" s="114" t="s">
        <v>496</v>
      </c>
      <c r="J122" s="114" t="str">
        <f>VLOOKUP(I122,Presupuesto!$B$11:$C$565,2,0)</f>
        <v>SUELDOS Y SALARIOS PERMANENTES</v>
      </c>
      <c r="K122" s="98" t="str">
        <f t="shared" si="3"/>
        <v>Posgrado</v>
      </c>
      <c r="L122" s="98" t="s">
        <v>394</v>
      </c>
    </row>
    <row r="123" spans="3:12" x14ac:dyDescent="0.25">
      <c r="C123" s="171" t="s">
        <v>58</v>
      </c>
      <c r="D123" s="169"/>
      <c r="E123" s="131">
        <v>0</v>
      </c>
      <c r="F123" s="119">
        <f>IF(E122=0,"",(G122/E122)/12*E122)</f>
        <v>0</v>
      </c>
      <c r="G123" s="120">
        <f>F123</f>
        <v>0</v>
      </c>
      <c r="H123" s="164"/>
      <c r="I123" s="101" t="s">
        <v>516</v>
      </c>
      <c r="J123" s="101" t="str">
        <f>VLOOKUP(I123,Presupuesto!$B$11:$C$565,2,0)</f>
        <v>AGUINALDO Y DECIMO CUARTO MES</v>
      </c>
      <c r="K123" s="98" t="str">
        <f t="shared" si="3"/>
        <v>Posgrado</v>
      </c>
      <c r="L123" s="98" t="s">
        <v>394</v>
      </c>
    </row>
    <row r="124" spans="3:12" ht="15.75" thickBot="1" x14ac:dyDescent="0.3">
      <c r="C124" s="173" t="s">
        <v>59</v>
      </c>
      <c r="D124" s="162"/>
      <c r="E124" s="132">
        <v>0</v>
      </c>
      <c r="F124" s="105">
        <f>IF(E122&lt;6,"",((E122-6)/12)*(G122/E122))</f>
        <v>0</v>
      </c>
      <c r="G124" s="105">
        <f>F124</f>
        <v>0</v>
      </c>
      <c r="H124" s="162"/>
      <c r="I124" s="106" t="s">
        <v>519</v>
      </c>
      <c r="J124" s="124" t="str">
        <f>VLOOKUP(I124,Presupuesto!$B$11:$C$565,2,0)</f>
        <v>DECIMOCUARTO MES</v>
      </c>
      <c r="K124" s="106" t="str">
        <f t="shared" si="3"/>
        <v>Posgrado</v>
      </c>
      <c r="L124" s="124" t="s">
        <v>394</v>
      </c>
    </row>
    <row r="126" spans="3:12" ht="15.75" thickBot="1" x14ac:dyDescent="0.3">
      <c r="K126" s="153"/>
    </row>
    <row r="127" spans="3:12" ht="15.75" thickBot="1" x14ac:dyDescent="0.3">
      <c r="C127" s="69" t="s">
        <v>43</v>
      </c>
      <c r="D127" s="30">
        <f>SUM(G134:G184)</f>
        <v>0</v>
      </c>
      <c r="E127" s="93"/>
      <c r="F127" s="93"/>
      <c r="G127" s="93"/>
      <c r="H127" s="76"/>
      <c r="I127" s="76"/>
      <c r="J127" s="76"/>
      <c r="K127" s="153"/>
    </row>
    <row r="128" spans="3:12" x14ac:dyDescent="0.25">
      <c r="D128" s="31"/>
      <c r="E128" s="93"/>
      <c r="F128" s="93"/>
      <c r="G128" s="93"/>
      <c r="H128" s="76"/>
      <c r="I128" s="76"/>
      <c r="J128" s="76"/>
      <c r="K128" s="153"/>
    </row>
    <row r="129" spans="3:12" x14ac:dyDescent="0.25">
      <c r="D129" s="31"/>
      <c r="E129" s="93"/>
      <c r="F129" s="93"/>
      <c r="G129" s="93"/>
      <c r="H129" s="76"/>
      <c r="I129" s="76"/>
      <c r="J129" s="76"/>
      <c r="K129" s="153"/>
    </row>
    <row r="130" spans="3:12" ht="15.75" x14ac:dyDescent="0.25">
      <c r="C130" s="202" t="s">
        <v>392</v>
      </c>
      <c r="D130" s="367"/>
      <c r="E130" s="93"/>
      <c r="F130" s="93"/>
      <c r="G130" s="93"/>
      <c r="H130" s="76"/>
      <c r="I130" s="76"/>
      <c r="J130" s="76"/>
      <c r="K130" s="153"/>
    </row>
    <row r="131" spans="3:12" ht="18.75" x14ac:dyDescent="0.25">
      <c r="C131" s="211" t="e">
        <f>IFERROR(VLOOKUP(D130,'1. Desarrollo e Innov. Curricu.'!$E:$F,2,FALSE),IFERROR(VLOOKUP(D130,'2. Investigación Científica'!$E:$F,2,FALSE),IFERROR(VLOOKUP(D130,'3. Vinculación Univ. Sociedad'!$E:$F,2,FALSE),IFERROR(VLOOKUP(D130,'4. Docencia y Profesorado Univ.'!$E:$F,2,FALSE),IFERROR(VLOOKUP(D130,'5. Estudiantes y Graduados'!$E:$F,2,FALSE),IFERROR(VLOOKUP(D130,'11. Gestion Administrativa'!$E:$F,2,FALSE),IFERROR(VLOOKUP(D130,'13. Gestión Académica'!$E:$F,2,FALSE),IFERROR(VLOOKUP(D130,'8. Asegura. de la Calid. y M'!$E:$F,2,FALSE),IFERROR(VLOOKUP(D130,'6. Gestión del Conocimiento'!$E:$F,2,FALSE),IFERROR(VLOOKUP(D130,'15. Gobernabilidad y Proceso...'!$E:$F,2,FALSE),IFERROR(VLOOKUP(D130,'12. Gestión del Talento Humano'!$E:$F,2,FALSE),IFERROR(VLOOKUP(D130,'14. Internacional... de la E.S.'!$E:$F,2,FALSE),IFERROR(VLOOKUP(D130,'10. Posgrado'!$E:$F,2,FALSE),IFERROR(VLOOKUP(D130,'17. Gestión TIC'!$E:$F,2,FALSE),IFERROR(VLOOKUP(D130,'16. Desa. del Sistema Educ.Sup.'!$E:$F,2,FALSE),IFERROR(VLOOKUP(D130,'9. Cultura de Inno. Insti...'!$E:$F,2,FALSE),VLOOKUP(D130,'7. Lo Esencial de la Reforma U.'!$E:$F,2,0)))))))))))))))))</f>
        <v>#N/A</v>
      </c>
      <c r="D131" s="31"/>
      <c r="E131" s="93"/>
      <c r="F131" s="93"/>
      <c r="G131" s="93"/>
      <c r="H131" s="76"/>
      <c r="I131" s="76"/>
      <c r="J131" s="76"/>
      <c r="K131" s="153"/>
    </row>
    <row r="132" spans="3:12" ht="15.75" thickBot="1" x14ac:dyDescent="0.3">
      <c r="C132" s="177"/>
      <c r="D132" s="31"/>
      <c r="E132" s="93"/>
      <c r="F132" s="93"/>
      <c r="G132" s="93"/>
      <c r="H132" s="76"/>
      <c r="I132" s="76"/>
      <c r="J132" s="76"/>
      <c r="K132" s="153"/>
    </row>
    <row r="133" spans="3:12" ht="30.75" thickBot="1" x14ac:dyDescent="0.3">
      <c r="C133" s="134" t="s">
        <v>44</v>
      </c>
      <c r="D133" s="138" t="s">
        <v>55</v>
      </c>
      <c r="E133" s="170" t="s">
        <v>56</v>
      </c>
      <c r="F133" s="138" t="s">
        <v>57</v>
      </c>
      <c r="G133" s="135" t="s">
        <v>27</v>
      </c>
      <c r="H133" s="133" t="s">
        <v>131</v>
      </c>
      <c r="I133" s="136" t="s">
        <v>46</v>
      </c>
      <c r="J133" s="136" t="s">
        <v>132</v>
      </c>
      <c r="K133" s="136" t="s">
        <v>410</v>
      </c>
      <c r="L133" s="136" t="s">
        <v>411</v>
      </c>
    </row>
    <row r="134" spans="3:12" ht="15.75" thickBot="1" x14ac:dyDescent="0.3">
      <c r="C134" s="137" t="s">
        <v>482</v>
      </c>
      <c r="D134" s="199"/>
      <c r="E134" s="152">
        <v>12</v>
      </c>
      <c r="F134" s="305">
        <f>HLOOKUP($C134,$BZ$2:$CM$3,2,0)</f>
        <v>43674.39</v>
      </c>
      <c r="G134" s="113">
        <f>D134*E134*F134</f>
        <v>0</v>
      </c>
      <c r="H134" s="166"/>
      <c r="I134" s="114" t="s">
        <v>496</v>
      </c>
      <c r="J134" s="114" t="str">
        <f>VLOOKUP(I134,Presupuesto!$B$11:$C$565,2,0)</f>
        <v>SUELDOS Y SALARIOS PERMANENTES</v>
      </c>
      <c r="K134" s="219" t="s">
        <v>1454</v>
      </c>
      <c r="L134" s="98" t="s">
        <v>394</v>
      </c>
    </row>
    <row r="135" spans="3:12" x14ac:dyDescent="0.25">
      <c r="C135" s="171" t="s">
        <v>58</v>
      </c>
      <c r="D135" s="163"/>
      <c r="E135" s="154">
        <v>0</v>
      </c>
      <c r="F135" s="100">
        <f>IF(E134=0,"",(G134/E134)/12*E134)</f>
        <v>0</v>
      </c>
      <c r="G135" s="97">
        <f>F135</f>
        <v>0</v>
      </c>
      <c r="H135" s="164"/>
      <c r="I135" s="116" t="s">
        <v>516</v>
      </c>
      <c r="J135" s="116" t="str">
        <f>VLOOKUP(I135,Presupuesto!$B$11:$C$565,2,0)</f>
        <v>AGUINALDO Y DECIMO CUARTO MES</v>
      </c>
      <c r="K135" s="98" t="str">
        <f t="shared" ref="K135:K166" si="4">$K$134</f>
        <v>Posgrado</v>
      </c>
      <c r="L135" s="98" t="s">
        <v>412</v>
      </c>
    </row>
    <row r="136" spans="3:12" ht="15.75" thickBot="1" x14ac:dyDescent="0.3">
      <c r="C136" s="172" t="s">
        <v>59</v>
      </c>
      <c r="D136" s="163"/>
      <c r="E136" s="154">
        <v>0</v>
      </c>
      <c r="F136" s="117">
        <f>IF(E134&lt;6,"",((E134-6)/12)*(G134/E134))</f>
        <v>0</v>
      </c>
      <c r="G136" s="97">
        <f>F136</f>
        <v>0</v>
      </c>
      <c r="H136" s="164"/>
      <c r="I136" s="101" t="s">
        <v>519</v>
      </c>
      <c r="J136" s="101" t="str">
        <f>VLOOKUP(I136,Presupuesto!$B$11:$C$565,2,0)</f>
        <v>DECIMOCUARTO MES</v>
      </c>
      <c r="K136" s="98" t="str">
        <f t="shared" si="4"/>
        <v>Posgrado</v>
      </c>
      <c r="L136" s="98" t="s">
        <v>395</v>
      </c>
    </row>
    <row r="137" spans="3:12" ht="15.75" thickBot="1" x14ac:dyDescent="0.3">
      <c r="C137" s="137" t="s">
        <v>483</v>
      </c>
      <c r="D137" s="199"/>
      <c r="E137" s="152">
        <v>12</v>
      </c>
      <c r="F137" s="305">
        <f>HLOOKUP($C137,$BZ$2:$CM$3,2,0)</f>
        <v>39703.99</v>
      </c>
      <c r="G137" s="113">
        <f>D137*E137*F137</f>
        <v>0</v>
      </c>
      <c r="H137" s="166"/>
      <c r="I137" s="114" t="s">
        <v>496</v>
      </c>
      <c r="J137" s="114" t="str">
        <f>VLOOKUP(I137,Presupuesto!$B$11:$C$565,2,0)</f>
        <v>SUELDOS Y SALARIOS PERMANENTES</v>
      </c>
      <c r="K137" s="98" t="str">
        <f t="shared" si="4"/>
        <v>Posgrado</v>
      </c>
      <c r="L137" s="98" t="s">
        <v>395</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si="4"/>
        <v>Posgrado</v>
      </c>
      <c r="L138" s="98" t="s">
        <v>395</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484</v>
      </c>
      <c r="D140" s="199"/>
      <c r="E140" s="152">
        <v>12</v>
      </c>
      <c r="F140" s="305">
        <f>HLOOKUP($C140,$BZ$2:$CM$3,2,0)</f>
        <v>35733.589999999997</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485</v>
      </c>
      <c r="D143" s="199"/>
      <c r="E143" s="152">
        <v>12</v>
      </c>
      <c r="F143" s="305">
        <f>HLOOKUP($C143,$BZ$2:$CM$3,2,0)</f>
        <v>31763.19</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486</v>
      </c>
      <c r="D146" s="199"/>
      <c r="E146" s="152">
        <v>12</v>
      </c>
      <c r="F146" s="305">
        <f>HLOOKUP($C146,$BZ$2:$CM$3,2,0)</f>
        <v>29777.99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487</v>
      </c>
      <c r="D149" s="199"/>
      <c r="E149" s="152">
        <v>12</v>
      </c>
      <c r="F149" s="305">
        <f>HLOOKUP($C149,$BZ$2:$CM$3,2,0)</f>
        <v>27792.79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488</v>
      </c>
      <c r="D152" s="199"/>
      <c r="E152" s="152">
        <v>12</v>
      </c>
      <c r="F152" s="305">
        <f>HLOOKUP($C152,$BZ$2:$CM$3,2,0)</f>
        <v>18859.39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489</v>
      </c>
      <c r="D155" s="199"/>
      <c r="E155" s="152">
        <v>12</v>
      </c>
      <c r="F155" s="305">
        <f>HLOOKUP($C155,$BZ$2:$CM$3,2,0)</f>
        <v>17866.8</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490</v>
      </c>
      <c r="D158" s="199"/>
      <c r="E158" s="152">
        <v>12</v>
      </c>
      <c r="F158" s="305">
        <f>HLOOKUP($C158,$BZ$2:$CM$3,2,0)</f>
        <v>13896.4</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491</v>
      </c>
      <c r="D161" s="199"/>
      <c r="E161" s="152">
        <v>12</v>
      </c>
      <c r="F161" s="305">
        <f>HLOOKUP($C161,$BZ$2:$CM$3,2,0)</f>
        <v>15004.09</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492</v>
      </c>
      <c r="D164" s="199"/>
      <c r="E164" s="152">
        <v>12</v>
      </c>
      <c r="F164" s="305">
        <f>HLOOKUP($C164,$BZ$2:$CM$3,2,0)</f>
        <v>13238.9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493</v>
      </c>
      <c r="D167" s="199"/>
      <c r="E167" s="152">
        <v>12</v>
      </c>
      <c r="F167" s="305">
        <f>HLOOKUP($C167,$BZ$2:$CM$3,2,0)</f>
        <v>12356.31</v>
      </c>
      <c r="G167" s="113">
        <f>D167*E167*F167</f>
        <v>0</v>
      </c>
      <c r="H167" s="166"/>
      <c r="I167" s="114" t="s">
        <v>496</v>
      </c>
      <c r="J167" s="114" t="str">
        <f>VLOOKUP(I167,Presupuesto!$B$11:$C$565,2,0)</f>
        <v>SUELDOS Y SALARIOS PERMANENTES</v>
      </c>
      <c r="K167" s="98" t="str">
        <f t="shared" ref="K167:K184" si="5">$K$134</f>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5"/>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5"/>
        <v>Posgrado</v>
      </c>
      <c r="L169" s="98" t="s">
        <v>395</v>
      </c>
    </row>
    <row r="170" spans="3:12" ht="15.75" thickBot="1" x14ac:dyDescent="0.3">
      <c r="C170" s="137" t="s">
        <v>494</v>
      </c>
      <c r="D170" s="199"/>
      <c r="E170" s="152">
        <v>12</v>
      </c>
      <c r="F170" s="305">
        <f>HLOOKUP($C170,$BZ$2:$CM$3,2,0)</f>
        <v>463.22</v>
      </c>
      <c r="G170" s="113">
        <f>D170*E170*F170</f>
        <v>0</v>
      </c>
      <c r="H170" s="166"/>
      <c r="I170" s="114" t="s">
        <v>496</v>
      </c>
      <c r="J170" s="114" t="str">
        <f>VLOOKUP(I170,Presupuesto!$B$11:$C$565,2,0)</f>
        <v>SUELDOS Y SALARIOS PERMANENTES</v>
      </c>
      <c r="K170" s="98" t="str">
        <f t="shared" si="5"/>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495</v>
      </c>
      <c r="D173" s="199"/>
      <c r="E173" s="152">
        <v>12</v>
      </c>
      <c r="F173" s="305">
        <f>HLOOKUP($C173,$BZ$2:$CM$3,2,0)</f>
        <v>2007.3</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40" t="s">
        <v>83</v>
      </c>
      <c r="D176" s="199"/>
      <c r="E176" s="152">
        <v>12</v>
      </c>
      <c r="F176" s="139">
        <v>30000</v>
      </c>
      <c r="G176" s="113">
        <f>D176*E176*F176</f>
        <v>0</v>
      </c>
      <c r="H176" s="166" t="s">
        <v>129</v>
      </c>
      <c r="I176" s="114" t="s">
        <v>586</v>
      </c>
      <c r="J176" s="114" t="str">
        <f>VLOOKUP(I176,Presupuesto!$B$11:$C$565,2,0)</f>
        <v>SERV,PROFE.Y TEC. VICE RECTORIA RELACIONES INTERN.</v>
      </c>
      <c r="K176" s="98" t="s">
        <v>1367</v>
      </c>
      <c r="L176" s="98" t="s">
        <v>394</v>
      </c>
    </row>
    <row r="177" spans="3:12" x14ac:dyDescent="0.25">
      <c r="C177" s="171" t="s">
        <v>58</v>
      </c>
      <c r="D177" s="163"/>
      <c r="E177" s="154">
        <v>0</v>
      </c>
      <c r="F177" s="117">
        <f>IF(E176=0,"",(G176/E176)/12*E176)</f>
        <v>0</v>
      </c>
      <c r="G177" s="97">
        <f>F177</f>
        <v>0</v>
      </c>
      <c r="H177" s="164" t="s">
        <v>129</v>
      </c>
      <c r="I177" s="101" t="s">
        <v>550</v>
      </c>
      <c r="J177" s="101" t="str">
        <f>VLOOKUP(I177,Presupuesto!$B$11:$C$565,2,0)</f>
        <v>DECIMO TERCER MES</v>
      </c>
      <c r="K177" s="98" t="s">
        <v>1367</v>
      </c>
      <c r="L177" s="98" t="s">
        <v>404</v>
      </c>
    </row>
    <row r="178" spans="3:12" ht="15.75" thickBot="1" x14ac:dyDescent="0.3">
      <c r="C178" s="172" t="s">
        <v>59</v>
      </c>
      <c r="D178" s="163"/>
      <c r="E178" s="154">
        <v>0</v>
      </c>
      <c r="F178" s="100">
        <f>IF(E176&lt;6,"",((E176-6)/12)*(G176/E176))</f>
        <v>0</v>
      </c>
      <c r="G178" s="97">
        <f>F178</f>
        <v>0</v>
      </c>
      <c r="H178" s="164" t="s">
        <v>129</v>
      </c>
      <c r="I178" s="101" t="s">
        <v>552</v>
      </c>
      <c r="J178" s="101" t="str">
        <f>VLOOKUP(I178,Presupuesto!$B$11:$C$565,2,0)</f>
        <v>DECIMOCUARTO MES</v>
      </c>
      <c r="K178" s="98" t="s">
        <v>1367</v>
      </c>
      <c r="L178" s="98" t="s">
        <v>398</v>
      </c>
    </row>
    <row r="179" spans="3:12" ht="15.75" thickBot="1" x14ac:dyDescent="0.3">
      <c r="C179" s="140" t="s">
        <v>60</v>
      </c>
      <c r="D179" s="199"/>
      <c r="E179" s="152">
        <v>12</v>
      </c>
      <c r="F179" s="118">
        <v>30000</v>
      </c>
      <c r="G179" s="113">
        <f>D179*E179*F179</f>
        <v>0</v>
      </c>
      <c r="H179" s="166"/>
      <c r="I179" s="114" t="s">
        <v>705</v>
      </c>
      <c r="J179" s="114" t="str">
        <f>VLOOKUP(I179,Presupuesto!$B$11:$C$565,2,0)</f>
        <v>OTROS SERVICIOS TECNICOS Y PROFESIONALES</v>
      </c>
      <c r="K179" s="98" t="str">
        <f t="shared" si="5"/>
        <v>Posgrado</v>
      </c>
      <c r="L179" s="98" t="s">
        <v>394</v>
      </c>
    </row>
    <row r="180" spans="3:12" x14ac:dyDescent="0.25">
      <c r="C180" s="171" t="s">
        <v>58</v>
      </c>
      <c r="D180" s="163"/>
      <c r="E180" s="154">
        <v>0</v>
      </c>
      <c r="F180" s="100">
        <v>0</v>
      </c>
      <c r="G180" s="97">
        <f>F180</f>
        <v>0</v>
      </c>
      <c r="H180" s="164"/>
      <c r="I180" s="101" t="s">
        <v>705</v>
      </c>
      <c r="J180" s="101" t="str">
        <f>VLOOKUP(I180,Presupuesto!$B$11:$C$565,2,0)</f>
        <v>OTROS SERVICIOS TECNICOS Y PROFESIONALES</v>
      </c>
      <c r="K180" s="98" t="str">
        <f t="shared" si="5"/>
        <v>Posgrado</v>
      </c>
      <c r="L180" s="98" t="s">
        <v>394</v>
      </c>
    </row>
    <row r="181" spans="3:12" ht="15.75" thickBot="1" x14ac:dyDescent="0.3">
      <c r="C181" s="172" t="s">
        <v>59</v>
      </c>
      <c r="D181" s="163"/>
      <c r="E181" s="154">
        <v>0</v>
      </c>
      <c r="F181" s="100">
        <v>0</v>
      </c>
      <c r="G181" s="97">
        <f>F181</f>
        <v>0</v>
      </c>
      <c r="H181" s="164"/>
      <c r="I181" s="101" t="s">
        <v>705</v>
      </c>
      <c r="J181" s="101" t="str">
        <f>VLOOKUP(I181,Presupuesto!$B$11:$C$565,2,0)</f>
        <v>OTROS SERVICIOS TECNICOS Y PROFESIONALES</v>
      </c>
      <c r="K181" s="98" t="str">
        <f t="shared" si="5"/>
        <v>Posgrado</v>
      </c>
      <c r="L181" s="98" t="s">
        <v>394</v>
      </c>
    </row>
    <row r="182" spans="3:12" ht="15.75" thickBot="1" x14ac:dyDescent="0.3">
      <c r="C182" s="140" t="s">
        <v>61</v>
      </c>
      <c r="D182" s="199"/>
      <c r="E182" s="152">
        <v>12</v>
      </c>
      <c r="F182" s="118">
        <v>30000</v>
      </c>
      <c r="G182" s="113">
        <f>D182*E182*F182</f>
        <v>0</v>
      </c>
      <c r="H182" s="166"/>
      <c r="I182" s="114" t="s">
        <v>496</v>
      </c>
      <c r="J182" s="114" t="str">
        <f>VLOOKUP(I182,Presupuesto!$B$11:$C$565,2,0)</f>
        <v>SUELDOS Y SALARIOS PERMANENTES</v>
      </c>
      <c r="K182" s="98" t="str">
        <f t="shared" si="5"/>
        <v>Posgrado</v>
      </c>
      <c r="L182" s="98" t="s">
        <v>394</v>
      </c>
    </row>
    <row r="183" spans="3:12" x14ac:dyDescent="0.25">
      <c r="C183" s="171" t="s">
        <v>58</v>
      </c>
      <c r="D183" s="169"/>
      <c r="E183" s="131">
        <v>0</v>
      </c>
      <c r="F183" s="119">
        <f>IF(E182=0,"",(G182/E182)/12*E182)</f>
        <v>0</v>
      </c>
      <c r="G183" s="120">
        <f>F183</f>
        <v>0</v>
      </c>
      <c r="H183" s="164"/>
      <c r="I183" s="101" t="s">
        <v>516</v>
      </c>
      <c r="J183" s="101" t="str">
        <f>VLOOKUP(I183,Presupuesto!$B$11:$C$565,2,0)</f>
        <v>AGUINALDO Y DECIMO CUARTO MES</v>
      </c>
      <c r="K183" s="98" t="str">
        <f t="shared" si="5"/>
        <v>Posgrado</v>
      </c>
      <c r="L183" s="98" t="s">
        <v>394</v>
      </c>
    </row>
    <row r="184" spans="3:12" ht="15.75" thickBot="1" x14ac:dyDescent="0.3">
      <c r="C184" s="173" t="s">
        <v>59</v>
      </c>
      <c r="D184" s="162"/>
      <c r="E184" s="132">
        <v>0</v>
      </c>
      <c r="F184" s="105">
        <f>IF(E182&lt;6,"",((E182-6)/12)*(G182/E182))</f>
        <v>0</v>
      </c>
      <c r="G184" s="105">
        <f>F184</f>
        <v>0</v>
      </c>
      <c r="H184" s="162"/>
      <c r="I184" s="106" t="s">
        <v>519</v>
      </c>
      <c r="J184" s="124" t="str">
        <f>VLOOKUP(I184,Presupuesto!$B$11:$C$565,2,0)</f>
        <v>DECIMOCUARTO MES</v>
      </c>
      <c r="K184" s="106" t="str">
        <f t="shared" si="5"/>
        <v>Posgrado</v>
      </c>
      <c r="L184" s="124" t="s">
        <v>394</v>
      </c>
    </row>
    <row r="186" spans="3:12" ht="15.75" thickBot="1" x14ac:dyDescent="0.3">
      <c r="K186" s="153"/>
    </row>
    <row r="187" spans="3:12" ht="15.75" thickBot="1" x14ac:dyDescent="0.3">
      <c r="C187" s="69" t="s">
        <v>43</v>
      </c>
      <c r="D187" s="30">
        <f>SUM(G194:G244)</f>
        <v>0</v>
      </c>
      <c r="E187" s="93"/>
      <c r="F187" s="93"/>
      <c r="G187" s="93"/>
      <c r="H187" s="76"/>
      <c r="I187" s="76"/>
      <c r="J187" s="76"/>
      <c r="K187" s="153"/>
    </row>
    <row r="188" spans="3:12" x14ac:dyDescent="0.25">
      <c r="D188" s="31"/>
      <c r="E188" s="93"/>
      <c r="F188" s="93"/>
      <c r="G188" s="93"/>
      <c r="H188" s="76"/>
      <c r="I188" s="76"/>
      <c r="J188" s="76"/>
      <c r="K188" s="153"/>
    </row>
    <row r="189" spans="3:12" x14ac:dyDescent="0.25">
      <c r="D189" s="31"/>
      <c r="E189" s="93"/>
      <c r="F189" s="93"/>
      <c r="G189" s="93"/>
      <c r="H189" s="76"/>
      <c r="I189" s="76"/>
      <c r="J189" s="76"/>
      <c r="K189" s="153"/>
    </row>
    <row r="190" spans="3:12" ht="15.75" x14ac:dyDescent="0.25">
      <c r="C190" s="202" t="s">
        <v>392</v>
      </c>
      <c r="D190" s="367"/>
      <c r="E190" s="93"/>
      <c r="F190" s="93"/>
      <c r="G190" s="93"/>
      <c r="H190" s="76"/>
      <c r="I190" s="76"/>
      <c r="J190" s="76"/>
      <c r="K190" s="153"/>
    </row>
    <row r="191" spans="3:12" ht="18.75" x14ac:dyDescent="0.25">
      <c r="C191" s="211" t="e">
        <f>IFERROR(VLOOKUP(D190,'1. Desarrollo e Innov. Curricu.'!$E:$F,2,FALSE),IFERROR(VLOOKUP(D190,'2. Investigación Científica'!$E:$F,2,FALSE),IFERROR(VLOOKUP(D190,'3. Vinculación Univ. Sociedad'!$E:$F,2,FALSE),IFERROR(VLOOKUP(D190,'4. Docencia y Profesorado Univ.'!$E:$F,2,FALSE),IFERROR(VLOOKUP(D190,'5. Estudiantes y Graduados'!$E:$F,2,FALSE),IFERROR(VLOOKUP(D190,'11. Gestion Administrativa'!$E:$F,2,FALSE),IFERROR(VLOOKUP(D190,'13. Gestión Académica'!$E:$F,2,FALSE),IFERROR(VLOOKUP(D190,'8. Asegura. de la Calid. y M'!$E:$F,2,FALSE),IFERROR(VLOOKUP(D190,'6. Gestión del Conocimiento'!$E:$F,2,FALSE),IFERROR(VLOOKUP(D190,'15. Gobernabilidad y Proceso...'!$E:$F,2,FALSE),IFERROR(VLOOKUP(D190,'12. Gestión del Talento Humano'!$E:$F,2,FALSE),IFERROR(VLOOKUP(D190,'14. Internacional... de la E.S.'!$E:$F,2,FALSE),IFERROR(VLOOKUP(D190,'10. Posgrado'!$E:$F,2,FALSE),IFERROR(VLOOKUP(D190,'17. Gestión TIC'!$E:$F,2,FALSE),IFERROR(VLOOKUP(D190,'16. Desa. del Sistema Educ.Sup.'!$E:$F,2,FALSE),IFERROR(VLOOKUP(D190,'9. Cultura de Inno. Insti...'!$E:$F,2,FALSE),VLOOKUP(D190,'7. Lo Esencial de la Reforma U.'!$E:$F,2,0)))))))))))))))))</f>
        <v>#N/A</v>
      </c>
      <c r="D191" s="31"/>
      <c r="E191" s="93"/>
      <c r="F191" s="93"/>
      <c r="G191" s="93"/>
      <c r="H191" s="76"/>
      <c r="I191" s="76"/>
      <c r="J191" s="76"/>
      <c r="K191" s="153"/>
    </row>
    <row r="192" spans="3:12" ht="15.75" thickBot="1" x14ac:dyDescent="0.3">
      <c r="C192" s="177"/>
      <c r="D192" s="31"/>
      <c r="E192" s="93"/>
      <c r="F192" s="93"/>
      <c r="G192" s="93"/>
      <c r="H192" s="76"/>
      <c r="I192" s="76"/>
      <c r="J192" s="76"/>
      <c r="K192" s="153"/>
    </row>
    <row r="193" spans="3:12" ht="30.75" thickBot="1" x14ac:dyDescent="0.3">
      <c r="C193" s="134" t="s">
        <v>44</v>
      </c>
      <c r="D193" s="138" t="s">
        <v>55</v>
      </c>
      <c r="E193" s="170" t="s">
        <v>56</v>
      </c>
      <c r="F193" s="138" t="s">
        <v>57</v>
      </c>
      <c r="G193" s="135" t="s">
        <v>27</v>
      </c>
      <c r="H193" s="133" t="s">
        <v>131</v>
      </c>
      <c r="I193" s="136" t="s">
        <v>46</v>
      </c>
      <c r="J193" s="136" t="s">
        <v>132</v>
      </c>
      <c r="K193" s="136" t="s">
        <v>410</v>
      </c>
      <c r="L193" s="136" t="s">
        <v>411</v>
      </c>
    </row>
    <row r="194" spans="3:12" ht="15.75" thickBot="1" x14ac:dyDescent="0.3">
      <c r="C194" s="137" t="s">
        <v>482</v>
      </c>
      <c r="D194" s="199"/>
      <c r="E194" s="152">
        <v>12</v>
      </c>
      <c r="F194" s="305">
        <f>HLOOKUP($C194,$BZ$2:$CM$3,2,0)</f>
        <v>43674.39</v>
      </c>
      <c r="G194" s="113">
        <f>D194*E194*F194</f>
        <v>0</v>
      </c>
      <c r="H194" s="166"/>
      <c r="I194" s="114" t="s">
        <v>496</v>
      </c>
      <c r="J194" s="114" t="str">
        <f>VLOOKUP(I194,Presupuesto!$B$11:$C$565,2,0)</f>
        <v>SUELDOS Y SALARIOS PERMANENTES</v>
      </c>
      <c r="K194" s="219" t="s">
        <v>1454</v>
      </c>
      <c r="L194" s="98" t="s">
        <v>394</v>
      </c>
    </row>
    <row r="195" spans="3:12" x14ac:dyDescent="0.25">
      <c r="C195" s="171" t="s">
        <v>58</v>
      </c>
      <c r="D195" s="163"/>
      <c r="E195" s="154">
        <v>0</v>
      </c>
      <c r="F195" s="100">
        <f>IF(E194=0,"",(G194/E194)/12*E194)</f>
        <v>0</v>
      </c>
      <c r="G195" s="97">
        <f>F195</f>
        <v>0</v>
      </c>
      <c r="H195" s="164"/>
      <c r="I195" s="116" t="s">
        <v>516</v>
      </c>
      <c r="J195" s="116" t="str">
        <f>VLOOKUP(I195,Presupuesto!$B$11:$C$565,2,0)</f>
        <v>AGUINALDO Y DECIMO CUARTO MES</v>
      </c>
      <c r="K195" s="98" t="str">
        <f t="shared" ref="K195:K226" si="6">$K$194</f>
        <v>Posgrado</v>
      </c>
      <c r="L195" s="98" t="s">
        <v>412</v>
      </c>
    </row>
    <row r="196" spans="3:12" ht="15.75" thickBot="1" x14ac:dyDescent="0.3">
      <c r="C196" s="172" t="s">
        <v>59</v>
      </c>
      <c r="D196" s="163"/>
      <c r="E196" s="154">
        <v>0</v>
      </c>
      <c r="F196" s="117">
        <f>IF(E194&lt;6,"",((E194-6)/12)*(G194/E194))</f>
        <v>0</v>
      </c>
      <c r="G196" s="97">
        <f>F196</f>
        <v>0</v>
      </c>
      <c r="H196" s="164"/>
      <c r="I196" s="101" t="s">
        <v>519</v>
      </c>
      <c r="J196" s="101" t="str">
        <f>VLOOKUP(I196,Presupuesto!$B$11:$C$565,2,0)</f>
        <v>DECIMOCUARTO MES</v>
      </c>
      <c r="K196" s="98" t="str">
        <f t="shared" si="6"/>
        <v>Posgrado</v>
      </c>
      <c r="L196" s="98" t="s">
        <v>395</v>
      </c>
    </row>
    <row r="197" spans="3:12" ht="15.75" thickBot="1" x14ac:dyDescent="0.3">
      <c r="C197" s="137" t="s">
        <v>483</v>
      </c>
      <c r="D197" s="199"/>
      <c r="E197" s="152">
        <v>12</v>
      </c>
      <c r="F197" s="305">
        <f>HLOOKUP($C197,$BZ$2:$CM$3,2,0)</f>
        <v>39703.99</v>
      </c>
      <c r="G197" s="113">
        <f>D197*E197*F197</f>
        <v>0</v>
      </c>
      <c r="H197" s="166"/>
      <c r="I197" s="114" t="s">
        <v>496</v>
      </c>
      <c r="J197" s="114" t="str">
        <f>VLOOKUP(I197,Presupuesto!$B$11:$C$565,2,0)</f>
        <v>SUELDOS Y SALARIOS PERMANENTES</v>
      </c>
      <c r="K197" s="98" t="str">
        <f t="shared" si="6"/>
        <v>Posgrado</v>
      </c>
      <c r="L197" s="98" t="s">
        <v>395</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si="6"/>
        <v>Posgrado</v>
      </c>
      <c r="L198" s="98" t="s">
        <v>395</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484</v>
      </c>
      <c r="D200" s="199"/>
      <c r="E200" s="152">
        <v>12</v>
      </c>
      <c r="F200" s="305">
        <f>HLOOKUP($C200,$BZ$2:$CM$3,2,0)</f>
        <v>35733.589999999997</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485</v>
      </c>
      <c r="D203" s="199"/>
      <c r="E203" s="152">
        <v>12</v>
      </c>
      <c r="F203" s="305">
        <f>HLOOKUP($C203,$BZ$2:$CM$3,2,0)</f>
        <v>31763.19</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486</v>
      </c>
      <c r="D206" s="199"/>
      <c r="E206" s="152">
        <v>12</v>
      </c>
      <c r="F206" s="305">
        <f>HLOOKUP($C206,$BZ$2:$CM$3,2,0)</f>
        <v>29777.99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487</v>
      </c>
      <c r="D209" s="199"/>
      <c r="E209" s="152">
        <v>12</v>
      </c>
      <c r="F209" s="305">
        <f>HLOOKUP($C209,$BZ$2:$CM$3,2,0)</f>
        <v>27792.79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488</v>
      </c>
      <c r="D212" s="199"/>
      <c r="E212" s="152">
        <v>12</v>
      </c>
      <c r="F212" s="305">
        <f>HLOOKUP($C212,$BZ$2:$CM$3,2,0)</f>
        <v>18859.39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489</v>
      </c>
      <c r="D215" s="199"/>
      <c r="E215" s="152">
        <v>12</v>
      </c>
      <c r="F215" s="305">
        <f>HLOOKUP($C215,$BZ$2:$CM$3,2,0)</f>
        <v>17866.8</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490</v>
      </c>
      <c r="D218" s="199"/>
      <c r="E218" s="152">
        <v>12</v>
      </c>
      <c r="F218" s="305">
        <f>HLOOKUP($C218,$BZ$2:$CM$3,2,0)</f>
        <v>13896.4</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491</v>
      </c>
      <c r="D221" s="199"/>
      <c r="E221" s="152">
        <v>12</v>
      </c>
      <c r="F221" s="305">
        <f>HLOOKUP($C221,$BZ$2:$CM$3,2,0)</f>
        <v>15004.09</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492</v>
      </c>
      <c r="D224" s="199"/>
      <c r="E224" s="152">
        <v>12</v>
      </c>
      <c r="F224" s="305">
        <f>HLOOKUP($C224,$BZ$2:$CM$3,2,0)</f>
        <v>13238.9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493</v>
      </c>
      <c r="D227" s="199"/>
      <c r="E227" s="152">
        <v>12</v>
      </c>
      <c r="F227" s="305">
        <f>HLOOKUP($C227,$BZ$2:$CM$3,2,0)</f>
        <v>12356.31</v>
      </c>
      <c r="G227" s="113">
        <f>D227*E227*F227</f>
        <v>0</v>
      </c>
      <c r="H227" s="166"/>
      <c r="I227" s="114" t="s">
        <v>496</v>
      </c>
      <c r="J227" s="114" t="str">
        <f>VLOOKUP(I227,Presupuesto!$B$11:$C$565,2,0)</f>
        <v>SUELDOS Y SALARIOS PERMANENTES</v>
      </c>
      <c r="K227" s="98" t="str">
        <f t="shared" ref="K227:K244" si="7">$K$194</f>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7"/>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7"/>
        <v>Posgrado</v>
      </c>
      <c r="L229" s="98" t="s">
        <v>395</v>
      </c>
    </row>
    <row r="230" spans="3:12" ht="15.75" thickBot="1" x14ac:dyDescent="0.3">
      <c r="C230" s="137" t="s">
        <v>494</v>
      </c>
      <c r="D230" s="199"/>
      <c r="E230" s="152">
        <v>12</v>
      </c>
      <c r="F230" s="305">
        <f>HLOOKUP($C230,$BZ$2:$CM$3,2,0)</f>
        <v>463.22</v>
      </c>
      <c r="G230" s="113">
        <f>D230*E230*F230</f>
        <v>0</v>
      </c>
      <c r="H230" s="166"/>
      <c r="I230" s="114" t="s">
        <v>496</v>
      </c>
      <c r="J230" s="114" t="str">
        <f>VLOOKUP(I230,Presupuesto!$B$11:$C$565,2,0)</f>
        <v>SUELDOS Y SALARIOS PERMANENTES</v>
      </c>
      <c r="K230" s="98" t="str">
        <f t="shared" si="7"/>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495</v>
      </c>
      <c r="D233" s="199"/>
      <c r="E233" s="152">
        <v>12</v>
      </c>
      <c r="F233" s="305">
        <f>HLOOKUP($C233,$BZ$2:$CM$3,2,0)</f>
        <v>2007.3</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40" t="s">
        <v>83</v>
      </c>
      <c r="D236" s="199"/>
      <c r="E236" s="152">
        <v>12</v>
      </c>
      <c r="F236" s="139">
        <v>34000</v>
      </c>
      <c r="G236" s="113">
        <f>D236*E236*F236</f>
        <v>0</v>
      </c>
      <c r="H236" s="166" t="s">
        <v>129</v>
      </c>
      <c r="I236" s="114" t="s">
        <v>586</v>
      </c>
      <c r="J236" s="114" t="str">
        <f>VLOOKUP(I236,Presupuesto!$B$11:$C$565,2,0)</f>
        <v>SERV,PROFE.Y TEC. VICE RECTORIA RELACIONES INTERN.</v>
      </c>
      <c r="K236" s="98" t="s">
        <v>1367</v>
      </c>
      <c r="L236" s="98" t="s">
        <v>394</v>
      </c>
    </row>
    <row r="237" spans="3:12" x14ac:dyDescent="0.25">
      <c r="C237" s="171" t="s">
        <v>58</v>
      </c>
      <c r="D237" s="163"/>
      <c r="E237" s="154">
        <v>0</v>
      </c>
      <c r="F237" s="117">
        <f>IF(E236=0,"",(G236/E236)/12*E236)</f>
        <v>0</v>
      </c>
      <c r="G237" s="97">
        <f>F237</f>
        <v>0</v>
      </c>
      <c r="H237" s="164" t="s">
        <v>129</v>
      </c>
      <c r="I237" s="101" t="s">
        <v>550</v>
      </c>
      <c r="J237" s="101" t="str">
        <f>VLOOKUP(I237,Presupuesto!$B$11:$C$565,2,0)</f>
        <v>DECIMO TERCER MES</v>
      </c>
      <c r="K237" s="98" t="s">
        <v>1367</v>
      </c>
      <c r="L237" s="98" t="s">
        <v>404</v>
      </c>
    </row>
    <row r="238" spans="3:12" ht="15.75" thickBot="1" x14ac:dyDescent="0.3">
      <c r="C238" s="172" t="s">
        <v>59</v>
      </c>
      <c r="D238" s="163"/>
      <c r="E238" s="154">
        <v>0</v>
      </c>
      <c r="F238" s="100">
        <f>IF(E236&lt;6,"",((E236-6)/12)*(G236/E236))</f>
        <v>0</v>
      </c>
      <c r="G238" s="97">
        <f>F238</f>
        <v>0</v>
      </c>
      <c r="H238" s="164" t="s">
        <v>129</v>
      </c>
      <c r="I238" s="101" t="s">
        <v>552</v>
      </c>
      <c r="J238" s="101" t="str">
        <f>VLOOKUP(I238,Presupuesto!$B$11:$C$565,2,0)</f>
        <v>DECIMOCUARTO MES</v>
      </c>
      <c r="K238" s="98" t="s">
        <v>1367</v>
      </c>
      <c r="L238" s="98" t="s">
        <v>398</v>
      </c>
    </row>
    <row r="239" spans="3:12" ht="15.75" thickBot="1" x14ac:dyDescent="0.3">
      <c r="C239" s="140" t="s">
        <v>60</v>
      </c>
      <c r="D239" s="199"/>
      <c r="E239" s="152">
        <v>12</v>
      </c>
      <c r="F239" s="118">
        <v>30000</v>
      </c>
      <c r="G239" s="113">
        <f>D239*E239*F239</f>
        <v>0</v>
      </c>
      <c r="H239" s="166"/>
      <c r="I239" s="114" t="s">
        <v>705</v>
      </c>
      <c r="J239" s="114" t="str">
        <f>VLOOKUP(I239,Presupuesto!$B$11:$C$565,2,0)</f>
        <v>OTROS SERVICIOS TECNICOS Y PROFESIONALES</v>
      </c>
      <c r="K239" s="98" t="str">
        <f t="shared" si="7"/>
        <v>Posgrado</v>
      </c>
      <c r="L239" s="98" t="s">
        <v>394</v>
      </c>
    </row>
    <row r="240" spans="3:12" x14ac:dyDescent="0.25">
      <c r="C240" s="171" t="s">
        <v>58</v>
      </c>
      <c r="D240" s="163"/>
      <c r="E240" s="154">
        <v>0</v>
      </c>
      <c r="F240" s="100">
        <v>0</v>
      </c>
      <c r="G240" s="97">
        <f>F240</f>
        <v>0</v>
      </c>
      <c r="H240" s="164"/>
      <c r="I240" s="101" t="s">
        <v>705</v>
      </c>
      <c r="J240" s="101" t="str">
        <f>VLOOKUP(I240,Presupuesto!$B$11:$C$565,2,0)</f>
        <v>OTROS SERVICIOS TECNICOS Y PROFESIONALES</v>
      </c>
      <c r="K240" s="98" t="str">
        <f t="shared" si="7"/>
        <v>Posgrado</v>
      </c>
      <c r="L240" s="98" t="s">
        <v>394</v>
      </c>
    </row>
    <row r="241" spans="3:12" ht="15.75" thickBot="1" x14ac:dyDescent="0.3">
      <c r="C241" s="172" t="s">
        <v>59</v>
      </c>
      <c r="D241" s="163"/>
      <c r="E241" s="154">
        <v>0</v>
      </c>
      <c r="F241" s="100">
        <v>0</v>
      </c>
      <c r="G241" s="97">
        <f>F241</f>
        <v>0</v>
      </c>
      <c r="H241" s="164"/>
      <c r="I241" s="101" t="s">
        <v>705</v>
      </c>
      <c r="J241" s="101" t="str">
        <f>VLOOKUP(I241,Presupuesto!$B$11:$C$565,2,0)</f>
        <v>OTROS SERVICIOS TECNICOS Y PROFESIONALES</v>
      </c>
      <c r="K241" s="98" t="str">
        <f t="shared" si="7"/>
        <v>Posgrado</v>
      </c>
      <c r="L241" s="98" t="s">
        <v>394</v>
      </c>
    </row>
    <row r="242" spans="3:12" ht="15.75" thickBot="1" x14ac:dyDescent="0.3">
      <c r="C242" s="140" t="s">
        <v>61</v>
      </c>
      <c r="D242" s="199"/>
      <c r="E242" s="152">
        <v>12</v>
      </c>
      <c r="F242" s="118">
        <v>30000</v>
      </c>
      <c r="G242" s="113">
        <f>D242*E242*F242</f>
        <v>0</v>
      </c>
      <c r="H242" s="166"/>
      <c r="I242" s="114" t="s">
        <v>496</v>
      </c>
      <c r="J242" s="114" t="str">
        <f>VLOOKUP(I242,Presupuesto!$B$11:$C$565,2,0)</f>
        <v>SUELDOS Y SALARIOS PERMANENTES</v>
      </c>
      <c r="K242" s="98" t="str">
        <f t="shared" si="7"/>
        <v>Posgrado</v>
      </c>
      <c r="L242" s="98" t="s">
        <v>394</v>
      </c>
    </row>
    <row r="243" spans="3:12" x14ac:dyDescent="0.25">
      <c r="C243" s="171" t="s">
        <v>58</v>
      </c>
      <c r="D243" s="169"/>
      <c r="E243" s="131">
        <v>0</v>
      </c>
      <c r="F243" s="119">
        <f>IF(E242=0,"",(G242/E242)/12*E242)</f>
        <v>0</v>
      </c>
      <c r="G243" s="120">
        <f>F243</f>
        <v>0</v>
      </c>
      <c r="H243" s="164"/>
      <c r="I243" s="101" t="s">
        <v>516</v>
      </c>
      <c r="J243" s="101" t="str">
        <f>VLOOKUP(I243,Presupuesto!$B$11:$C$565,2,0)</f>
        <v>AGUINALDO Y DECIMO CUARTO MES</v>
      </c>
      <c r="K243" s="98" t="str">
        <f t="shared" si="7"/>
        <v>Posgrado</v>
      </c>
      <c r="L243" s="98" t="s">
        <v>394</v>
      </c>
    </row>
    <row r="244" spans="3:12" ht="15.75" thickBot="1" x14ac:dyDescent="0.3">
      <c r="C244" s="173" t="s">
        <v>59</v>
      </c>
      <c r="D244" s="162"/>
      <c r="E244" s="132">
        <v>0</v>
      </c>
      <c r="F244" s="105">
        <f>IF(E242&lt;6,"",((E242-6)/12)*(G242/E242))</f>
        <v>0</v>
      </c>
      <c r="G244" s="105">
        <f>F244</f>
        <v>0</v>
      </c>
      <c r="H244" s="162"/>
      <c r="I244" s="106" t="s">
        <v>519</v>
      </c>
      <c r="J244" s="124" t="str">
        <f>VLOOKUP(I244,Presupuesto!$B$11:$C$565,2,0)</f>
        <v>DECIMOCUARTO MES</v>
      </c>
      <c r="K244" s="106" t="str">
        <f t="shared" si="7"/>
        <v>Posgrado</v>
      </c>
      <c r="L244" s="124" t="s">
        <v>394</v>
      </c>
    </row>
    <row r="246" spans="3:12" ht="15.75" thickBot="1" x14ac:dyDescent="0.3">
      <c r="K246" s="153"/>
    </row>
    <row r="247" spans="3:12" ht="15.75" thickBot="1" x14ac:dyDescent="0.3">
      <c r="C247" s="69" t="s">
        <v>43</v>
      </c>
      <c r="D247" s="30">
        <f>SUM(G254:G304)</f>
        <v>0</v>
      </c>
      <c r="E247" s="93"/>
      <c r="F247" s="93"/>
      <c r="G247" s="93"/>
      <c r="H247" s="76"/>
      <c r="I247" s="76"/>
      <c r="J247" s="76"/>
      <c r="K247" s="153"/>
    </row>
    <row r="248" spans="3:12" x14ac:dyDescent="0.25">
      <c r="D248" s="31"/>
      <c r="E248" s="93"/>
      <c r="F248" s="93"/>
      <c r="G248" s="93"/>
      <c r="H248" s="76"/>
      <c r="I248" s="76"/>
      <c r="J248" s="76"/>
      <c r="K248" s="153"/>
    </row>
    <row r="249" spans="3:12" x14ac:dyDescent="0.25">
      <c r="D249" s="31"/>
      <c r="E249" s="93"/>
      <c r="F249" s="93"/>
      <c r="G249" s="93"/>
      <c r="H249" s="76"/>
      <c r="I249" s="76"/>
      <c r="J249" s="76"/>
      <c r="K249" s="153"/>
    </row>
    <row r="250" spans="3:12" ht="15.75" x14ac:dyDescent="0.25">
      <c r="C250" s="202" t="s">
        <v>392</v>
      </c>
      <c r="D250" s="367"/>
      <c r="E250" s="93"/>
      <c r="F250" s="93"/>
      <c r="G250" s="93"/>
      <c r="H250" s="76"/>
      <c r="I250" s="76"/>
      <c r="J250" s="76"/>
      <c r="K250" s="153"/>
    </row>
    <row r="251" spans="3:12" ht="18.75" x14ac:dyDescent="0.25">
      <c r="C251" s="211" t="e">
        <f>IFERROR(VLOOKUP(D250,'1. Desarrollo e Innov. Curricu.'!$E:$F,2,FALSE),IFERROR(VLOOKUP(D250,'2. Investigación Científica'!$E:$F,2,FALSE),IFERROR(VLOOKUP(D250,'3. Vinculación Univ. Sociedad'!$E:$F,2,FALSE),IFERROR(VLOOKUP(D250,'4. Docencia y Profesorado Univ.'!$E:$F,2,FALSE),IFERROR(VLOOKUP(D250,'5. Estudiantes y Graduados'!$E:$F,2,FALSE),IFERROR(VLOOKUP(D250,'11. Gestion Administrativa'!$E:$F,2,FALSE),IFERROR(VLOOKUP(D250,'13. Gestión Académica'!$E:$F,2,FALSE),IFERROR(VLOOKUP(D250,'8. Asegura. de la Calid. y M'!$E:$F,2,FALSE),IFERROR(VLOOKUP(D250,'6. Gestión del Conocimiento'!$E:$F,2,FALSE),IFERROR(VLOOKUP(D250,'15. Gobernabilidad y Proceso...'!$E:$F,2,FALSE),IFERROR(VLOOKUP(D250,'12. Gestión del Talento Humano'!$E:$F,2,FALSE),IFERROR(VLOOKUP(D250,'14. Internacional... de la E.S.'!$E:$F,2,FALSE),IFERROR(VLOOKUP(D250,'10. Posgrado'!$E:$F,2,FALSE),IFERROR(VLOOKUP(D250,'17. Gestión TIC'!$E:$F,2,FALSE),IFERROR(VLOOKUP(D250,'16. Desa. del Sistema Educ.Sup.'!$E:$F,2,FALSE),IFERROR(VLOOKUP(D250,'9. Cultura de Inno. Insti...'!$E:$F,2,FALSE),VLOOKUP(D250,'7. Lo Esencial de la Reforma U.'!$E:$F,2,0)))))))))))))))))</f>
        <v>#N/A</v>
      </c>
      <c r="D251" s="31"/>
      <c r="E251" s="93"/>
      <c r="F251" s="93"/>
      <c r="G251" s="93"/>
      <c r="H251" s="76"/>
      <c r="I251" s="76"/>
      <c r="J251" s="76"/>
      <c r="K251" s="153"/>
    </row>
    <row r="252" spans="3:12" ht="15.75" thickBot="1" x14ac:dyDescent="0.3">
      <c r="C252" s="177"/>
      <c r="D252" s="31"/>
      <c r="E252" s="93"/>
      <c r="F252" s="93"/>
      <c r="G252" s="93"/>
      <c r="H252" s="76"/>
      <c r="I252" s="76"/>
      <c r="J252" s="76"/>
      <c r="K252" s="153"/>
    </row>
    <row r="253" spans="3:12" ht="30.75" thickBot="1" x14ac:dyDescent="0.3">
      <c r="C253" s="134" t="s">
        <v>44</v>
      </c>
      <c r="D253" s="138" t="s">
        <v>55</v>
      </c>
      <c r="E253" s="170" t="s">
        <v>56</v>
      </c>
      <c r="F253" s="138" t="s">
        <v>57</v>
      </c>
      <c r="G253" s="135" t="s">
        <v>27</v>
      </c>
      <c r="H253" s="133" t="s">
        <v>131</v>
      </c>
      <c r="I253" s="136" t="s">
        <v>46</v>
      </c>
      <c r="J253" s="136" t="s">
        <v>132</v>
      </c>
      <c r="K253" s="136" t="s">
        <v>410</v>
      </c>
      <c r="L253" s="136" t="s">
        <v>411</v>
      </c>
    </row>
    <row r="254" spans="3:12" ht="15.75" thickBot="1" x14ac:dyDescent="0.3">
      <c r="C254" s="137" t="s">
        <v>482</v>
      </c>
      <c r="D254" s="199"/>
      <c r="E254" s="152">
        <v>12</v>
      </c>
      <c r="F254" s="305">
        <f>HLOOKUP($C254,$BZ$2:$CM$3,2,0)</f>
        <v>43674.39</v>
      </c>
      <c r="G254" s="113">
        <f>D254*E254*F254</f>
        <v>0</v>
      </c>
      <c r="H254" s="166"/>
      <c r="I254" s="114" t="s">
        <v>496</v>
      </c>
      <c r="J254" s="114" t="str">
        <f>VLOOKUP(I254,Presupuesto!$B$11:$C$565,2,0)</f>
        <v>SUELDOS Y SALARIOS PERMANENTES</v>
      </c>
      <c r="K254" s="219" t="s">
        <v>1454</v>
      </c>
      <c r="L254" s="98" t="s">
        <v>394</v>
      </c>
    </row>
    <row r="255" spans="3:12" x14ac:dyDescent="0.25">
      <c r="C255" s="171" t="s">
        <v>58</v>
      </c>
      <c r="D255" s="163"/>
      <c r="E255" s="154">
        <v>0</v>
      </c>
      <c r="F255" s="100">
        <f>IF(E254=0,"",(G254/E254)/12*E254)</f>
        <v>0</v>
      </c>
      <c r="G255" s="97">
        <f>F255</f>
        <v>0</v>
      </c>
      <c r="H255" s="164"/>
      <c r="I255" s="116" t="s">
        <v>516</v>
      </c>
      <c r="J255" s="116" t="str">
        <f>VLOOKUP(I255,Presupuesto!$B$11:$C$565,2,0)</f>
        <v>AGUINALDO Y DECIMO CUARTO MES</v>
      </c>
      <c r="K255" s="98" t="str">
        <f t="shared" ref="K255:K286" si="8">$K$254</f>
        <v>Posgrado</v>
      </c>
      <c r="L255" s="98" t="s">
        <v>412</v>
      </c>
    </row>
    <row r="256" spans="3:12" ht="15.75" thickBot="1" x14ac:dyDescent="0.3">
      <c r="C256" s="172" t="s">
        <v>59</v>
      </c>
      <c r="D256" s="163"/>
      <c r="E256" s="154">
        <v>0</v>
      </c>
      <c r="F256" s="117">
        <f>IF(E254&lt;6,"",((E254-6)/12)*(G254/E254))</f>
        <v>0</v>
      </c>
      <c r="G256" s="97">
        <f>F256</f>
        <v>0</v>
      </c>
      <c r="H256" s="164"/>
      <c r="I256" s="101" t="s">
        <v>519</v>
      </c>
      <c r="J256" s="101" t="str">
        <f>VLOOKUP(I256,Presupuesto!$B$11:$C$565,2,0)</f>
        <v>DECIMOCUARTO MES</v>
      </c>
      <c r="K256" s="98" t="str">
        <f t="shared" si="8"/>
        <v>Posgrado</v>
      </c>
      <c r="L256" s="98" t="s">
        <v>395</v>
      </c>
    </row>
    <row r="257" spans="3:12" ht="15.75" thickBot="1" x14ac:dyDescent="0.3">
      <c r="C257" s="137" t="s">
        <v>483</v>
      </c>
      <c r="D257" s="199"/>
      <c r="E257" s="152">
        <v>12</v>
      </c>
      <c r="F257" s="305">
        <f>HLOOKUP($C257,$BZ$2:$CM$3,2,0)</f>
        <v>39703.99</v>
      </c>
      <c r="G257" s="113">
        <f>D257*E257*F257</f>
        <v>0</v>
      </c>
      <c r="H257" s="166"/>
      <c r="I257" s="114" t="s">
        <v>496</v>
      </c>
      <c r="J257" s="114" t="str">
        <f>VLOOKUP(I257,Presupuesto!$B$11:$C$565,2,0)</f>
        <v>SUELDOS Y SALARIOS PERMANENTES</v>
      </c>
      <c r="K257" s="98" t="str">
        <f t="shared" si="8"/>
        <v>Posgrado</v>
      </c>
      <c r="L257" s="98" t="s">
        <v>395</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si="8"/>
        <v>Posgrado</v>
      </c>
      <c r="L258" s="98" t="s">
        <v>395</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484</v>
      </c>
      <c r="D260" s="199"/>
      <c r="E260" s="152">
        <v>12</v>
      </c>
      <c r="F260" s="305">
        <f>HLOOKUP($C260,$BZ$2:$CM$3,2,0)</f>
        <v>35733.589999999997</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485</v>
      </c>
      <c r="D263" s="199"/>
      <c r="E263" s="152">
        <v>12</v>
      </c>
      <c r="F263" s="305">
        <f>HLOOKUP($C263,$BZ$2:$CM$3,2,0)</f>
        <v>31763.19</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486</v>
      </c>
      <c r="D266" s="199"/>
      <c r="E266" s="152">
        <v>12</v>
      </c>
      <c r="F266" s="305">
        <f>HLOOKUP($C266,$BZ$2:$CM$3,2,0)</f>
        <v>29777.99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487</v>
      </c>
      <c r="D269" s="199"/>
      <c r="E269" s="152">
        <v>12</v>
      </c>
      <c r="F269" s="305">
        <f>HLOOKUP($C269,$BZ$2:$CM$3,2,0)</f>
        <v>27792.79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488</v>
      </c>
      <c r="D272" s="199"/>
      <c r="E272" s="152">
        <v>12</v>
      </c>
      <c r="F272" s="305">
        <f>HLOOKUP($C272,$BZ$2:$CM$3,2,0)</f>
        <v>18859.39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489</v>
      </c>
      <c r="D275" s="199"/>
      <c r="E275" s="152">
        <v>12</v>
      </c>
      <c r="F275" s="305">
        <f>HLOOKUP($C275,$BZ$2:$CM$3,2,0)</f>
        <v>17866.8</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490</v>
      </c>
      <c r="D278" s="199"/>
      <c r="E278" s="152">
        <v>12</v>
      </c>
      <c r="F278" s="305">
        <f>HLOOKUP($C278,$BZ$2:$CM$3,2,0)</f>
        <v>13896.4</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491</v>
      </c>
      <c r="D281" s="199"/>
      <c r="E281" s="152">
        <v>12</v>
      </c>
      <c r="F281" s="305">
        <f>HLOOKUP($C281,$BZ$2:$CM$3,2,0)</f>
        <v>15004.09</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492</v>
      </c>
      <c r="D284" s="199"/>
      <c r="E284" s="152">
        <v>12</v>
      </c>
      <c r="F284" s="305">
        <f>HLOOKUP($C284,$BZ$2:$CM$3,2,0)</f>
        <v>13238.9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493</v>
      </c>
      <c r="D287" s="199"/>
      <c r="E287" s="152">
        <v>12</v>
      </c>
      <c r="F287" s="305">
        <f>HLOOKUP($C287,$BZ$2:$CM$3,2,0)</f>
        <v>12356.31</v>
      </c>
      <c r="G287" s="113">
        <f>D287*E287*F287</f>
        <v>0</v>
      </c>
      <c r="H287" s="166"/>
      <c r="I287" s="114" t="s">
        <v>496</v>
      </c>
      <c r="J287" s="114" t="str">
        <f>VLOOKUP(I287,Presupuesto!$B$11:$C$565,2,0)</f>
        <v>SUELDOS Y SALARIOS PERMANENTES</v>
      </c>
      <c r="K287" s="98" t="str">
        <f t="shared" ref="K287:K304" si="9">$K$254</f>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9"/>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9"/>
        <v>Posgrado</v>
      </c>
      <c r="L289" s="98" t="s">
        <v>395</v>
      </c>
    </row>
    <row r="290" spans="3:12" ht="15.75" thickBot="1" x14ac:dyDescent="0.3">
      <c r="C290" s="137" t="s">
        <v>494</v>
      </c>
      <c r="D290" s="199"/>
      <c r="E290" s="152">
        <v>12</v>
      </c>
      <c r="F290" s="305">
        <f>HLOOKUP($C290,$BZ$2:$CM$3,2,0)</f>
        <v>463.22</v>
      </c>
      <c r="G290" s="113">
        <f>D290*E290*F290</f>
        <v>0</v>
      </c>
      <c r="H290" s="166"/>
      <c r="I290" s="114" t="s">
        <v>496</v>
      </c>
      <c r="J290" s="114" t="str">
        <f>VLOOKUP(I290,Presupuesto!$B$11:$C$565,2,0)</f>
        <v>SUELDOS Y SALARIOS PERMANENTES</v>
      </c>
      <c r="K290" s="98" t="str">
        <f t="shared" si="9"/>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495</v>
      </c>
      <c r="D293" s="199"/>
      <c r="E293" s="152">
        <v>12</v>
      </c>
      <c r="F293" s="305">
        <f>HLOOKUP($C293,$BZ$2:$CM$3,2,0)</f>
        <v>2007.3</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40" t="s">
        <v>83</v>
      </c>
      <c r="D296" s="199"/>
      <c r="E296" s="152">
        <v>12</v>
      </c>
      <c r="F296" s="139">
        <v>30000</v>
      </c>
      <c r="G296" s="113">
        <f>D296*E296*F296</f>
        <v>0</v>
      </c>
      <c r="H296" s="166"/>
      <c r="I296" s="114" t="s">
        <v>564</v>
      </c>
      <c r="J296" s="114" t="str">
        <f>VLOOKUP(I296,Presupuesto!$B$11:$C$565,2,0)</f>
        <v>CONTRATOS ESPECIALES</v>
      </c>
      <c r="K296" s="98" t="str">
        <f t="shared" si="9"/>
        <v>Posgrado</v>
      </c>
      <c r="L296" s="98" t="s">
        <v>395</v>
      </c>
    </row>
    <row r="297" spans="3:12" x14ac:dyDescent="0.25">
      <c r="C297" s="171" t="s">
        <v>58</v>
      </c>
      <c r="D297" s="163"/>
      <c r="E297" s="154">
        <v>0</v>
      </c>
      <c r="F297" s="117">
        <f>IF(E296=0,"",(G296/E296)/12*E296)</f>
        <v>0</v>
      </c>
      <c r="G297" s="97">
        <f>F297</f>
        <v>0</v>
      </c>
      <c r="H297" s="164"/>
      <c r="I297" s="101" t="s">
        <v>564</v>
      </c>
      <c r="J297" s="101" t="str">
        <f>VLOOKUP(I297,Presupuesto!$B$11:$C$565,2,0)</f>
        <v>CONTRATOS ESPECIALES</v>
      </c>
      <c r="K297" s="98" t="str">
        <f t="shared" si="9"/>
        <v>Posgrado</v>
      </c>
      <c r="L297" s="98" t="s">
        <v>394</v>
      </c>
    </row>
    <row r="298" spans="3:12" ht="15.75" thickBot="1" x14ac:dyDescent="0.3">
      <c r="C298" s="172" t="s">
        <v>59</v>
      </c>
      <c r="D298" s="163"/>
      <c r="E298" s="154">
        <v>0</v>
      </c>
      <c r="F298" s="100">
        <f>IF(E296&lt;6,"",((E296-6)/12)*(G296/E296))</f>
        <v>0</v>
      </c>
      <c r="G298" s="97">
        <f>F298</f>
        <v>0</v>
      </c>
      <c r="H298" s="164"/>
      <c r="I298" s="101" t="s">
        <v>564</v>
      </c>
      <c r="J298" s="101" t="str">
        <f>VLOOKUP(I298,Presupuesto!$B$11:$C$565,2,0)</f>
        <v>CONTRATOS ESPECIALES</v>
      </c>
      <c r="K298" s="98" t="str">
        <f t="shared" si="9"/>
        <v>Posgrado</v>
      </c>
      <c r="L298" s="98" t="s">
        <v>399</v>
      </c>
    </row>
    <row r="299" spans="3:12" ht="15.75" thickBot="1" x14ac:dyDescent="0.3">
      <c r="C299" s="140" t="s">
        <v>60</v>
      </c>
      <c r="D299" s="199"/>
      <c r="E299" s="152">
        <v>12</v>
      </c>
      <c r="F299" s="118">
        <v>30000</v>
      </c>
      <c r="G299" s="113">
        <f>D299*E299*F299</f>
        <v>0</v>
      </c>
      <c r="H299" s="166"/>
      <c r="I299" s="114" t="s">
        <v>705</v>
      </c>
      <c r="J299" s="114" t="str">
        <f>VLOOKUP(I299,Presupuesto!$B$11:$C$565,2,0)</f>
        <v>OTROS SERVICIOS TECNICOS Y PROFESIONALES</v>
      </c>
      <c r="K299" s="98" t="str">
        <f t="shared" si="9"/>
        <v>Posgrado</v>
      </c>
      <c r="L299" s="98" t="s">
        <v>394</v>
      </c>
    </row>
    <row r="300" spans="3:12" x14ac:dyDescent="0.25">
      <c r="C300" s="171" t="s">
        <v>58</v>
      </c>
      <c r="D300" s="163"/>
      <c r="E300" s="154">
        <v>0</v>
      </c>
      <c r="F300" s="100">
        <v>0</v>
      </c>
      <c r="G300" s="97">
        <f>F300</f>
        <v>0</v>
      </c>
      <c r="H300" s="164"/>
      <c r="I300" s="101" t="s">
        <v>705</v>
      </c>
      <c r="J300" s="101" t="str">
        <f>VLOOKUP(I300,Presupuesto!$B$11:$C$565,2,0)</f>
        <v>OTROS SERVICIOS TECNICOS Y PROFESIONALES</v>
      </c>
      <c r="K300" s="98" t="str">
        <f t="shared" si="9"/>
        <v>Posgrado</v>
      </c>
      <c r="L300" s="98" t="s">
        <v>394</v>
      </c>
    </row>
    <row r="301" spans="3:12" ht="15.75" thickBot="1" x14ac:dyDescent="0.3">
      <c r="C301" s="172" t="s">
        <v>59</v>
      </c>
      <c r="D301" s="163"/>
      <c r="E301" s="154">
        <v>0</v>
      </c>
      <c r="F301" s="100">
        <v>0</v>
      </c>
      <c r="G301" s="97">
        <f>F301</f>
        <v>0</v>
      </c>
      <c r="H301" s="164"/>
      <c r="I301" s="101" t="s">
        <v>705</v>
      </c>
      <c r="J301" s="101" t="str">
        <f>VLOOKUP(I301,Presupuesto!$B$11:$C$565,2,0)</f>
        <v>OTROS SERVICIOS TECNICOS Y PROFESIONALES</v>
      </c>
      <c r="K301" s="98" t="str">
        <f t="shared" si="9"/>
        <v>Posgrado</v>
      </c>
      <c r="L301" s="98" t="s">
        <v>394</v>
      </c>
    </row>
    <row r="302" spans="3:12" ht="15.75" thickBot="1" x14ac:dyDescent="0.3">
      <c r="C302" s="140" t="s">
        <v>61</v>
      </c>
      <c r="D302" s="199"/>
      <c r="E302" s="152">
        <v>12</v>
      </c>
      <c r="F302" s="118">
        <v>30000</v>
      </c>
      <c r="G302" s="113">
        <f>D302*E302*F302</f>
        <v>0</v>
      </c>
      <c r="H302" s="166"/>
      <c r="I302" s="114" t="s">
        <v>496</v>
      </c>
      <c r="J302" s="114" t="str">
        <f>VLOOKUP(I302,Presupuesto!$B$11:$C$565,2,0)</f>
        <v>SUELDOS Y SALARIOS PERMANENTES</v>
      </c>
      <c r="K302" s="98" t="str">
        <f t="shared" si="9"/>
        <v>Posgrado</v>
      </c>
      <c r="L302" s="98" t="s">
        <v>394</v>
      </c>
    </row>
    <row r="303" spans="3:12" x14ac:dyDescent="0.25">
      <c r="C303" s="171" t="s">
        <v>58</v>
      </c>
      <c r="D303" s="169"/>
      <c r="E303" s="131">
        <v>0</v>
      </c>
      <c r="F303" s="119">
        <f>IF(E302=0,"",(G302/E302)/12*E302)</f>
        <v>0</v>
      </c>
      <c r="G303" s="120">
        <f>F303</f>
        <v>0</v>
      </c>
      <c r="H303" s="164"/>
      <c r="I303" s="101" t="s">
        <v>516</v>
      </c>
      <c r="J303" s="101" t="str">
        <f>VLOOKUP(I303,Presupuesto!$B$11:$C$565,2,0)</f>
        <v>AGUINALDO Y DECIMO CUARTO MES</v>
      </c>
      <c r="K303" s="98" t="str">
        <f t="shared" si="9"/>
        <v>Posgrado</v>
      </c>
      <c r="L303" s="98" t="s">
        <v>394</v>
      </c>
    </row>
    <row r="304" spans="3:12" ht="15.75" thickBot="1" x14ac:dyDescent="0.3">
      <c r="C304" s="173" t="s">
        <v>59</v>
      </c>
      <c r="D304" s="162"/>
      <c r="E304" s="132">
        <v>0</v>
      </c>
      <c r="F304" s="105">
        <f>IF(E302&lt;6,"",((E302-6)/12)*(G302/E302))</f>
        <v>0</v>
      </c>
      <c r="G304" s="105">
        <f>F304</f>
        <v>0</v>
      </c>
      <c r="H304" s="162"/>
      <c r="I304" s="106" t="s">
        <v>519</v>
      </c>
      <c r="J304" s="124" t="str">
        <f>VLOOKUP(I304,Presupuesto!$B$11:$C$565,2,0)</f>
        <v>DECIMOCUARTO MES</v>
      </c>
      <c r="K304" s="106" t="str">
        <f t="shared" si="9"/>
        <v>Posgrado</v>
      </c>
      <c r="L304" s="124" t="s">
        <v>394</v>
      </c>
    </row>
    <row r="306" spans="3:12" ht="15.75" thickBot="1" x14ac:dyDescent="0.3">
      <c r="K306" s="153"/>
    </row>
    <row r="307" spans="3:12" ht="15.75" thickBot="1" x14ac:dyDescent="0.3">
      <c r="C307" s="69" t="s">
        <v>43</v>
      </c>
      <c r="D307" s="30">
        <f>SUM(G314:G364)</f>
        <v>0</v>
      </c>
      <c r="E307" s="93"/>
      <c r="F307" s="93"/>
      <c r="G307" s="93"/>
      <c r="H307" s="76"/>
      <c r="I307" s="76"/>
      <c r="J307" s="76"/>
      <c r="K307" s="153"/>
    </row>
    <row r="308" spans="3:12" x14ac:dyDescent="0.25">
      <c r="D308" s="31"/>
      <c r="E308" s="93"/>
      <c r="F308" s="93"/>
      <c r="G308" s="93"/>
      <c r="H308" s="76"/>
      <c r="I308" s="76"/>
      <c r="J308" s="76"/>
      <c r="K308" s="153"/>
    </row>
    <row r="309" spans="3:12" x14ac:dyDescent="0.25">
      <c r="D309" s="31"/>
      <c r="E309" s="93"/>
      <c r="F309" s="93"/>
      <c r="G309" s="93"/>
      <c r="H309" s="76"/>
      <c r="I309" s="76"/>
      <c r="J309" s="76"/>
      <c r="K309" s="153"/>
    </row>
    <row r="310" spans="3:12" ht="15.75" x14ac:dyDescent="0.25">
      <c r="C310" s="202" t="s">
        <v>392</v>
      </c>
      <c r="D310" s="367"/>
      <c r="E310" s="93"/>
      <c r="F310" s="93"/>
      <c r="G310" s="93"/>
      <c r="H310" s="76"/>
      <c r="I310" s="76"/>
      <c r="J310" s="76"/>
      <c r="K310" s="153"/>
    </row>
    <row r="311" spans="3:12" ht="18.75" x14ac:dyDescent="0.25">
      <c r="C311" s="211" t="e">
        <f>IFERROR(VLOOKUP(D310,'1. Desarrollo e Innov. Curricu.'!$E:$F,2,FALSE),IFERROR(VLOOKUP(D310,'2. Investigación Científica'!$E:$F,2,FALSE),IFERROR(VLOOKUP(D310,'3. Vinculación Univ. Sociedad'!$E:$F,2,FALSE),IFERROR(VLOOKUP(D310,'4. Docencia y Profesorado Univ.'!$E:$F,2,FALSE),IFERROR(VLOOKUP(D310,'5. Estudiantes y Graduados'!$E:$F,2,FALSE),IFERROR(VLOOKUP(D310,'11. Gestion Administrativa'!$E:$F,2,FALSE),IFERROR(VLOOKUP(D310,'13. Gestión Académica'!$E:$F,2,FALSE),IFERROR(VLOOKUP(D310,'8. Asegura. de la Calid. y M'!$E:$F,2,FALSE),IFERROR(VLOOKUP(D310,'6. Gestión del Conocimiento'!$E:$F,2,FALSE),IFERROR(VLOOKUP(D310,'15. Gobernabilidad y Proceso...'!$E:$F,2,FALSE),IFERROR(VLOOKUP(D310,'12. Gestión del Talento Humano'!$E:$F,2,FALSE),IFERROR(VLOOKUP(D310,'14. Internacional... de la E.S.'!$E:$F,2,FALSE),IFERROR(VLOOKUP(D310,'10. Posgrado'!$E:$F,2,FALSE),IFERROR(VLOOKUP(D310,'17. Gestión TIC'!$E:$F,2,FALSE),IFERROR(VLOOKUP(D310,'16. Desa. del Sistema Educ.Sup.'!$E:$F,2,FALSE),IFERROR(VLOOKUP(D310,'9. Cultura de Inno. Insti...'!$E:$F,2,FALSE),VLOOKUP(D310,'7. Lo Esencial de la Reforma U.'!$E:$F,2,0)))))))))))))))))</f>
        <v>#N/A</v>
      </c>
      <c r="D311" s="31"/>
      <c r="E311" s="93"/>
      <c r="F311" s="93"/>
      <c r="G311" s="93"/>
      <c r="H311" s="76"/>
      <c r="I311" s="76"/>
      <c r="J311" s="76"/>
      <c r="K311" s="153"/>
    </row>
    <row r="312" spans="3:12" ht="15.75" thickBot="1" x14ac:dyDescent="0.3">
      <c r="C312" s="177"/>
      <c r="D312" s="31"/>
      <c r="E312" s="93"/>
      <c r="F312" s="93"/>
      <c r="G312" s="93"/>
      <c r="H312" s="76"/>
      <c r="I312" s="76"/>
      <c r="J312" s="76"/>
      <c r="K312" s="153"/>
    </row>
    <row r="313" spans="3:12" ht="30.75" thickBot="1" x14ac:dyDescent="0.3">
      <c r="C313" s="134" t="s">
        <v>44</v>
      </c>
      <c r="D313" s="138" t="s">
        <v>55</v>
      </c>
      <c r="E313" s="170" t="s">
        <v>56</v>
      </c>
      <c r="F313" s="138" t="s">
        <v>57</v>
      </c>
      <c r="G313" s="135" t="s">
        <v>27</v>
      </c>
      <c r="H313" s="133" t="s">
        <v>131</v>
      </c>
      <c r="I313" s="136" t="s">
        <v>46</v>
      </c>
      <c r="J313" s="136" t="s">
        <v>132</v>
      </c>
      <c r="K313" s="136" t="s">
        <v>410</v>
      </c>
      <c r="L313" s="136" t="s">
        <v>411</v>
      </c>
    </row>
    <row r="314" spans="3:12" ht="15.75" thickBot="1" x14ac:dyDescent="0.3">
      <c r="C314" s="137" t="s">
        <v>482</v>
      </c>
      <c r="D314" s="199"/>
      <c r="E314" s="152">
        <v>12</v>
      </c>
      <c r="F314" s="305">
        <f>HLOOKUP($C314,$BZ$2:$CM$3,2,0)</f>
        <v>43674.39</v>
      </c>
      <c r="G314" s="113">
        <f>D314*E314*F314</f>
        <v>0</v>
      </c>
      <c r="H314" s="166"/>
      <c r="I314" s="114" t="s">
        <v>496</v>
      </c>
      <c r="J314" s="114" t="str">
        <f>VLOOKUP(I314,Presupuesto!$B$11:$C$565,2,0)</f>
        <v>SUELDOS Y SALARIOS PERMANENTES</v>
      </c>
      <c r="K314" s="219" t="s">
        <v>1454</v>
      </c>
      <c r="L314" s="98" t="s">
        <v>394</v>
      </c>
    </row>
    <row r="315" spans="3:12" x14ac:dyDescent="0.25">
      <c r="C315" s="171" t="s">
        <v>58</v>
      </c>
      <c r="D315" s="163"/>
      <c r="E315" s="154">
        <v>0</v>
      </c>
      <c r="F315" s="100">
        <f>IF(E314=0,"",(G314/E314)/12*E314)</f>
        <v>0</v>
      </c>
      <c r="G315" s="97">
        <f>F315</f>
        <v>0</v>
      </c>
      <c r="H315" s="164"/>
      <c r="I315" s="116" t="s">
        <v>516</v>
      </c>
      <c r="J315" s="116" t="str">
        <f>VLOOKUP(I315,Presupuesto!$B$11:$C$565,2,0)</f>
        <v>AGUINALDO Y DECIMO CUARTO MES</v>
      </c>
      <c r="K315" s="98" t="str">
        <f t="shared" ref="K315:K346" si="10">$K$314</f>
        <v>Posgrado</v>
      </c>
      <c r="L315" s="98" t="s">
        <v>412</v>
      </c>
    </row>
    <row r="316" spans="3:12" ht="15.75" thickBot="1" x14ac:dyDescent="0.3">
      <c r="C316" s="172" t="s">
        <v>59</v>
      </c>
      <c r="D316" s="163"/>
      <c r="E316" s="154">
        <v>0</v>
      </c>
      <c r="F316" s="117">
        <f>IF(E314&lt;6,"",((E314-6)/12)*(G314/E314))</f>
        <v>0</v>
      </c>
      <c r="G316" s="97">
        <f>F316</f>
        <v>0</v>
      </c>
      <c r="H316" s="164"/>
      <c r="I316" s="101" t="s">
        <v>519</v>
      </c>
      <c r="J316" s="101" t="str">
        <f>VLOOKUP(I316,Presupuesto!$B$11:$C$565,2,0)</f>
        <v>DECIMOCUARTO MES</v>
      </c>
      <c r="K316" s="98" t="str">
        <f t="shared" si="10"/>
        <v>Posgrado</v>
      </c>
      <c r="L316" s="98" t="s">
        <v>395</v>
      </c>
    </row>
    <row r="317" spans="3:12" ht="15.75" thickBot="1" x14ac:dyDescent="0.3">
      <c r="C317" s="137" t="s">
        <v>483</v>
      </c>
      <c r="D317" s="199"/>
      <c r="E317" s="152">
        <v>12</v>
      </c>
      <c r="F317" s="305">
        <f>HLOOKUP($C317,$BZ$2:$CM$3,2,0)</f>
        <v>39703.99</v>
      </c>
      <c r="G317" s="113">
        <f>D317*E317*F317</f>
        <v>0</v>
      </c>
      <c r="H317" s="166"/>
      <c r="I317" s="114" t="s">
        <v>496</v>
      </c>
      <c r="J317" s="114" t="str">
        <f>VLOOKUP(I317,Presupuesto!$B$11:$C$565,2,0)</f>
        <v>SUELDOS Y SALARIOS PERMANENTES</v>
      </c>
      <c r="K317" s="98" t="str">
        <f t="shared" si="10"/>
        <v>Posgrado</v>
      </c>
      <c r="L317" s="98" t="s">
        <v>395</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si="10"/>
        <v>Posgrado</v>
      </c>
      <c r="L318" s="98" t="s">
        <v>395</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484</v>
      </c>
      <c r="D320" s="199"/>
      <c r="E320" s="152">
        <v>12</v>
      </c>
      <c r="F320" s="305">
        <f>HLOOKUP($C320,$BZ$2:$CM$3,2,0)</f>
        <v>35733.589999999997</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485</v>
      </c>
      <c r="D323" s="199"/>
      <c r="E323" s="152">
        <v>12</v>
      </c>
      <c r="F323" s="305">
        <f>HLOOKUP($C323,$BZ$2:$CM$3,2,0)</f>
        <v>31763.19</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486</v>
      </c>
      <c r="D326" s="199"/>
      <c r="E326" s="152">
        <v>12</v>
      </c>
      <c r="F326" s="305">
        <f>HLOOKUP($C326,$BZ$2:$CM$3,2,0)</f>
        <v>29777.99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487</v>
      </c>
      <c r="D329" s="199"/>
      <c r="E329" s="152">
        <v>12</v>
      </c>
      <c r="F329" s="305">
        <f>HLOOKUP($C329,$BZ$2:$CM$3,2,0)</f>
        <v>27792.79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488</v>
      </c>
      <c r="D332" s="199"/>
      <c r="E332" s="152">
        <v>12</v>
      </c>
      <c r="F332" s="305">
        <f>HLOOKUP($C332,$BZ$2:$CM$3,2,0)</f>
        <v>18859.39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489</v>
      </c>
      <c r="D335" s="199"/>
      <c r="E335" s="152">
        <v>12</v>
      </c>
      <c r="F335" s="305">
        <f>HLOOKUP($C335,$BZ$2:$CM$3,2,0)</f>
        <v>17866.8</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490</v>
      </c>
      <c r="D338" s="199"/>
      <c r="E338" s="152">
        <v>12</v>
      </c>
      <c r="F338" s="305">
        <f>HLOOKUP($C338,$BZ$2:$CM$3,2,0)</f>
        <v>13896.4</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491</v>
      </c>
      <c r="D341" s="199"/>
      <c r="E341" s="152">
        <v>12</v>
      </c>
      <c r="F341" s="305">
        <f>HLOOKUP($C341,$BZ$2:$CM$3,2,0)</f>
        <v>15004.09</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492</v>
      </c>
      <c r="D344" s="199"/>
      <c r="E344" s="152">
        <v>12</v>
      </c>
      <c r="F344" s="305">
        <f>HLOOKUP($C344,$BZ$2:$CM$3,2,0)</f>
        <v>13238.9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493</v>
      </c>
      <c r="D347" s="199"/>
      <c r="E347" s="152">
        <v>12</v>
      </c>
      <c r="F347" s="305">
        <f>HLOOKUP($C347,$BZ$2:$CM$3,2,0)</f>
        <v>12356.31</v>
      </c>
      <c r="G347" s="113">
        <f>D347*E347*F347</f>
        <v>0</v>
      </c>
      <c r="H347" s="166"/>
      <c r="I347" s="114" t="s">
        <v>496</v>
      </c>
      <c r="J347" s="114" t="str">
        <f>VLOOKUP(I347,Presupuesto!$B$11:$C$565,2,0)</f>
        <v>SUELDOS Y SALARIOS PERMANENTES</v>
      </c>
      <c r="K347" s="98" t="str">
        <f t="shared" ref="K347:K364" si="11">$K$314</f>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1"/>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1"/>
        <v>Posgrado</v>
      </c>
      <c r="L349" s="98" t="s">
        <v>395</v>
      </c>
    </row>
    <row r="350" spans="3:12" ht="15.75" thickBot="1" x14ac:dyDescent="0.3">
      <c r="C350" s="137" t="s">
        <v>494</v>
      </c>
      <c r="D350" s="199"/>
      <c r="E350" s="152">
        <v>12</v>
      </c>
      <c r="F350" s="305">
        <f>HLOOKUP($C350,$BZ$2:$CM$3,2,0)</f>
        <v>463.22</v>
      </c>
      <c r="G350" s="113">
        <f>D350*E350*F350</f>
        <v>0</v>
      </c>
      <c r="H350" s="166"/>
      <c r="I350" s="114" t="s">
        <v>496</v>
      </c>
      <c r="J350" s="114" t="str">
        <f>VLOOKUP(I350,Presupuesto!$B$11:$C$565,2,0)</f>
        <v>SUELDOS Y SALARIOS PERMANENTES</v>
      </c>
      <c r="K350" s="98" t="str">
        <f t="shared" si="11"/>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495</v>
      </c>
      <c r="D353" s="199"/>
      <c r="E353" s="152">
        <v>12</v>
      </c>
      <c r="F353" s="305">
        <f>HLOOKUP($C353,$BZ$2:$CM$3,2,0)</f>
        <v>2007.3</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40" t="s">
        <v>83</v>
      </c>
      <c r="D356" s="199"/>
      <c r="E356" s="152">
        <v>12</v>
      </c>
      <c r="F356" s="139">
        <v>30000</v>
      </c>
      <c r="G356" s="113">
        <f>D356*E356*F356</f>
        <v>0</v>
      </c>
      <c r="H356" s="166"/>
      <c r="I356" s="114" t="s">
        <v>564</v>
      </c>
      <c r="J356" s="114" t="str">
        <f>VLOOKUP(I356,Presupuesto!$B$11:$C$565,2,0)</f>
        <v>CONTRATOS ESPECIALES</v>
      </c>
      <c r="K356" s="98" t="str">
        <f t="shared" si="11"/>
        <v>Posgrado</v>
      </c>
      <c r="L356" s="98" t="s">
        <v>395</v>
      </c>
    </row>
    <row r="357" spans="3:12" x14ac:dyDescent="0.25">
      <c r="C357" s="171" t="s">
        <v>58</v>
      </c>
      <c r="D357" s="163"/>
      <c r="E357" s="154">
        <v>0</v>
      </c>
      <c r="F357" s="117">
        <f>IF(E356=0,"",(G356/E356)/12*E356)</f>
        <v>0</v>
      </c>
      <c r="G357" s="97">
        <f>F357</f>
        <v>0</v>
      </c>
      <c r="H357" s="164"/>
      <c r="I357" s="101" t="s">
        <v>564</v>
      </c>
      <c r="J357" s="101" t="str">
        <f>VLOOKUP(I357,Presupuesto!$B$11:$C$565,2,0)</f>
        <v>CONTRATOS ESPECIALES</v>
      </c>
      <c r="K357" s="98" t="str">
        <f t="shared" si="11"/>
        <v>Posgrado</v>
      </c>
      <c r="L357" s="98" t="s">
        <v>394</v>
      </c>
    </row>
    <row r="358" spans="3:12" ht="15.75" thickBot="1" x14ac:dyDescent="0.3">
      <c r="C358" s="172" t="s">
        <v>59</v>
      </c>
      <c r="D358" s="163"/>
      <c r="E358" s="154">
        <v>0</v>
      </c>
      <c r="F358" s="100">
        <f>IF(E356&lt;6,"",((E356-6)/12)*(G356/E356))</f>
        <v>0</v>
      </c>
      <c r="G358" s="97">
        <f>F358</f>
        <v>0</v>
      </c>
      <c r="H358" s="164"/>
      <c r="I358" s="101" t="s">
        <v>564</v>
      </c>
      <c r="J358" s="101" t="str">
        <f>VLOOKUP(I358,Presupuesto!$B$11:$C$565,2,0)</f>
        <v>CONTRATOS ESPECIALES</v>
      </c>
      <c r="K358" s="98" t="str">
        <f t="shared" si="11"/>
        <v>Posgrado</v>
      </c>
      <c r="L358" s="98" t="s">
        <v>399</v>
      </c>
    </row>
    <row r="359" spans="3:12" ht="15.75" thickBot="1" x14ac:dyDescent="0.3">
      <c r="C359" s="140" t="s">
        <v>60</v>
      </c>
      <c r="D359" s="199"/>
      <c r="E359" s="152">
        <v>12</v>
      </c>
      <c r="F359" s="118">
        <v>30000</v>
      </c>
      <c r="G359" s="113">
        <f>D359*E359*F359</f>
        <v>0</v>
      </c>
      <c r="H359" s="166"/>
      <c r="I359" s="114" t="s">
        <v>705</v>
      </c>
      <c r="J359" s="114" t="str">
        <f>VLOOKUP(I359,Presupuesto!$B$11:$C$565,2,0)</f>
        <v>OTROS SERVICIOS TECNICOS Y PROFESIONALES</v>
      </c>
      <c r="K359" s="98" t="str">
        <f t="shared" si="11"/>
        <v>Posgrado</v>
      </c>
      <c r="L359" s="98" t="s">
        <v>394</v>
      </c>
    </row>
    <row r="360" spans="3:12" x14ac:dyDescent="0.25">
      <c r="C360" s="171" t="s">
        <v>58</v>
      </c>
      <c r="D360" s="163"/>
      <c r="E360" s="154">
        <v>0</v>
      </c>
      <c r="F360" s="100">
        <v>0</v>
      </c>
      <c r="G360" s="97">
        <f>F360</f>
        <v>0</v>
      </c>
      <c r="H360" s="164"/>
      <c r="I360" s="101" t="s">
        <v>705</v>
      </c>
      <c r="J360" s="101" t="str">
        <f>VLOOKUP(I360,Presupuesto!$B$11:$C$565,2,0)</f>
        <v>OTROS SERVICIOS TECNICOS Y PROFESIONALES</v>
      </c>
      <c r="K360" s="98" t="str">
        <f t="shared" si="11"/>
        <v>Posgrado</v>
      </c>
      <c r="L360" s="98" t="s">
        <v>394</v>
      </c>
    </row>
    <row r="361" spans="3:12" ht="15.75" thickBot="1" x14ac:dyDescent="0.3">
      <c r="C361" s="172" t="s">
        <v>59</v>
      </c>
      <c r="D361" s="163"/>
      <c r="E361" s="154">
        <v>0</v>
      </c>
      <c r="F361" s="100">
        <v>0</v>
      </c>
      <c r="G361" s="97">
        <f>F361</f>
        <v>0</v>
      </c>
      <c r="H361" s="164"/>
      <c r="I361" s="101" t="s">
        <v>705</v>
      </c>
      <c r="J361" s="101" t="str">
        <f>VLOOKUP(I361,Presupuesto!$B$11:$C$565,2,0)</f>
        <v>OTROS SERVICIOS TECNICOS Y PROFESIONALES</v>
      </c>
      <c r="K361" s="98" t="str">
        <f t="shared" si="11"/>
        <v>Posgrado</v>
      </c>
      <c r="L361" s="98" t="s">
        <v>394</v>
      </c>
    </row>
    <row r="362" spans="3:12" ht="15.75" thickBot="1" x14ac:dyDescent="0.3">
      <c r="C362" s="140" t="s">
        <v>61</v>
      </c>
      <c r="D362" s="199"/>
      <c r="E362" s="152">
        <v>12</v>
      </c>
      <c r="F362" s="118">
        <v>30000</v>
      </c>
      <c r="G362" s="113">
        <f>D362*E362*F362</f>
        <v>0</v>
      </c>
      <c r="H362" s="166"/>
      <c r="I362" s="114" t="s">
        <v>496</v>
      </c>
      <c r="J362" s="114" t="str">
        <f>VLOOKUP(I362,Presupuesto!$B$11:$C$565,2,0)</f>
        <v>SUELDOS Y SALARIOS PERMANENTES</v>
      </c>
      <c r="K362" s="98" t="str">
        <f t="shared" si="11"/>
        <v>Posgrado</v>
      </c>
      <c r="L362" s="98" t="s">
        <v>394</v>
      </c>
    </row>
    <row r="363" spans="3:12" x14ac:dyDescent="0.25">
      <c r="C363" s="171" t="s">
        <v>58</v>
      </c>
      <c r="D363" s="169"/>
      <c r="E363" s="131">
        <v>0</v>
      </c>
      <c r="F363" s="119">
        <f>IF(E362=0,"",(G362/E362)/12*E362)</f>
        <v>0</v>
      </c>
      <c r="G363" s="120">
        <f>F363</f>
        <v>0</v>
      </c>
      <c r="H363" s="164"/>
      <c r="I363" s="101" t="s">
        <v>516</v>
      </c>
      <c r="J363" s="101" t="str">
        <f>VLOOKUP(I363,Presupuesto!$B$11:$C$565,2,0)</f>
        <v>AGUINALDO Y DECIMO CUARTO MES</v>
      </c>
      <c r="K363" s="98" t="str">
        <f t="shared" si="11"/>
        <v>Posgrado</v>
      </c>
      <c r="L363" s="98" t="s">
        <v>394</v>
      </c>
    </row>
    <row r="364" spans="3:12" ht="15.75" thickBot="1" x14ac:dyDescent="0.3">
      <c r="C364" s="173" t="s">
        <v>59</v>
      </c>
      <c r="D364" s="162"/>
      <c r="E364" s="132">
        <v>0</v>
      </c>
      <c r="F364" s="105">
        <f>IF(E362&lt;6,"",((E362-6)/12)*(G362/E362))</f>
        <v>0</v>
      </c>
      <c r="G364" s="105">
        <f>F364</f>
        <v>0</v>
      </c>
      <c r="H364" s="162"/>
      <c r="I364" s="106" t="s">
        <v>519</v>
      </c>
      <c r="J364" s="124" t="str">
        <f>VLOOKUP(I364,Presupuesto!$B$11:$C$565,2,0)</f>
        <v>DECIMOCUARTO MES</v>
      </c>
      <c r="K364" s="106" t="str">
        <f t="shared" si="11"/>
        <v>Posgrado</v>
      </c>
      <c r="L364" s="124" t="s">
        <v>394</v>
      </c>
    </row>
    <row r="366" spans="3:12" ht="15.75" thickBot="1" x14ac:dyDescent="0.3">
      <c r="K366" s="153"/>
    </row>
    <row r="367" spans="3:12" ht="15.75" thickBot="1" x14ac:dyDescent="0.3">
      <c r="C367" s="69" t="s">
        <v>43</v>
      </c>
      <c r="D367" s="30">
        <f>SUM(G374:G424)</f>
        <v>0</v>
      </c>
      <c r="E367" s="93"/>
      <c r="F367" s="93"/>
      <c r="G367" s="93"/>
      <c r="H367" s="76"/>
      <c r="I367" s="76"/>
      <c r="J367" s="76"/>
      <c r="K367" s="153"/>
    </row>
    <row r="368" spans="3:12" x14ac:dyDescent="0.25">
      <c r="D368" s="31"/>
      <c r="E368" s="93"/>
      <c r="F368" s="93"/>
      <c r="G368" s="93"/>
      <c r="H368" s="76"/>
      <c r="I368" s="76"/>
      <c r="J368" s="76"/>
      <c r="K368" s="153"/>
    </row>
    <row r="369" spans="3:12" x14ac:dyDescent="0.25">
      <c r="D369" s="31"/>
      <c r="E369" s="93"/>
      <c r="F369" s="93"/>
      <c r="G369" s="93"/>
      <c r="H369" s="76"/>
      <c r="I369" s="76"/>
      <c r="J369" s="76"/>
      <c r="K369" s="153"/>
    </row>
    <row r="370" spans="3:12" ht="15.75" x14ac:dyDescent="0.25">
      <c r="C370" s="202" t="s">
        <v>392</v>
      </c>
      <c r="D370" s="367"/>
      <c r="E370" s="93"/>
      <c r="F370" s="93"/>
      <c r="G370" s="93"/>
      <c r="H370" s="76"/>
      <c r="I370" s="76"/>
      <c r="J370" s="76"/>
      <c r="K370" s="153"/>
    </row>
    <row r="371" spans="3:12" ht="18.75" x14ac:dyDescent="0.25">
      <c r="C371" s="211" t="e">
        <f>IFERROR(VLOOKUP(D370,'1. Desarrollo e Innov. Curricu.'!$E:$F,2,FALSE),IFERROR(VLOOKUP(D370,'2. Investigación Científica'!$E:$F,2,FALSE),IFERROR(VLOOKUP(D370,'3. Vinculación Univ. Sociedad'!$E:$F,2,FALSE),IFERROR(VLOOKUP(D370,'4. Docencia y Profesorado Univ.'!$E:$F,2,FALSE),IFERROR(VLOOKUP(D370,'5. Estudiantes y Graduados'!$E:$F,2,FALSE),IFERROR(VLOOKUP(D370,'11. Gestion Administrativa'!$E:$F,2,FALSE),IFERROR(VLOOKUP(D370,'13. Gestión Académica'!$E:$F,2,FALSE),IFERROR(VLOOKUP(D370,'8. Asegura. de la Calid. y M'!$E:$F,2,FALSE),IFERROR(VLOOKUP(D370,'6. Gestión del Conocimiento'!$E:$F,2,FALSE),IFERROR(VLOOKUP(D370,'15. Gobernabilidad y Proceso...'!$E:$F,2,FALSE),IFERROR(VLOOKUP(D370,'12. Gestión del Talento Humano'!$E:$F,2,FALSE),IFERROR(VLOOKUP(D370,'14. Internacional... de la E.S.'!$E:$F,2,FALSE),IFERROR(VLOOKUP(D370,'10. Posgrado'!$E:$F,2,FALSE),IFERROR(VLOOKUP(D370,'17. Gestión TIC'!$E:$F,2,FALSE),IFERROR(VLOOKUP(D370,'16. Desa. del Sistema Educ.Sup.'!$E:$F,2,FALSE),IFERROR(VLOOKUP(D370,'9. Cultura de Inno. Insti...'!$E:$F,2,FALSE),VLOOKUP(D370,'7. Lo Esencial de la Reforma U.'!$E:$F,2,0)))))))))))))))))</f>
        <v>#N/A</v>
      </c>
      <c r="D371" s="31"/>
      <c r="E371" s="93"/>
      <c r="F371" s="93"/>
      <c r="G371" s="93"/>
      <c r="H371" s="76"/>
      <c r="I371" s="76"/>
      <c r="J371" s="76"/>
      <c r="K371" s="153"/>
    </row>
    <row r="372" spans="3:12" ht="15.75" thickBot="1" x14ac:dyDescent="0.3">
      <c r="C372" s="177"/>
      <c r="D372" s="31"/>
      <c r="E372" s="93"/>
      <c r="F372" s="93"/>
      <c r="G372" s="93"/>
      <c r="H372" s="76"/>
      <c r="I372" s="76"/>
      <c r="J372" s="76"/>
      <c r="K372" s="153"/>
    </row>
    <row r="373" spans="3:12" ht="30.75" thickBot="1" x14ac:dyDescent="0.3">
      <c r="C373" s="134" t="s">
        <v>44</v>
      </c>
      <c r="D373" s="138" t="s">
        <v>55</v>
      </c>
      <c r="E373" s="170" t="s">
        <v>56</v>
      </c>
      <c r="F373" s="138" t="s">
        <v>57</v>
      </c>
      <c r="G373" s="135" t="s">
        <v>27</v>
      </c>
      <c r="H373" s="133" t="s">
        <v>131</v>
      </c>
      <c r="I373" s="136" t="s">
        <v>46</v>
      </c>
      <c r="J373" s="136" t="s">
        <v>132</v>
      </c>
      <c r="K373" s="136" t="s">
        <v>410</v>
      </c>
      <c r="L373" s="136" t="s">
        <v>411</v>
      </c>
    </row>
    <row r="374" spans="3:12" ht="15.75" thickBot="1" x14ac:dyDescent="0.3">
      <c r="C374" s="137" t="s">
        <v>482</v>
      </c>
      <c r="D374" s="199"/>
      <c r="E374" s="152">
        <v>12</v>
      </c>
      <c r="F374" s="305">
        <f>HLOOKUP($C374,$BZ$2:$CM$3,2,0)</f>
        <v>43674.39</v>
      </c>
      <c r="G374" s="113">
        <f>D374*E374*F374</f>
        <v>0</v>
      </c>
      <c r="H374" s="166"/>
      <c r="I374" s="114" t="s">
        <v>496</v>
      </c>
      <c r="J374" s="114" t="str">
        <f>VLOOKUP(I374,Presupuesto!$B$11:$C$565,2,0)</f>
        <v>SUELDOS Y SALARIOS PERMANENTES</v>
      </c>
      <c r="K374" s="219" t="s">
        <v>1454</v>
      </c>
      <c r="L374" s="98" t="s">
        <v>394</v>
      </c>
    </row>
    <row r="375" spans="3:12" x14ac:dyDescent="0.25">
      <c r="C375" s="171" t="s">
        <v>58</v>
      </c>
      <c r="D375" s="163"/>
      <c r="E375" s="154">
        <v>0</v>
      </c>
      <c r="F375" s="100">
        <f>IF(E374=0,"",(G374/E374)/12*E374)</f>
        <v>0</v>
      </c>
      <c r="G375" s="97">
        <f>F375</f>
        <v>0</v>
      </c>
      <c r="H375" s="164"/>
      <c r="I375" s="116" t="s">
        <v>516</v>
      </c>
      <c r="J375" s="116" t="str">
        <f>VLOOKUP(I375,Presupuesto!$B$11:$C$565,2,0)</f>
        <v>AGUINALDO Y DECIMO CUARTO MES</v>
      </c>
      <c r="K375" s="98" t="str">
        <f t="shared" ref="K375:K406" si="12">$K$374</f>
        <v>Posgrado</v>
      </c>
      <c r="L375" s="98" t="s">
        <v>412</v>
      </c>
    </row>
    <row r="376" spans="3:12" ht="15.75" thickBot="1" x14ac:dyDescent="0.3">
      <c r="C376" s="172" t="s">
        <v>59</v>
      </c>
      <c r="D376" s="163"/>
      <c r="E376" s="154">
        <v>0</v>
      </c>
      <c r="F376" s="117">
        <f>IF(E374&lt;6,"",((E374-6)/12)*(G374/E374))</f>
        <v>0</v>
      </c>
      <c r="G376" s="97">
        <f>F376</f>
        <v>0</v>
      </c>
      <c r="H376" s="164"/>
      <c r="I376" s="101" t="s">
        <v>519</v>
      </c>
      <c r="J376" s="101" t="str">
        <f>VLOOKUP(I376,Presupuesto!$B$11:$C$565,2,0)</f>
        <v>DECIMOCUARTO MES</v>
      </c>
      <c r="K376" s="98" t="str">
        <f t="shared" si="12"/>
        <v>Posgrado</v>
      </c>
      <c r="L376" s="98" t="s">
        <v>395</v>
      </c>
    </row>
    <row r="377" spans="3:12" ht="15.75" thickBot="1" x14ac:dyDescent="0.3">
      <c r="C377" s="137" t="s">
        <v>483</v>
      </c>
      <c r="D377" s="199"/>
      <c r="E377" s="152">
        <v>12</v>
      </c>
      <c r="F377" s="305">
        <f>HLOOKUP($C377,$BZ$2:$CM$3,2,0)</f>
        <v>39703.99</v>
      </c>
      <c r="G377" s="113">
        <f>D377*E377*F377</f>
        <v>0</v>
      </c>
      <c r="H377" s="166"/>
      <c r="I377" s="114" t="s">
        <v>496</v>
      </c>
      <c r="J377" s="114" t="str">
        <f>VLOOKUP(I377,Presupuesto!$B$11:$C$565,2,0)</f>
        <v>SUELDOS Y SALARIOS PERMANENTES</v>
      </c>
      <c r="K377" s="98" t="str">
        <f t="shared" si="12"/>
        <v>Posgrado</v>
      </c>
      <c r="L377" s="98" t="s">
        <v>395</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si="12"/>
        <v>Posgrado</v>
      </c>
      <c r="L378" s="98" t="s">
        <v>395</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484</v>
      </c>
      <c r="D380" s="199"/>
      <c r="E380" s="152">
        <v>12</v>
      </c>
      <c r="F380" s="305">
        <f>HLOOKUP($C380,$BZ$2:$CM$3,2,0)</f>
        <v>35733.589999999997</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485</v>
      </c>
      <c r="D383" s="199"/>
      <c r="E383" s="152">
        <v>12</v>
      </c>
      <c r="F383" s="305">
        <f>HLOOKUP($C383,$BZ$2:$CM$3,2,0)</f>
        <v>31763.19</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486</v>
      </c>
      <c r="D386" s="199"/>
      <c r="E386" s="152">
        <v>12</v>
      </c>
      <c r="F386" s="305">
        <f>HLOOKUP($C386,$BZ$2:$CM$3,2,0)</f>
        <v>29777.99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487</v>
      </c>
      <c r="D389" s="199"/>
      <c r="E389" s="152">
        <v>12</v>
      </c>
      <c r="F389" s="305">
        <f>HLOOKUP($C389,$BZ$2:$CM$3,2,0)</f>
        <v>27792.79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488</v>
      </c>
      <c r="D392" s="199"/>
      <c r="E392" s="152">
        <v>12</v>
      </c>
      <c r="F392" s="305">
        <f>HLOOKUP($C392,$BZ$2:$CM$3,2,0)</f>
        <v>18859.39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489</v>
      </c>
      <c r="D395" s="199"/>
      <c r="E395" s="152">
        <v>12</v>
      </c>
      <c r="F395" s="305">
        <f>HLOOKUP($C395,$BZ$2:$CM$3,2,0)</f>
        <v>17866.8</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490</v>
      </c>
      <c r="D398" s="199"/>
      <c r="E398" s="152">
        <v>12</v>
      </c>
      <c r="F398" s="305">
        <f>HLOOKUP($C398,$BZ$2:$CM$3,2,0)</f>
        <v>13896.4</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491</v>
      </c>
      <c r="D401" s="199"/>
      <c r="E401" s="152">
        <v>12</v>
      </c>
      <c r="F401" s="305">
        <f>HLOOKUP($C401,$BZ$2:$CM$3,2,0)</f>
        <v>15004.09</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492</v>
      </c>
      <c r="D404" s="199"/>
      <c r="E404" s="152">
        <v>12</v>
      </c>
      <c r="F404" s="305">
        <f>HLOOKUP($C404,$BZ$2:$CM$3,2,0)</f>
        <v>13238.9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493</v>
      </c>
      <c r="D407" s="199"/>
      <c r="E407" s="152">
        <v>12</v>
      </c>
      <c r="F407" s="305">
        <f>HLOOKUP($C407,$BZ$2:$CM$3,2,0)</f>
        <v>12356.31</v>
      </c>
      <c r="G407" s="113">
        <f>D407*E407*F407</f>
        <v>0</v>
      </c>
      <c r="H407" s="166"/>
      <c r="I407" s="114" t="s">
        <v>496</v>
      </c>
      <c r="J407" s="114" t="str">
        <f>VLOOKUP(I407,Presupuesto!$B$11:$C$565,2,0)</f>
        <v>SUELDOS Y SALARIOS PERMANENTES</v>
      </c>
      <c r="K407" s="98" t="str">
        <f t="shared" ref="K407:K424" si="13">$K$374</f>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3"/>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3"/>
        <v>Posgrado</v>
      </c>
      <c r="L409" s="98" t="s">
        <v>395</v>
      </c>
    </row>
    <row r="410" spans="3:12" ht="15.75" thickBot="1" x14ac:dyDescent="0.3">
      <c r="C410" s="137" t="s">
        <v>494</v>
      </c>
      <c r="D410" s="199"/>
      <c r="E410" s="152">
        <v>12</v>
      </c>
      <c r="F410" s="305">
        <f>HLOOKUP($C410,$BZ$2:$CM$3,2,0)</f>
        <v>463.22</v>
      </c>
      <c r="G410" s="113">
        <f>D410*E410*F410</f>
        <v>0</v>
      </c>
      <c r="H410" s="166"/>
      <c r="I410" s="114" t="s">
        <v>496</v>
      </c>
      <c r="J410" s="114" t="str">
        <f>VLOOKUP(I410,Presupuesto!$B$11:$C$565,2,0)</f>
        <v>SUELDOS Y SALARIOS PERMANENTES</v>
      </c>
      <c r="K410" s="98" t="str">
        <f t="shared" si="13"/>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495</v>
      </c>
      <c r="D413" s="199"/>
      <c r="E413" s="152">
        <v>12</v>
      </c>
      <c r="F413" s="305">
        <f>HLOOKUP($C413,$BZ$2:$CM$3,2,0)</f>
        <v>2007.3</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40" t="s">
        <v>83</v>
      </c>
      <c r="D416" s="199"/>
      <c r="E416" s="152">
        <v>12</v>
      </c>
      <c r="F416" s="139">
        <v>30000</v>
      </c>
      <c r="G416" s="113">
        <f>D416*E416*F416</f>
        <v>0</v>
      </c>
      <c r="H416" s="166"/>
      <c r="I416" s="114" t="s">
        <v>564</v>
      </c>
      <c r="J416" s="114" t="str">
        <f>VLOOKUP(I416,Presupuesto!$B$11:$C$565,2,0)</f>
        <v>CONTRATOS ESPECIALES</v>
      </c>
      <c r="K416" s="98" t="str">
        <f t="shared" si="13"/>
        <v>Posgrado</v>
      </c>
      <c r="L416" s="98" t="s">
        <v>395</v>
      </c>
    </row>
    <row r="417" spans="3:12" x14ac:dyDescent="0.25">
      <c r="C417" s="171" t="s">
        <v>58</v>
      </c>
      <c r="D417" s="163"/>
      <c r="E417" s="154">
        <v>0</v>
      </c>
      <c r="F417" s="117">
        <f>IF(E416=0,"",(G416/E416)/12*E416)</f>
        <v>0</v>
      </c>
      <c r="G417" s="97">
        <f>F417</f>
        <v>0</v>
      </c>
      <c r="H417" s="164"/>
      <c r="I417" s="101" t="s">
        <v>564</v>
      </c>
      <c r="J417" s="101" t="str">
        <f>VLOOKUP(I417,Presupuesto!$B$11:$C$565,2,0)</f>
        <v>CONTRATOS ESPECIALES</v>
      </c>
      <c r="K417" s="98" t="str">
        <f t="shared" si="13"/>
        <v>Posgrado</v>
      </c>
      <c r="L417" s="98" t="s">
        <v>394</v>
      </c>
    </row>
    <row r="418" spans="3:12" ht="15.75" thickBot="1" x14ac:dyDescent="0.3">
      <c r="C418" s="172" t="s">
        <v>59</v>
      </c>
      <c r="D418" s="163"/>
      <c r="E418" s="154">
        <v>0</v>
      </c>
      <c r="F418" s="100">
        <f>IF(E416&lt;6,"",((E416-6)/12)*(G416/E416))</f>
        <v>0</v>
      </c>
      <c r="G418" s="97">
        <f>F418</f>
        <v>0</v>
      </c>
      <c r="H418" s="164"/>
      <c r="I418" s="101" t="s">
        <v>564</v>
      </c>
      <c r="J418" s="101" t="str">
        <f>VLOOKUP(I418,Presupuesto!$B$11:$C$565,2,0)</f>
        <v>CONTRATOS ESPECIALES</v>
      </c>
      <c r="K418" s="98" t="str">
        <f t="shared" si="13"/>
        <v>Posgrado</v>
      </c>
      <c r="L418" s="98" t="s">
        <v>399</v>
      </c>
    </row>
    <row r="419" spans="3:12" ht="15.75" thickBot="1" x14ac:dyDescent="0.3">
      <c r="C419" s="140" t="s">
        <v>60</v>
      </c>
      <c r="D419" s="199"/>
      <c r="E419" s="152">
        <v>12</v>
      </c>
      <c r="F419" s="118">
        <v>30000</v>
      </c>
      <c r="G419" s="113">
        <f>D419*E419*F419</f>
        <v>0</v>
      </c>
      <c r="H419" s="166"/>
      <c r="I419" s="114" t="s">
        <v>705</v>
      </c>
      <c r="J419" s="114" t="str">
        <f>VLOOKUP(I419,Presupuesto!$B$11:$C$565,2,0)</f>
        <v>OTROS SERVICIOS TECNICOS Y PROFESIONALES</v>
      </c>
      <c r="K419" s="98" t="str">
        <f t="shared" si="13"/>
        <v>Posgrado</v>
      </c>
      <c r="L419" s="98" t="s">
        <v>394</v>
      </c>
    </row>
    <row r="420" spans="3:12" x14ac:dyDescent="0.25">
      <c r="C420" s="171" t="s">
        <v>58</v>
      </c>
      <c r="D420" s="163"/>
      <c r="E420" s="154">
        <v>0</v>
      </c>
      <c r="F420" s="100">
        <v>0</v>
      </c>
      <c r="G420" s="97">
        <f>F420</f>
        <v>0</v>
      </c>
      <c r="H420" s="164"/>
      <c r="I420" s="101" t="s">
        <v>705</v>
      </c>
      <c r="J420" s="101" t="str">
        <f>VLOOKUP(I420,Presupuesto!$B$11:$C$565,2,0)</f>
        <v>OTROS SERVICIOS TECNICOS Y PROFESIONALES</v>
      </c>
      <c r="K420" s="98" t="str">
        <f t="shared" si="13"/>
        <v>Posgrado</v>
      </c>
      <c r="L420" s="98" t="s">
        <v>394</v>
      </c>
    </row>
    <row r="421" spans="3:12" ht="15.75" thickBot="1" x14ac:dyDescent="0.3">
      <c r="C421" s="172" t="s">
        <v>59</v>
      </c>
      <c r="D421" s="163"/>
      <c r="E421" s="154">
        <v>0</v>
      </c>
      <c r="F421" s="100">
        <v>0</v>
      </c>
      <c r="G421" s="97">
        <f>F421</f>
        <v>0</v>
      </c>
      <c r="H421" s="164"/>
      <c r="I421" s="101" t="s">
        <v>705</v>
      </c>
      <c r="J421" s="101" t="str">
        <f>VLOOKUP(I421,Presupuesto!$B$11:$C$565,2,0)</f>
        <v>OTROS SERVICIOS TECNICOS Y PROFESIONALES</v>
      </c>
      <c r="K421" s="98" t="str">
        <f t="shared" si="13"/>
        <v>Posgrado</v>
      </c>
      <c r="L421" s="98" t="s">
        <v>394</v>
      </c>
    </row>
    <row r="422" spans="3:12" ht="15.75" thickBot="1" x14ac:dyDescent="0.3">
      <c r="C422" s="140" t="s">
        <v>61</v>
      </c>
      <c r="D422" s="199"/>
      <c r="E422" s="152">
        <v>12</v>
      </c>
      <c r="F422" s="118">
        <v>30000</v>
      </c>
      <c r="G422" s="113">
        <f>D422*E422*F422</f>
        <v>0</v>
      </c>
      <c r="H422" s="166"/>
      <c r="I422" s="114" t="s">
        <v>496</v>
      </c>
      <c r="J422" s="114" t="str">
        <f>VLOOKUP(I422,Presupuesto!$B$11:$C$565,2,0)</f>
        <v>SUELDOS Y SALARIOS PERMANENTES</v>
      </c>
      <c r="K422" s="98" t="str">
        <f t="shared" si="13"/>
        <v>Posgrado</v>
      </c>
      <c r="L422" s="98" t="s">
        <v>394</v>
      </c>
    </row>
    <row r="423" spans="3:12" x14ac:dyDescent="0.25">
      <c r="C423" s="171" t="s">
        <v>58</v>
      </c>
      <c r="D423" s="169"/>
      <c r="E423" s="131">
        <v>0</v>
      </c>
      <c r="F423" s="119">
        <f>IF(E422=0,"",(G422/E422)/12*E422)</f>
        <v>0</v>
      </c>
      <c r="G423" s="120">
        <f>F423</f>
        <v>0</v>
      </c>
      <c r="H423" s="164"/>
      <c r="I423" s="101" t="s">
        <v>516</v>
      </c>
      <c r="J423" s="101" t="str">
        <f>VLOOKUP(I423,Presupuesto!$B$11:$C$565,2,0)</f>
        <v>AGUINALDO Y DECIMO CUARTO MES</v>
      </c>
      <c r="K423" s="98" t="str">
        <f t="shared" si="13"/>
        <v>Posgrado</v>
      </c>
      <c r="L423" s="98" t="s">
        <v>394</v>
      </c>
    </row>
    <row r="424" spans="3:12" ht="15.75" thickBot="1" x14ac:dyDescent="0.3">
      <c r="C424" s="173" t="s">
        <v>59</v>
      </c>
      <c r="D424" s="162"/>
      <c r="E424" s="132">
        <v>0</v>
      </c>
      <c r="F424" s="105">
        <f>IF(E422&lt;6,"",((E422-6)/12)*(G422/E422))</f>
        <v>0</v>
      </c>
      <c r="G424" s="105">
        <f>F424</f>
        <v>0</v>
      </c>
      <c r="H424" s="162"/>
      <c r="I424" s="106" t="s">
        <v>519</v>
      </c>
      <c r="J424" s="124" t="str">
        <f>VLOOKUP(I424,Presupuesto!$B$11:$C$565,2,0)</f>
        <v>DECIMOCUARTO MES</v>
      </c>
      <c r="K424" s="106" t="str">
        <f t="shared" si="13"/>
        <v>Posgrado</v>
      </c>
      <c r="L424" s="124" t="s">
        <v>394</v>
      </c>
    </row>
    <row r="426" spans="3:12" ht="15.75" thickBot="1" x14ac:dyDescent="0.3">
      <c r="K426" s="153"/>
    </row>
    <row r="427" spans="3:12" ht="15.75" thickBot="1" x14ac:dyDescent="0.3">
      <c r="C427" s="69" t="s">
        <v>43</v>
      </c>
      <c r="D427" s="30">
        <f>SUM(G434:G484)</f>
        <v>0</v>
      </c>
      <c r="E427" s="93"/>
      <c r="F427" s="93"/>
      <c r="G427" s="93"/>
      <c r="H427" s="76"/>
      <c r="I427" s="76"/>
      <c r="J427" s="76"/>
      <c r="K427" s="153"/>
    </row>
    <row r="428" spans="3:12" x14ac:dyDescent="0.25">
      <c r="D428" s="31"/>
      <c r="E428" s="93"/>
      <c r="F428" s="93"/>
      <c r="G428" s="93"/>
      <c r="H428" s="76"/>
      <c r="I428" s="76"/>
      <c r="J428" s="76"/>
      <c r="K428" s="153"/>
    </row>
    <row r="429" spans="3:12" x14ac:dyDescent="0.25">
      <c r="D429" s="31"/>
      <c r="E429" s="93"/>
      <c r="F429" s="93"/>
      <c r="G429" s="93"/>
      <c r="H429" s="76"/>
      <c r="I429" s="76"/>
      <c r="J429" s="76"/>
      <c r="K429" s="153"/>
    </row>
    <row r="430" spans="3:12" ht="15.75" x14ac:dyDescent="0.25">
      <c r="C430" s="202" t="s">
        <v>392</v>
      </c>
      <c r="D430" s="367"/>
      <c r="E430" s="93"/>
      <c r="F430" s="93"/>
      <c r="G430" s="93"/>
      <c r="H430" s="76"/>
      <c r="I430" s="76"/>
      <c r="J430" s="76"/>
      <c r="K430" s="153"/>
    </row>
    <row r="431" spans="3:12" ht="18.75" x14ac:dyDescent="0.25">
      <c r="C431" s="211" t="e">
        <f>IFERROR(VLOOKUP(D430,'1. Desarrollo e Innov. Curricu.'!$E:$F,2,FALSE),IFERROR(VLOOKUP(D430,'2. Investigación Científica'!$E:$F,2,FALSE),IFERROR(VLOOKUP(D430,'3. Vinculación Univ. Sociedad'!$E:$F,2,FALSE),IFERROR(VLOOKUP(D430,'4. Docencia y Profesorado Univ.'!$E:$F,2,FALSE),IFERROR(VLOOKUP(D430,'5. Estudiantes y Graduados'!$E:$F,2,FALSE),IFERROR(VLOOKUP(D430,'11. Gestion Administrativa'!$E:$F,2,FALSE),IFERROR(VLOOKUP(D430,'13. Gestión Académica'!$E:$F,2,FALSE),IFERROR(VLOOKUP(D430,'8. Asegura. de la Calid. y M'!$E:$F,2,FALSE),IFERROR(VLOOKUP(D430,'6. Gestión del Conocimiento'!$E:$F,2,FALSE),IFERROR(VLOOKUP(D430,'15. Gobernabilidad y Proceso...'!$E:$F,2,FALSE),IFERROR(VLOOKUP(D430,'12. Gestión del Talento Humano'!$E:$F,2,FALSE),IFERROR(VLOOKUP(D430,'14. Internacional... de la E.S.'!$E:$F,2,FALSE),IFERROR(VLOOKUP(D430,'10. Posgrado'!$E:$F,2,FALSE),IFERROR(VLOOKUP(D430,'17. Gestión TIC'!$E:$F,2,FALSE),IFERROR(VLOOKUP(D430,'16. Desa. del Sistema Educ.Sup.'!$E:$F,2,FALSE),IFERROR(VLOOKUP(D430,'9. Cultura de Inno. Insti...'!$E:$F,2,FALSE),VLOOKUP(D430,'7. Lo Esencial de la Reforma U.'!$E:$F,2,0)))))))))))))))))</f>
        <v>#N/A</v>
      </c>
      <c r="D431" s="31"/>
      <c r="E431" s="93"/>
      <c r="F431" s="93"/>
      <c r="G431" s="93"/>
      <c r="H431" s="76"/>
      <c r="I431" s="76"/>
      <c r="J431" s="76"/>
      <c r="K431" s="153"/>
    </row>
    <row r="432" spans="3:12" ht="15.75" thickBot="1" x14ac:dyDescent="0.3">
      <c r="C432" s="177"/>
      <c r="D432" s="31"/>
      <c r="E432" s="93"/>
      <c r="F432" s="93"/>
      <c r="G432" s="93"/>
      <c r="H432" s="76"/>
      <c r="I432" s="76"/>
      <c r="J432" s="76"/>
      <c r="K432" s="153"/>
    </row>
    <row r="433" spans="3:12" ht="30.75" thickBot="1" x14ac:dyDescent="0.3">
      <c r="C433" s="134" t="s">
        <v>44</v>
      </c>
      <c r="D433" s="138" t="s">
        <v>55</v>
      </c>
      <c r="E433" s="170" t="s">
        <v>56</v>
      </c>
      <c r="F433" s="138" t="s">
        <v>57</v>
      </c>
      <c r="G433" s="135" t="s">
        <v>27</v>
      </c>
      <c r="H433" s="133" t="s">
        <v>131</v>
      </c>
      <c r="I433" s="136" t="s">
        <v>46</v>
      </c>
      <c r="J433" s="136" t="s">
        <v>132</v>
      </c>
      <c r="K433" s="136" t="s">
        <v>410</v>
      </c>
      <c r="L433" s="136" t="s">
        <v>411</v>
      </c>
    </row>
    <row r="434" spans="3:12" ht="15.75" thickBot="1" x14ac:dyDescent="0.3">
      <c r="C434" s="137" t="s">
        <v>482</v>
      </c>
      <c r="D434" s="199"/>
      <c r="E434" s="152">
        <v>12</v>
      </c>
      <c r="F434" s="305">
        <f>HLOOKUP($C434,$BZ$2:$CM$3,2,0)</f>
        <v>43674.39</v>
      </c>
      <c r="G434" s="113">
        <f>D434*E434*F434</f>
        <v>0</v>
      </c>
      <c r="H434" s="166"/>
      <c r="I434" s="114" t="s">
        <v>496</v>
      </c>
      <c r="J434" s="114" t="str">
        <f>VLOOKUP(I434,Presupuesto!$B$11:$C$565,2,0)</f>
        <v>SUELDOS Y SALARIOS PERMANENTES</v>
      </c>
      <c r="K434" s="219" t="s">
        <v>1454</v>
      </c>
      <c r="L434" s="98" t="s">
        <v>394</v>
      </c>
    </row>
    <row r="435" spans="3:12" x14ac:dyDescent="0.25">
      <c r="C435" s="171" t="s">
        <v>58</v>
      </c>
      <c r="D435" s="163"/>
      <c r="E435" s="154">
        <v>0</v>
      </c>
      <c r="F435" s="100">
        <f>IF(E434=0,"",(G434/E434)/12*E434)</f>
        <v>0</v>
      </c>
      <c r="G435" s="97">
        <f>F435</f>
        <v>0</v>
      </c>
      <c r="H435" s="164"/>
      <c r="I435" s="116" t="s">
        <v>516</v>
      </c>
      <c r="J435" s="116" t="str">
        <f>VLOOKUP(I435,Presupuesto!$B$11:$C$565,2,0)</f>
        <v>AGUINALDO Y DECIMO CUARTO MES</v>
      </c>
      <c r="K435" s="98" t="str">
        <f t="shared" ref="K435:K466" si="14">$K$434</f>
        <v>Posgrado</v>
      </c>
      <c r="L435" s="98" t="s">
        <v>412</v>
      </c>
    </row>
    <row r="436" spans="3:12" ht="15.75" thickBot="1" x14ac:dyDescent="0.3">
      <c r="C436" s="172" t="s">
        <v>59</v>
      </c>
      <c r="D436" s="163"/>
      <c r="E436" s="154">
        <v>0</v>
      </c>
      <c r="F436" s="117">
        <f>IF(E434&lt;6,"",((E434-6)/12)*(G434/E434))</f>
        <v>0</v>
      </c>
      <c r="G436" s="97">
        <f>F436</f>
        <v>0</v>
      </c>
      <c r="H436" s="164"/>
      <c r="I436" s="101" t="s">
        <v>519</v>
      </c>
      <c r="J436" s="101" t="str">
        <f>VLOOKUP(I436,Presupuesto!$B$11:$C$565,2,0)</f>
        <v>DECIMOCUARTO MES</v>
      </c>
      <c r="K436" s="98" t="str">
        <f t="shared" si="14"/>
        <v>Posgrado</v>
      </c>
      <c r="L436" s="98" t="s">
        <v>395</v>
      </c>
    </row>
    <row r="437" spans="3:12" ht="15.75" thickBot="1" x14ac:dyDescent="0.3">
      <c r="C437" s="137" t="s">
        <v>483</v>
      </c>
      <c r="D437" s="199"/>
      <c r="E437" s="152">
        <v>12</v>
      </c>
      <c r="F437" s="305">
        <f>HLOOKUP($C437,$BZ$2:$CM$3,2,0)</f>
        <v>39703.99</v>
      </c>
      <c r="G437" s="113">
        <f>D437*E437*F437</f>
        <v>0</v>
      </c>
      <c r="H437" s="166"/>
      <c r="I437" s="114" t="s">
        <v>496</v>
      </c>
      <c r="J437" s="114" t="str">
        <f>VLOOKUP(I437,Presupuesto!$B$11:$C$565,2,0)</f>
        <v>SUELDOS Y SALARIOS PERMANENTES</v>
      </c>
      <c r="K437" s="98" t="str">
        <f t="shared" si="14"/>
        <v>Posgrado</v>
      </c>
      <c r="L437" s="98" t="s">
        <v>395</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si="14"/>
        <v>Posgrado</v>
      </c>
      <c r="L438" s="98" t="s">
        <v>395</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484</v>
      </c>
      <c r="D440" s="199"/>
      <c r="E440" s="152">
        <v>12</v>
      </c>
      <c r="F440" s="305">
        <f>HLOOKUP($C440,$BZ$2:$CM$3,2,0)</f>
        <v>35733.589999999997</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485</v>
      </c>
      <c r="D443" s="199"/>
      <c r="E443" s="152">
        <v>12</v>
      </c>
      <c r="F443" s="305">
        <f>HLOOKUP($C443,$BZ$2:$CM$3,2,0)</f>
        <v>31763.19</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486</v>
      </c>
      <c r="D446" s="199"/>
      <c r="E446" s="152">
        <v>12</v>
      </c>
      <c r="F446" s="305">
        <f>HLOOKUP($C446,$BZ$2:$CM$3,2,0)</f>
        <v>29777.99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487</v>
      </c>
      <c r="D449" s="199"/>
      <c r="E449" s="152">
        <v>12</v>
      </c>
      <c r="F449" s="305">
        <f>HLOOKUP($C449,$BZ$2:$CM$3,2,0)</f>
        <v>27792.79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488</v>
      </c>
      <c r="D452" s="199"/>
      <c r="E452" s="152">
        <v>12</v>
      </c>
      <c r="F452" s="305">
        <f>HLOOKUP($C452,$BZ$2:$CM$3,2,0)</f>
        <v>18859.39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489</v>
      </c>
      <c r="D455" s="199"/>
      <c r="E455" s="152">
        <v>12</v>
      </c>
      <c r="F455" s="305">
        <f>HLOOKUP($C455,$BZ$2:$CM$3,2,0)</f>
        <v>17866.8</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490</v>
      </c>
      <c r="D458" s="199"/>
      <c r="E458" s="152">
        <v>12</v>
      </c>
      <c r="F458" s="305">
        <f>HLOOKUP($C458,$BZ$2:$CM$3,2,0)</f>
        <v>13896.4</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491</v>
      </c>
      <c r="D461" s="199"/>
      <c r="E461" s="152">
        <v>12</v>
      </c>
      <c r="F461" s="305">
        <f>HLOOKUP($C461,$BZ$2:$CM$3,2,0)</f>
        <v>15004.09</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492</v>
      </c>
      <c r="D464" s="199"/>
      <c r="E464" s="152">
        <v>12</v>
      </c>
      <c r="F464" s="305">
        <f>HLOOKUP($C464,$BZ$2:$CM$3,2,0)</f>
        <v>13238.9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493</v>
      </c>
      <c r="D467" s="199"/>
      <c r="E467" s="152">
        <v>12</v>
      </c>
      <c r="F467" s="305">
        <f>HLOOKUP($C467,$BZ$2:$CM$3,2,0)</f>
        <v>12356.31</v>
      </c>
      <c r="G467" s="113">
        <f>D467*E467*F467</f>
        <v>0</v>
      </c>
      <c r="H467" s="166"/>
      <c r="I467" s="114" t="s">
        <v>496</v>
      </c>
      <c r="J467" s="114" t="str">
        <f>VLOOKUP(I467,Presupuesto!$B$11:$C$565,2,0)</f>
        <v>SUELDOS Y SALARIOS PERMANENTES</v>
      </c>
      <c r="K467" s="98" t="str">
        <f t="shared" ref="K467:K484" si="15">$K$434</f>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5"/>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5"/>
        <v>Posgrado</v>
      </c>
      <c r="L469" s="98" t="s">
        <v>395</v>
      </c>
    </row>
    <row r="470" spans="3:12" ht="15.75" thickBot="1" x14ac:dyDescent="0.3">
      <c r="C470" s="137" t="s">
        <v>494</v>
      </c>
      <c r="D470" s="199"/>
      <c r="E470" s="152">
        <v>12</v>
      </c>
      <c r="F470" s="305">
        <f>HLOOKUP($C470,$BZ$2:$CM$3,2,0)</f>
        <v>463.22</v>
      </c>
      <c r="G470" s="113">
        <f>D470*E470*F470</f>
        <v>0</v>
      </c>
      <c r="H470" s="166"/>
      <c r="I470" s="114" t="s">
        <v>496</v>
      </c>
      <c r="J470" s="114" t="str">
        <f>VLOOKUP(I470,Presupuesto!$B$11:$C$565,2,0)</f>
        <v>SUELDOS Y SALARIOS PERMANENTES</v>
      </c>
      <c r="K470" s="98" t="str">
        <f t="shared" si="15"/>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495</v>
      </c>
      <c r="D473" s="199"/>
      <c r="E473" s="152">
        <v>12</v>
      </c>
      <c r="F473" s="305">
        <f>HLOOKUP($C473,$BZ$2:$CM$3,2,0)</f>
        <v>2007.3</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40" t="s">
        <v>83</v>
      </c>
      <c r="D476" s="199"/>
      <c r="E476" s="152">
        <v>12</v>
      </c>
      <c r="F476" s="139">
        <v>30000</v>
      </c>
      <c r="G476" s="113">
        <f>D476*E476*F476</f>
        <v>0</v>
      </c>
      <c r="H476" s="166"/>
      <c r="I476" s="114" t="s">
        <v>564</v>
      </c>
      <c r="J476" s="114" t="str">
        <f>VLOOKUP(I476,Presupuesto!$B$11:$C$565,2,0)</f>
        <v>CONTRATOS ESPECIALES</v>
      </c>
      <c r="K476" s="98" t="str">
        <f t="shared" si="15"/>
        <v>Posgrado</v>
      </c>
      <c r="L476" s="98" t="s">
        <v>395</v>
      </c>
    </row>
    <row r="477" spans="3:12" x14ac:dyDescent="0.25">
      <c r="C477" s="171" t="s">
        <v>58</v>
      </c>
      <c r="D477" s="163"/>
      <c r="E477" s="154">
        <v>0</v>
      </c>
      <c r="F477" s="117">
        <f>IF(E476=0,"",(G476/E476)/12*E476)</f>
        <v>0</v>
      </c>
      <c r="G477" s="97">
        <f>F477</f>
        <v>0</v>
      </c>
      <c r="H477" s="164"/>
      <c r="I477" s="101" t="s">
        <v>564</v>
      </c>
      <c r="J477" s="101" t="str">
        <f>VLOOKUP(I477,Presupuesto!$B$11:$C$565,2,0)</f>
        <v>CONTRATOS ESPECIALES</v>
      </c>
      <c r="K477" s="98" t="str">
        <f t="shared" si="15"/>
        <v>Posgrado</v>
      </c>
      <c r="L477" s="98" t="s">
        <v>394</v>
      </c>
    </row>
    <row r="478" spans="3:12" ht="15.75" thickBot="1" x14ac:dyDescent="0.3">
      <c r="C478" s="172" t="s">
        <v>59</v>
      </c>
      <c r="D478" s="163"/>
      <c r="E478" s="154">
        <v>0</v>
      </c>
      <c r="F478" s="100">
        <f>IF(E476&lt;6,"",((E476-6)/12)*(G476/E476))</f>
        <v>0</v>
      </c>
      <c r="G478" s="97">
        <f>F478</f>
        <v>0</v>
      </c>
      <c r="H478" s="164"/>
      <c r="I478" s="101" t="s">
        <v>564</v>
      </c>
      <c r="J478" s="101" t="str">
        <f>VLOOKUP(I478,Presupuesto!$B$11:$C$565,2,0)</f>
        <v>CONTRATOS ESPECIALES</v>
      </c>
      <c r="K478" s="98" t="str">
        <f t="shared" si="15"/>
        <v>Posgrado</v>
      </c>
      <c r="L478" s="98" t="s">
        <v>399</v>
      </c>
    </row>
    <row r="479" spans="3:12" ht="15.75" thickBot="1" x14ac:dyDescent="0.3">
      <c r="C479" s="140" t="s">
        <v>60</v>
      </c>
      <c r="D479" s="199"/>
      <c r="E479" s="152">
        <v>12</v>
      </c>
      <c r="F479" s="118">
        <v>30000</v>
      </c>
      <c r="G479" s="113">
        <f>D479*E479*F479</f>
        <v>0</v>
      </c>
      <c r="H479" s="166"/>
      <c r="I479" s="114" t="s">
        <v>705</v>
      </c>
      <c r="J479" s="114" t="str">
        <f>VLOOKUP(I479,Presupuesto!$B$11:$C$565,2,0)</f>
        <v>OTROS SERVICIOS TECNICOS Y PROFESIONALES</v>
      </c>
      <c r="K479" s="98" t="str">
        <f t="shared" si="15"/>
        <v>Posgrado</v>
      </c>
      <c r="L479" s="98" t="s">
        <v>394</v>
      </c>
    </row>
    <row r="480" spans="3:12" x14ac:dyDescent="0.25">
      <c r="C480" s="171" t="s">
        <v>58</v>
      </c>
      <c r="D480" s="163"/>
      <c r="E480" s="154">
        <v>0</v>
      </c>
      <c r="F480" s="100">
        <v>0</v>
      </c>
      <c r="G480" s="97">
        <f>F480</f>
        <v>0</v>
      </c>
      <c r="H480" s="164"/>
      <c r="I480" s="101" t="s">
        <v>705</v>
      </c>
      <c r="J480" s="101" t="str">
        <f>VLOOKUP(I480,Presupuesto!$B$11:$C$565,2,0)</f>
        <v>OTROS SERVICIOS TECNICOS Y PROFESIONALES</v>
      </c>
      <c r="K480" s="98" t="str">
        <f t="shared" si="15"/>
        <v>Posgrado</v>
      </c>
      <c r="L480" s="98" t="s">
        <v>394</v>
      </c>
    </row>
    <row r="481" spans="3:12" ht="15.75" thickBot="1" x14ac:dyDescent="0.3">
      <c r="C481" s="172" t="s">
        <v>59</v>
      </c>
      <c r="D481" s="163"/>
      <c r="E481" s="154">
        <v>0</v>
      </c>
      <c r="F481" s="100">
        <v>0</v>
      </c>
      <c r="G481" s="97">
        <f>F481</f>
        <v>0</v>
      </c>
      <c r="H481" s="164"/>
      <c r="I481" s="101" t="s">
        <v>705</v>
      </c>
      <c r="J481" s="101" t="str">
        <f>VLOOKUP(I481,Presupuesto!$B$11:$C$565,2,0)</f>
        <v>OTROS SERVICIOS TECNICOS Y PROFESIONALES</v>
      </c>
      <c r="K481" s="98" t="str">
        <f t="shared" si="15"/>
        <v>Posgrado</v>
      </c>
      <c r="L481" s="98" t="s">
        <v>394</v>
      </c>
    </row>
    <row r="482" spans="3:12" ht="15.75" thickBot="1" x14ac:dyDescent="0.3">
      <c r="C482" s="140" t="s">
        <v>61</v>
      </c>
      <c r="D482" s="199"/>
      <c r="E482" s="152">
        <v>12</v>
      </c>
      <c r="F482" s="118">
        <v>30000</v>
      </c>
      <c r="G482" s="113">
        <f>D482*E482*F482</f>
        <v>0</v>
      </c>
      <c r="H482" s="166"/>
      <c r="I482" s="114" t="s">
        <v>496</v>
      </c>
      <c r="J482" s="114" t="str">
        <f>VLOOKUP(I482,Presupuesto!$B$11:$C$565,2,0)</f>
        <v>SUELDOS Y SALARIOS PERMANENTES</v>
      </c>
      <c r="K482" s="98" t="str">
        <f t="shared" si="15"/>
        <v>Posgrado</v>
      </c>
      <c r="L482" s="98" t="s">
        <v>394</v>
      </c>
    </row>
    <row r="483" spans="3:12" x14ac:dyDescent="0.25">
      <c r="C483" s="171" t="s">
        <v>58</v>
      </c>
      <c r="D483" s="169"/>
      <c r="E483" s="131">
        <v>0</v>
      </c>
      <c r="F483" s="119">
        <f>IF(E482=0,"",(G482/E482)/12*E482)</f>
        <v>0</v>
      </c>
      <c r="G483" s="120">
        <f>F483</f>
        <v>0</v>
      </c>
      <c r="H483" s="164"/>
      <c r="I483" s="101" t="s">
        <v>516</v>
      </c>
      <c r="J483" s="101" t="str">
        <f>VLOOKUP(I483,Presupuesto!$B$11:$C$565,2,0)</f>
        <v>AGUINALDO Y DECIMO CUARTO MES</v>
      </c>
      <c r="K483" s="98" t="str">
        <f t="shared" si="15"/>
        <v>Posgrado</v>
      </c>
      <c r="L483" s="98" t="s">
        <v>394</v>
      </c>
    </row>
    <row r="484" spans="3:12" ht="15.75" thickBot="1" x14ac:dyDescent="0.3">
      <c r="C484" s="173" t="s">
        <v>59</v>
      </c>
      <c r="D484" s="162"/>
      <c r="E484" s="132">
        <v>0</v>
      </c>
      <c r="F484" s="105">
        <f>IF(E482&lt;6,"",((E482-6)/12)*(G482/E482))</f>
        <v>0</v>
      </c>
      <c r="G484" s="105">
        <f>F484</f>
        <v>0</v>
      </c>
      <c r="H484" s="162"/>
      <c r="I484" s="106" t="s">
        <v>519</v>
      </c>
      <c r="J484" s="124" t="str">
        <f>VLOOKUP(I484,Presupuesto!$B$11:$C$565,2,0)</f>
        <v>DECIMOCUARTO MES</v>
      </c>
      <c r="K484" s="106" t="str">
        <f t="shared" si="15"/>
        <v>Posgrado</v>
      </c>
      <c r="L484" s="124" t="s">
        <v>394</v>
      </c>
    </row>
    <row r="486" spans="3:12" ht="15.75" thickBot="1" x14ac:dyDescent="0.3">
      <c r="K486" s="153"/>
    </row>
    <row r="487" spans="3:12" ht="15.75" thickBot="1" x14ac:dyDescent="0.3">
      <c r="C487" s="69" t="s">
        <v>43</v>
      </c>
      <c r="D487" s="30">
        <f>SUM(G494:G544)</f>
        <v>0</v>
      </c>
      <c r="E487" s="93"/>
      <c r="F487" s="93"/>
      <c r="G487" s="93"/>
      <c r="H487" s="76"/>
      <c r="I487" s="76"/>
      <c r="J487" s="76"/>
      <c r="K487" s="153"/>
    </row>
    <row r="488" spans="3:12" x14ac:dyDescent="0.25">
      <c r="D488" s="31"/>
      <c r="E488" s="93"/>
      <c r="F488" s="93"/>
      <c r="G488" s="93"/>
      <c r="H488" s="76"/>
      <c r="I488" s="76"/>
      <c r="J488" s="76"/>
      <c r="K488" s="153"/>
    </row>
    <row r="489" spans="3:12" x14ac:dyDescent="0.25">
      <c r="D489" s="31"/>
      <c r="E489" s="93"/>
      <c r="F489" s="93"/>
      <c r="G489" s="93"/>
      <c r="H489" s="76"/>
      <c r="I489" s="76"/>
      <c r="J489" s="76"/>
      <c r="K489" s="153"/>
    </row>
    <row r="490" spans="3:12" ht="15.75" x14ac:dyDescent="0.25">
      <c r="C490" s="202" t="s">
        <v>392</v>
      </c>
      <c r="D490" s="367"/>
      <c r="E490" s="93"/>
      <c r="F490" s="93"/>
      <c r="G490" s="93"/>
      <c r="H490" s="76"/>
      <c r="I490" s="76"/>
      <c r="J490" s="76"/>
      <c r="K490" s="153"/>
    </row>
    <row r="491" spans="3:12" ht="18.75" x14ac:dyDescent="0.25">
      <c r="C491" s="211" t="e">
        <f>IFERROR(VLOOKUP(D490,'1. Desarrollo e Innov. Curricu.'!$E:$F,2,FALSE),IFERROR(VLOOKUP(D490,'2. Investigación Científica'!$E:$F,2,FALSE),IFERROR(VLOOKUP(D490,'3. Vinculación Univ. Sociedad'!$E:$F,2,FALSE),IFERROR(VLOOKUP(D490,'4. Docencia y Profesorado Univ.'!$E:$F,2,FALSE),IFERROR(VLOOKUP(D490,'5. Estudiantes y Graduados'!$E:$F,2,FALSE),IFERROR(VLOOKUP(D490,'11. Gestion Administrativa'!$E:$F,2,FALSE),IFERROR(VLOOKUP(D490,'13. Gestión Académica'!$E:$F,2,FALSE),IFERROR(VLOOKUP(D490,'8. Asegura. de la Calid. y M'!$E:$F,2,FALSE),IFERROR(VLOOKUP(D490,'6. Gestión del Conocimiento'!$E:$F,2,FALSE),IFERROR(VLOOKUP(D490,'15. Gobernabilidad y Proceso...'!$E:$F,2,FALSE),IFERROR(VLOOKUP(D490,'12. Gestión del Talento Humano'!$E:$F,2,FALSE),IFERROR(VLOOKUP(D490,'14. Internacional... de la E.S.'!$E:$F,2,FALSE),IFERROR(VLOOKUP(D490,'10. Posgrado'!$E:$F,2,FALSE),IFERROR(VLOOKUP(D490,'17. Gestión TIC'!$E:$F,2,FALSE),IFERROR(VLOOKUP(D490,'16. Desa. del Sistema Educ.Sup.'!$E:$F,2,FALSE),IFERROR(VLOOKUP(D490,'9. Cultura de Inno. Insti...'!$E:$F,2,FALSE),VLOOKUP(D490,'7. Lo Esencial de la Reforma U.'!$E:$F,2,0)))))))))))))))))</f>
        <v>#N/A</v>
      </c>
      <c r="D491" s="31"/>
      <c r="E491" s="93"/>
      <c r="F491" s="93"/>
      <c r="G491" s="93"/>
      <c r="H491" s="76"/>
      <c r="I491" s="76"/>
      <c r="J491" s="76"/>
      <c r="K491" s="153"/>
    </row>
    <row r="492" spans="3:12" ht="15.75" thickBot="1" x14ac:dyDescent="0.3">
      <c r="C492" s="177"/>
      <c r="D492" s="31"/>
      <c r="E492" s="93"/>
      <c r="F492" s="93"/>
      <c r="G492" s="93"/>
      <c r="H492" s="76"/>
      <c r="I492" s="76"/>
      <c r="J492" s="76"/>
      <c r="K492" s="153"/>
    </row>
    <row r="493" spans="3:12" ht="30.75" thickBot="1" x14ac:dyDescent="0.3">
      <c r="C493" s="134" t="s">
        <v>44</v>
      </c>
      <c r="D493" s="138" t="s">
        <v>55</v>
      </c>
      <c r="E493" s="170" t="s">
        <v>56</v>
      </c>
      <c r="F493" s="138" t="s">
        <v>57</v>
      </c>
      <c r="G493" s="135" t="s">
        <v>27</v>
      </c>
      <c r="H493" s="133" t="s">
        <v>131</v>
      </c>
      <c r="I493" s="136" t="s">
        <v>46</v>
      </c>
      <c r="J493" s="136" t="s">
        <v>132</v>
      </c>
      <c r="K493" s="136" t="s">
        <v>410</v>
      </c>
      <c r="L493" s="136" t="s">
        <v>411</v>
      </c>
    </row>
    <row r="494" spans="3:12" ht="15.75" thickBot="1" x14ac:dyDescent="0.3">
      <c r="C494" s="137" t="s">
        <v>482</v>
      </c>
      <c r="D494" s="199"/>
      <c r="E494" s="152">
        <v>12</v>
      </c>
      <c r="F494" s="305">
        <f>HLOOKUP($C494,$BZ$2:$CM$3,2,0)</f>
        <v>43674.39</v>
      </c>
      <c r="G494" s="113">
        <f>D494*E494*F494</f>
        <v>0</v>
      </c>
      <c r="H494" s="166"/>
      <c r="I494" s="114" t="s">
        <v>496</v>
      </c>
      <c r="J494" s="114" t="str">
        <f>VLOOKUP(I494,Presupuesto!$B$11:$C$565,2,0)</f>
        <v>SUELDOS Y SALARIOS PERMANENTES</v>
      </c>
      <c r="K494" s="219" t="s">
        <v>1454</v>
      </c>
      <c r="L494" s="98" t="s">
        <v>394</v>
      </c>
    </row>
    <row r="495" spans="3:12" x14ac:dyDescent="0.25">
      <c r="C495" s="171" t="s">
        <v>58</v>
      </c>
      <c r="D495" s="163"/>
      <c r="E495" s="154">
        <v>0</v>
      </c>
      <c r="F495" s="100">
        <f>IF(E494=0,"",(G494/E494)/12*E494)</f>
        <v>0</v>
      </c>
      <c r="G495" s="97">
        <f>F495</f>
        <v>0</v>
      </c>
      <c r="H495" s="164"/>
      <c r="I495" s="116" t="s">
        <v>516</v>
      </c>
      <c r="J495" s="116" t="str">
        <f>VLOOKUP(I495,Presupuesto!$B$11:$C$565,2,0)</f>
        <v>AGUINALDO Y DECIMO CUARTO MES</v>
      </c>
      <c r="K495" s="98" t="str">
        <f t="shared" ref="K495:K526" si="16">$K$494</f>
        <v>Posgrado</v>
      </c>
      <c r="L495" s="98" t="s">
        <v>412</v>
      </c>
    </row>
    <row r="496" spans="3:12" ht="15.75" thickBot="1" x14ac:dyDescent="0.3">
      <c r="C496" s="172" t="s">
        <v>59</v>
      </c>
      <c r="D496" s="163"/>
      <c r="E496" s="154">
        <v>0</v>
      </c>
      <c r="F496" s="117">
        <f>IF(E494&lt;6,"",((E494-6)/12)*(G494/E494))</f>
        <v>0</v>
      </c>
      <c r="G496" s="97">
        <f>F496</f>
        <v>0</v>
      </c>
      <c r="H496" s="164"/>
      <c r="I496" s="101" t="s">
        <v>519</v>
      </c>
      <c r="J496" s="101" t="str">
        <f>VLOOKUP(I496,Presupuesto!$B$11:$C$565,2,0)</f>
        <v>DECIMOCUARTO MES</v>
      </c>
      <c r="K496" s="98" t="str">
        <f t="shared" si="16"/>
        <v>Posgrado</v>
      </c>
      <c r="L496" s="98" t="s">
        <v>395</v>
      </c>
    </row>
    <row r="497" spans="3:12" ht="15.75" thickBot="1" x14ac:dyDescent="0.3">
      <c r="C497" s="137" t="s">
        <v>483</v>
      </c>
      <c r="D497" s="199"/>
      <c r="E497" s="152">
        <v>12</v>
      </c>
      <c r="F497" s="305">
        <f>HLOOKUP($C497,$BZ$2:$CM$3,2,0)</f>
        <v>39703.99</v>
      </c>
      <c r="G497" s="113">
        <f>D497*E497*F497</f>
        <v>0</v>
      </c>
      <c r="H497" s="166"/>
      <c r="I497" s="114" t="s">
        <v>496</v>
      </c>
      <c r="J497" s="114" t="str">
        <f>VLOOKUP(I497,Presupuesto!$B$11:$C$565,2,0)</f>
        <v>SUELDOS Y SALARIOS PERMANENTES</v>
      </c>
      <c r="K497" s="98" t="str">
        <f t="shared" si="16"/>
        <v>Posgrado</v>
      </c>
      <c r="L497" s="98" t="s">
        <v>395</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si="16"/>
        <v>Posgrado</v>
      </c>
      <c r="L498" s="98" t="s">
        <v>395</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484</v>
      </c>
      <c r="D500" s="199"/>
      <c r="E500" s="152">
        <v>12</v>
      </c>
      <c r="F500" s="305">
        <f>HLOOKUP($C500,$BZ$2:$CM$3,2,0)</f>
        <v>35733.589999999997</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485</v>
      </c>
      <c r="D503" s="199"/>
      <c r="E503" s="152">
        <v>12</v>
      </c>
      <c r="F503" s="305">
        <f>HLOOKUP($C503,$BZ$2:$CM$3,2,0)</f>
        <v>31763.19</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486</v>
      </c>
      <c r="D506" s="199"/>
      <c r="E506" s="152">
        <v>12</v>
      </c>
      <c r="F506" s="305">
        <f>HLOOKUP($C506,$BZ$2:$CM$3,2,0)</f>
        <v>29777.99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487</v>
      </c>
      <c r="D509" s="199"/>
      <c r="E509" s="152">
        <v>12</v>
      </c>
      <c r="F509" s="305">
        <f>HLOOKUP($C509,$BZ$2:$CM$3,2,0)</f>
        <v>27792.79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488</v>
      </c>
      <c r="D512" s="199"/>
      <c r="E512" s="152">
        <v>12</v>
      </c>
      <c r="F512" s="305">
        <f>HLOOKUP($C512,$BZ$2:$CM$3,2,0)</f>
        <v>18859.39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489</v>
      </c>
      <c r="D515" s="199"/>
      <c r="E515" s="152">
        <v>12</v>
      </c>
      <c r="F515" s="305">
        <f>HLOOKUP($C515,$BZ$2:$CM$3,2,0)</f>
        <v>17866.8</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490</v>
      </c>
      <c r="D518" s="199"/>
      <c r="E518" s="152">
        <v>12</v>
      </c>
      <c r="F518" s="305">
        <f>HLOOKUP($C518,$BZ$2:$CM$3,2,0)</f>
        <v>13896.4</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491</v>
      </c>
      <c r="D521" s="199"/>
      <c r="E521" s="152">
        <v>12</v>
      </c>
      <c r="F521" s="305">
        <f>HLOOKUP($C521,$BZ$2:$CM$3,2,0)</f>
        <v>15004.09</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492</v>
      </c>
      <c r="D524" s="199"/>
      <c r="E524" s="152">
        <v>12</v>
      </c>
      <c r="F524" s="305">
        <f>HLOOKUP($C524,$BZ$2:$CM$3,2,0)</f>
        <v>13238.9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493</v>
      </c>
      <c r="D527" s="199"/>
      <c r="E527" s="152">
        <v>12</v>
      </c>
      <c r="F527" s="305">
        <f>HLOOKUP($C527,$BZ$2:$CM$3,2,0)</f>
        <v>12356.31</v>
      </c>
      <c r="G527" s="113">
        <f>D527*E527*F527</f>
        <v>0</v>
      </c>
      <c r="H527" s="166"/>
      <c r="I527" s="114" t="s">
        <v>496</v>
      </c>
      <c r="J527" s="114" t="str">
        <f>VLOOKUP(I527,Presupuesto!$B$11:$C$565,2,0)</f>
        <v>SUELDOS Y SALARIOS PERMANENTES</v>
      </c>
      <c r="K527" s="98" t="str">
        <f t="shared" ref="K527:K544" si="17">$K$494</f>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7"/>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7"/>
        <v>Posgrado</v>
      </c>
      <c r="L529" s="98" t="s">
        <v>395</v>
      </c>
    </row>
    <row r="530" spans="3:12" ht="15.75" thickBot="1" x14ac:dyDescent="0.3">
      <c r="C530" s="137" t="s">
        <v>494</v>
      </c>
      <c r="D530" s="199"/>
      <c r="E530" s="152">
        <v>12</v>
      </c>
      <c r="F530" s="305">
        <f>HLOOKUP($C530,$BZ$2:$CM$3,2,0)</f>
        <v>463.22</v>
      </c>
      <c r="G530" s="113">
        <f>D530*E530*F530</f>
        <v>0</v>
      </c>
      <c r="H530" s="166"/>
      <c r="I530" s="114" t="s">
        <v>496</v>
      </c>
      <c r="J530" s="114" t="str">
        <f>VLOOKUP(I530,Presupuesto!$B$11:$C$565,2,0)</f>
        <v>SUELDOS Y SALARIOS PERMANENTES</v>
      </c>
      <c r="K530" s="98" t="str">
        <f t="shared" si="17"/>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495</v>
      </c>
      <c r="D533" s="199"/>
      <c r="E533" s="152">
        <v>12</v>
      </c>
      <c r="F533" s="305">
        <f>HLOOKUP($C533,$BZ$2:$CM$3,2,0)</f>
        <v>2007.3</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40" t="s">
        <v>83</v>
      </c>
      <c r="D536" s="199"/>
      <c r="E536" s="152">
        <v>12</v>
      </c>
      <c r="F536" s="139">
        <v>30000</v>
      </c>
      <c r="G536" s="113">
        <f>D536*E536*F536</f>
        <v>0</v>
      </c>
      <c r="H536" s="166"/>
      <c r="I536" s="114" t="s">
        <v>564</v>
      </c>
      <c r="J536" s="114" t="str">
        <f>VLOOKUP(I536,Presupuesto!$B$11:$C$565,2,0)</f>
        <v>CONTRATOS ESPECIALES</v>
      </c>
      <c r="K536" s="98" t="str">
        <f t="shared" si="17"/>
        <v>Posgrado</v>
      </c>
      <c r="L536" s="98" t="s">
        <v>395</v>
      </c>
    </row>
    <row r="537" spans="3:12" x14ac:dyDescent="0.25">
      <c r="C537" s="171" t="s">
        <v>58</v>
      </c>
      <c r="D537" s="163"/>
      <c r="E537" s="154">
        <v>0</v>
      </c>
      <c r="F537" s="117">
        <f>IF(E536=0,"",(G536/E536)/12*E536)</f>
        <v>0</v>
      </c>
      <c r="G537" s="97">
        <f>F537</f>
        <v>0</v>
      </c>
      <c r="H537" s="164"/>
      <c r="I537" s="101" t="s">
        <v>564</v>
      </c>
      <c r="J537" s="101" t="str">
        <f>VLOOKUP(I537,Presupuesto!$B$11:$C$565,2,0)</f>
        <v>CONTRATOS ESPECIALES</v>
      </c>
      <c r="K537" s="98" t="str">
        <f t="shared" si="17"/>
        <v>Posgrado</v>
      </c>
      <c r="L537" s="98" t="s">
        <v>394</v>
      </c>
    </row>
    <row r="538" spans="3:12" ht="15.75" thickBot="1" x14ac:dyDescent="0.3">
      <c r="C538" s="172" t="s">
        <v>59</v>
      </c>
      <c r="D538" s="163"/>
      <c r="E538" s="154">
        <v>0</v>
      </c>
      <c r="F538" s="100">
        <f>IF(E536&lt;6,"",((E536-6)/12)*(G536/E536))</f>
        <v>0</v>
      </c>
      <c r="G538" s="97">
        <f>F538</f>
        <v>0</v>
      </c>
      <c r="H538" s="164"/>
      <c r="I538" s="101" t="s">
        <v>564</v>
      </c>
      <c r="J538" s="101" t="str">
        <f>VLOOKUP(I538,Presupuesto!$B$11:$C$565,2,0)</f>
        <v>CONTRATOS ESPECIALES</v>
      </c>
      <c r="K538" s="98" t="str">
        <f t="shared" si="17"/>
        <v>Posgrado</v>
      </c>
      <c r="L538" s="98" t="s">
        <v>399</v>
      </c>
    </row>
    <row r="539" spans="3:12" ht="15.75" thickBot="1" x14ac:dyDescent="0.3">
      <c r="C539" s="140" t="s">
        <v>60</v>
      </c>
      <c r="D539" s="199"/>
      <c r="E539" s="152">
        <v>12</v>
      </c>
      <c r="F539" s="118">
        <v>30000</v>
      </c>
      <c r="G539" s="113">
        <f>D539*E539*F539</f>
        <v>0</v>
      </c>
      <c r="H539" s="166"/>
      <c r="I539" s="114" t="s">
        <v>705</v>
      </c>
      <c r="J539" s="114" t="str">
        <f>VLOOKUP(I539,Presupuesto!$B$11:$C$565,2,0)</f>
        <v>OTROS SERVICIOS TECNICOS Y PROFESIONALES</v>
      </c>
      <c r="K539" s="98" t="str">
        <f t="shared" si="17"/>
        <v>Posgrado</v>
      </c>
      <c r="L539" s="98" t="s">
        <v>394</v>
      </c>
    </row>
    <row r="540" spans="3:12" x14ac:dyDescent="0.25">
      <c r="C540" s="171" t="s">
        <v>58</v>
      </c>
      <c r="D540" s="163"/>
      <c r="E540" s="154">
        <v>0</v>
      </c>
      <c r="F540" s="100">
        <v>0</v>
      </c>
      <c r="G540" s="97">
        <f>F540</f>
        <v>0</v>
      </c>
      <c r="H540" s="164"/>
      <c r="I540" s="101" t="s">
        <v>705</v>
      </c>
      <c r="J540" s="101" t="str">
        <f>VLOOKUP(I540,Presupuesto!$B$11:$C$565,2,0)</f>
        <v>OTROS SERVICIOS TECNICOS Y PROFESIONALES</v>
      </c>
      <c r="K540" s="98" t="str">
        <f t="shared" si="17"/>
        <v>Posgrado</v>
      </c>
      <c r="L540" s="98" t="s">
        <v>394</v>
      </c>
    </row>
    <row r="541" spans="3:12" ht="15.75" thickBot="1" x14ac:dyDescent="0.3">
      <c r="C541" s="172" t="s">
        <v>59</v>
      </c>
      <c r="D541" s="163"/>
      <c r="E541" s="154">
        <v>0</v>
      </c>
      <c r="F541" s="100">
        <v>0</v>
      </c>
      <c r="G541" s="97">
        <f>F541</f>
        <v>0</v>
      </c>
      <c r="H541" s="164"/>
      <c r="I541" s="101" t="s">
        <v>705</v>
      </c>
      <c r="J541" s="101" t="str">
        <f>VLOOKUP(I541,Presupuesto!$B$11:$C$565,2,0)</f>
        <v>OTROS SERVICIOS TECNICOS Y PROFESIONALES</v>
      </c>
      <c r="K541" s="98" t="str">
        <f t="shared" si="17"/>
        <v>Posgrado</v>
      </c>
      <c r="L541" s="98" t="s">
        <v>394</v>
      </c>
    </row>
    <row r="542" spans="3:12" ht="15.75" thickBot="1" x14ac:dyDescent="0.3">
      <c r="C542" s="140" t="s">
        <v>61</v>
      </c>
      <c r="D542" s="199"/>
      <c r="E542" s="152">
        <v>12</v>
      </c>
      <c r="F542" s="118">
        <v>30000</v>
      </c>
      <c r="G542" s="113">
        <f>D542*E542*F542</f>
        <v>0</v>
      </c>
      <c r="H542" s="166"/>
      <c r="I542" s="114" t="s">
        <v>496</v>
      </c>
      <c r="J542" s="114" t="str">
        <f>VLOOKUP(I542,Presupuesto!$B$11:$C$565,2,0)</f>
        <v>SUELDOS Y SALARIOS PERMANENTES</v>
      </c>
      <c r="K542" s="98" t="str">
        <f t="shared" si="17"/>
        <v>Posgrado</v>
      </c>
      <c r="L542" s="98" t="s">
        <v>394</v>
      </c>
    </row>
    <row r="543" spans="3:12" x14ac:dyDescent="0.25">
      <c r="C543" s="171" t="s">
        <v>58</v>
      </c>
      <c r="D543" s="169"/>
      <c r="E543" s="131">
        <v>0</v>
      </c>
      <c r="F543" s="119">
        <f>IF(E542=0,"",(G542/E542)/12*E542)</f>
        <v>0</v>
      </c>
      <c r="G543" s="120">
        <f>F543</f>
        <v>0</v>
      </c>
      <c r="H543" s="164"/>
      <c r="I543" s="101" t="s">
        <v>516</v>
      </c>
      <c r="J543" s="101" t="str">
        <f>VLOOKUP(I543,Presupuesto!$B$11:$C$565,2,0)</f>
        <v>AGUINALDO Y DECIMO CUARTO MES</v>
      </c>
      <c r="K543" s="98" t="str">
        <f t="shared" si="17"/>
        <v>Posgrado</v>
      </c>
      <c r="L543" s="98" t="s">
        <v>394</v>
      </c>
    </row>
    <row r="544" spans="3:12" ht="15.75" thickBot="1" x14ac:dyDescent="0.3">
      <c r="C544" s="173" t="s">
        <v>59</v>
      </c>
      <c r="D544" s="162"/>
      <c r="E544" s="132">
        <v>0</v>
      </c>
      <c r="F544" s="105">
        <f>IF(E542&lt;6,"",((E542-6)/12)*(G542/E542))</f>
        <v>0</v>
      </c>
      <c r="G544" s="105">
        <f>F544</f>
        <v>0</v>
      </c>
      <c r="H544" s="162"/>
      <c r="I544" s="106" t="s">
        <v>519</v>
      </c>
      <c r="J544" s="124" t="str">
        <f>VLOOKUP(I544,Presupuesto!$B$11:$C$565,2,0)</f>
        <v>DECIMOCUARTO MES</v>
      </c>
      <c r="K544" s="106" t="str">
        <f t="shared" si="17"/>
        <v>Posgrado</v>
      </c>
      <c r="L544" s="124" t="s">
        <v>394</v>
      </c>
    </row>
    <row r="546" spans="3:12" ht="15.75" thickBot="1" x14ac:dyDescent="0.3">
      <c r="K546" s="153"/>
    </row>
    <row r="547" spans="3:12" ht="15.75" thickBot="1" x14ac:dyDescent="0.3">
      <c r="C547" s="69" t="s">
        <v>43</v>
      </c>
      <c r="D547" s="30">
        <f>SUM(G554:G604)</f>
        <v>0</v>
      </c>
      <c r="E547" s="93"/>
      <c r="F547" s="93"/>
      <c r="G547" s="93"/>
      <c r="H547" s="76"/>
      <c r="I547" s="76"/>
      <c r="J547" s="76"/>
      <c r="K547" s="153"/>
    </row>
    <row r="548" spans="3:12" x14ac:dyDescent="0.25">
      <c r="D548" s="31"/>
      <c r="E548" s="93"/>
      <c r="F548" s="93"/>
      <c r="G548" s="93"/>
      <c r="H548" s="76"/>
      <c r="I548" s="76"/>
      <c r="J548" s="76"/>
      <c r="K548" s="153"/>
    </row>
    <row r="549" spans="3:12" x14ac:dyDescent="0.25">
      <c r="D549" s="31"/>
      <c r="E549" s="93"/>
      <c r="F549" s="93"/>
      <c r="G549" s="93"/>
      <c r="H549" s="76"/>
      <c r="I549" s="76"/>
      <c r="J549" s="76"/>
      <c r="K549" s="153"/>
    </row>
    <row r="550" spans="3:12" ht="15.75" x14ac:dyDescent="0.25">
      <c r="C550" s="202" t="s">
        <v>392</v>
      </c>
      <c r="D550" s="367"/>
      <c r="E550" s="93"/>
      <c r="F550" s="93"/>
      <c r="G550" s="93"/>
      <c r="H550" s="76"/>
      <c r="I550" s="76"/>
      <c r="J550" s="76"/>
      <c r="K550" s="153"/>
    </row>
    <row r="551" spans="3:12" ht="18.75" x14ac:dyDescent="0.25">
      <c r="C551" s="211" t="e">
        <f>IFERROR(VLOOKUP(D550,'1. Desarrollo e Innov. Curricu.'!$E:$F,2,FALSE),IFERROR(VLOOKUP(D550,'2. Investigación Científica'!$E:$F,2,FALSE),IFERROR(VLOOKUP(D550,'3. Vinculación Univ. Sociedad'!$E:$F,2,FALSE),IFERROR(VLOOKUP(D550,'4. Docencia y Profesorado Univ.'!$E:$F,2,FALSE),IFERROR(VLOOKUP(D550,'5. Estudiantes y Graduados'!$E:$F,2,FALSE),IFERROR(VLOOKUP(D550,'11. Gestion Administrativa'!$E:$F,2,FALSE),IFERROR(VLOOKUP(D550,'13. Gestión Académica'!$E:$F,2,FALSE),IFERROR(VLOOKUP(D550,'8. Asegura. de la Calid. y M'!$E:$F,2,FALSE),IFERROR(VLOOKUP(D550,'6. Gestión del Conocimiento'!$E:$F,2,FALSE),IFERROR(VLOOKUP(D550,'15. Gobernabilidad y Proceso...'!$E:$F,2,FALSE),IFERROR(VLOOKUP(D550,'12. Gestión del Talento Humano'!$E:$F,2,FALSE),IFERROR(VLOOKUP(D550,'14. Internacional... de la E.S.'!$E:$F,2,FALSE),IFERROR(VLOOKUP(D550,'10. Posgrado'!$E:$F,2,FALSE),IFERROR(VLOOKUP(D550,'17. Gestión TIC'!$E:$F,2,FALSE),IFERROR(VLOOKUP(D550,'16. Desa. del Sistema Educ.Sup.'!$E:$F,2,FALSE),IFERROR(VLOOKUP(D550,'9. Cultura de Inno. Insti...'!$E:$F,2,FALSE),VLOOKUP(D550,'7. Lo Esencial de la Reforma U.'!$E:$F,2,0)))))))))))))))))</f>
        <v>#N/A</v>
      </c>
      <c r="D551" s="31"/>
      <c r="E551" s="93"/>
      <c r="F551" s="93"/>
      <c r="G551" s="93"/>
      <c r="H551" s="76"/>
      <c r="I551" s="76"/>
      <c r="J551" s="76"/>
      <c r="K551" s="153"/>
    </row>
    <row r="552" spans="3:12" ht="15.75" thickBot="1" x14ac:dyDescent="0.3">
      <c r="C552" s="177"/>
      <c r="D552" s="31"/>
      <c r="E552" s="93"/>
      <c r="F552" s="93"/>
      <c r="G552" s="93"/>
      <c r="H552" s="76"/>
      <c r="I552" s="76"/>
      <c r="J552" s="76"/>
      <c r="K552" s="153"/>
    </row>
    <row r="553" spans="3:12" ht="30.75" thickBot="1" x14ac:dyDescent="0.3">
      <c r="C553" s="134" t="s">
        <v>44</v>
      </c>
      <c r="D553" s="138" t="s">
        <v>55</v>
      </c>
      <c r="E553" s="170" t="s">
        <v>56</v>
      </c>
      <c r="F553" s="138" t="s">
        <v>57</v>
      </c>
      <c r="G553" s="135" t="s">
        <v>27</v>
      </c>
      <c r="H553" s="133" t="s">
        <v>131</v>
      </c>
      <c r="I553" s="136" t="s">
        <v>46</v>
      </c>
      <c r="J553" s="136" t="s">
        <v>132</v>
      </c>
      <c r="K553" s="136" t="s">
        <v>410</v>
      </c>
      <c r="L553" s="136" t="s">
        <v>411</v>
      </c>
    </row>
    <row r="554" spans="3:12" ht="15.75" thickBot="1" x14ac:dyDescent="0.3">
      <c r="C554" s="137" t="s">
        <v>482</v>
      </c>
      <c r="D554" s="199"/>
      <c r="E554" s="152">
        <v>12</v>
      </c>
      <c r="F554" s="305">
        <f>HLOOKUP($C554,$BZ$2:$CM$3,2,0)</f>
        <v>43674.39</v>
      </c>
      <c r="G554" s="113">
        <f>D554*E554*F554</f>
        <v>0</v>
      </c>
      <c r="H554" s="166"/>
      <c r="I554" s="114" t="s">
        <v>496</v>
      </c>
      <c r="J554" s="114" t="str">
        <f>VLOOKUP(I554,Presupuesto!$B$11:$C$565,2,0)</f>
        <v>SUELDOS Y SALARIOS PERMANENTES</v>
      </c>
      <c r="K554" s="219" t="s">
        <v>1454</v>
      </c>
      <c r="L554" s="98" t="s">
        <v>394</v>
      </c>
    </row>
    <row r="555" spans="3:12" x14ac:dyDescent="0.25">
      <c r="C555" s="171" t="s">
        <v>58</v>
      </c>
      <c r="D555" s="163"/>
      <c r="E555" s="154">
        <v>0</v>
      </c>
      <c r="F555" s="100">
        <f>IF(E554=0,"",(G554/E554)/12*E554)</f>
        <v>0</v>
      </c>
      <c r="G555" s="97">
        <f>F555</f>
        <v>0</v>
      </c>
      <c r="H555" s="164"/>
      <c r="I555" s="116" t="s">
        <v>516</v>
      </c>
      <c r="J555" s="116" t="str">
        <f>VLOOKUP(I555,Presupuesto!$B$11:$C$565,2,0)</f>
        <v>AGUINALDO Y DECIMO CUARTO MES</v>
      </c>
      <c r="K555" s="98" t="str">
        <f t="shared" ref="K555:K586" si="18">$K$554</f>
        <v>Posgrado</v>
      </c>
      <c r="L555" s="98" t="s">
        <v>412</v>
      </c>
    </row>
    <row r="556" spans="3:12" ht="15.75" thickBot="1" x14ac:dyDescent="0.3">
      <c r="C556" s="172" t="s">
        <v>59</v>
      </c>
      <c r="D556" s="163"/>
      <c r="E556" s="154">
        <v>0</v>
      </c>
      <c r="F556" s="117">
        <f>IF(E554&lt;6,"",((E554-6)/12)*(G554/E554))</f>
        <v>0</v>
      </c>
      <c r="G556" s="97">
        <f>F556</f>
        <v>0</v>
      </c>
      <c r="H556" s="164"/>
      <c r="I556" s="101" t="s">
        <v>519</v>
      </c>
      <c r="J556" s="101" t="str">
        <f>VLOOKUP(I556,Presupuesto!$B$11:$C$565,2,0)</f>
        <v>DECIMOCUARTO MES</v>
      </c>
      <c r="K556" s="98" t="str">
        <f t="shared" si="18"/>
        <v>Posgrado</v>
      </c>
      <c r="L556" s="98" t="s">
        <v>395</v>
      </c>
    </row>
    <row r="557" spans="3:12" ht="15.75" thickBot="1" x14ac:dyDescent="0.3">
      <c r="C557" s="137" t="s">
        <v>483</v>
      </c>
      <c r="D557" s="199"/>
      <c r="E557" s="152">
        <v>12</v>
      </c>
      <c r="F557" s="305">
        <f>HLOOKUP($C557,$BZ$2:$CM$3,2,0)</f>
        <v>39703.99</v>
      </c>
      <c r="G557" s="113">
        <f>D557*E557*F557</f>
        <v>0</v>
      </c>
      <c r="H557" s="166"/>
      <c r="I557" s="114" t="s">
        <v>496</v>
      </c>
      <c r="J557" s="114" t="str">
        <f>VLOOKUP(I557,Presupuesto!$B$11:$C$565,2,0)</f>
        <v>SUELDOS Y SALARIOS PERMANENTES</v>
      </c>
      <c r="K557" s="98" t="str">
        <f t="shared" si="18"/>
        <v>Posgrado</v>
      </c>
      <c r="L557" s="98" t="s">
        <v>395</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si="18"/>
        <v>Posgrado</v>
      </c>
      <c r="L558" s="98" t="s">
        <v>395</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484</v>
      </c>
      <c r="D560" s="199"/>
      <c r="E560" s="152">
        <v>12</v>
      </c>
      <c r="F560" s="305">
        <f>HLOOKUP($C560,$BZ$2:$CM$3,2,0)</f>
        <v>35733.589999999997</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485</v>
      </c>
      <c r="D563" s="199"/>
      <c r="E563" s="152">
        <v>12</v>
      </c>
      <c r="F563" s="305">
        <f>HLOOKUP($C563,$BZ$2:$CM$3,2,0)</f>
        <v>31763.19</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486</v>
      </c>
      <c r="D566" s="199"/>
      <c r="E566" s="152">
        <v>12</v>
      </c>
      <c r="F566" s="305">
        <f>HLOOKUP($C566,$BZ$2:$CM$3,2,0)</f>
        <v>29777.99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487</v>
      </c>
      <c r="D569" s="199"/>
      <c r="E569" s="152">
        <v>12</v>
      </c>
      <c r="F569" s="305">
        <f>HLOOKUP($C569,$BZ$2:$CM$3,2,0)</f>
        <v>27792.79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488</v>
      </c>
      <c r="D572" s="199"/>
      <c r="E572" s="152">
        <v>12</v>
      </c>
      <c r="F572" s="305">
        <f>HLOOKUP($C572,$BZ$2:$CM$3,2,0)</f>
        <v>18859.39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489</v>
      </c>
      <c r="D575" s="199"/>
      <c r="E575" s="152">
        <v>12</v>
      </c>
      <c r="F575" s="305">
        <f>HLOOKUP($C575,$BZ$2:$CM$3,2,0)</f>
        <v>17866.8</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490</v>
      </c>
      <c r="D578" s="199"/>
      <c r="E578" s="152">
        <v>12</v>
      </c>
      <c r="F578" s="305">
        <f>HLOOKUP($C578,$BZ$2:$CM$3,2,0)</f>
        <v>13896.4</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491</v>
      </c>
      <c r="D581" s="199"/>
      <c r="E581" s="152">
        <v>12</v>
      </c>
      <c r="F581" s="305">
        <f>HLOOKUP($C581,$BZ$2:$CM$3,2,0)</f>
        <v>15004.09</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492</v>
      </c>
      <c r="D584" s="199"/>
      <c r="E584" s="152">
        <v>12</v>
      </c>
      <c r="F584" s="305">
        <f>HLOOKUP($C584,$BZ$2:$CM$3,2,0)</f>
        <v>13238.9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493</v>
      </c>
      <c r="D587" s="199"/>
      <c r="E587" s="152">
        <v>12</v>
      </c>
      <c r="F587" s="305">
        <f>HLOOKUP($C587,$BZ$2:$CM$3,2,0)</f>
        <v>12356.31</v>
      </c>
      <c r="G587" s="113">
        <f>D587*E587*F587</f>
        <v>0</v>
      </c>
      <c r="H587" s="166"/>
      <c r="I587" s="114" t="s">
        <v>496</v>
      </c>
      <c r="J587" s="114" t="str">
        <f>VLOOKUP(I587,Presupuesto!$B$11:$C$565,2,0)</f>
        <v>SUELDOS Y SALARIOS PERMANENTES</v>
      </c>
      <c r="K587" s="98" t="str">
        <f t="shared" ref="K587:K604" si="19">$K$554</f>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9"/>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9"/>
        <v>Posgrado</v>
      </c>
      <c r="L589" s="98" t="s">
        <v>395</v>
      </c>
    </row>
    <row r="590" spans="3:12" ht="15.75" thickBot="1" x14ac:dyDescent="0.3">
      <c r="C590" s="137" t="s">
        <v>494</v>
      </c>
      <c r="D590" s="199"/>
      <c r="E590" s="152">
        <v>12</v>
      </c>
      <c r="F590" s="305">
        <f>HLOOKUP($C590,$BZ$2:$CM$3,2,0)</f>
        <v>463.22</v>
      </c>
      <c r="G590" s="113">
        <f>D590*E590*F590</f>
        <v>0</v>
      </c>
      <c r="H590" s="166"/>
      <c r="I590" s="114" t="s">
        <v>496</v>
      </c>
      <c r="J590" s="114" t="str">
        <f>VLOOKUP(I590,Presupuesto!$B$11:$C$565,2,0)</f>
        <v>SUELDOS Y SALARIOS PERMANENTES</v>
      </c>
      <c r="K590" s="98" t="str">
        <f t="shared" si="19"/>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495</v>
      </c>
      <c r="D593" s="199"/>
      <c r="E593" s="152">
        <v>12</v>
      </c>
      <c r="F593" s="305">
        <f>HLOOKUP($C593,$BZ$2:$CM$3,2,0)</f>
        <v>2007.3</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40" t="s">
        <v>83</v>
      </c>
      <c r="D596" s="199"/>
      <c r="E596" s="152">
        <v>12</v>
      </c>
      <c r="F596" s="139">
        <v>30000</v>
      </c>
      <c r="G596" s="113">
        <f>D596*E596*F596</f>
        <v>0</v>
      </c>
      <c r="H596" s="166"/>
      <c r="I596" s="114" t="s">
        <v>564</v>
      </c>
      <c r="J596" s="114" t="str">
        <f>VLOOKUP(I596,Presupuesto!$B$11:$C$565,2,0)</f>
        <v>CONTRATOS ESPECIALES</v>
      </c>
      <c r="K596" s="98" t="str">
        <f t="shared" si="19"/>
        <v>Posgrado</v>
      </c>
      <c r="L596" s="98" t="s">
        <v>395</v>
      </c>
    </row>
    <row r="597" spans="3:12" x14ac:dyDescent="0.25">
      <c r="C597" s="171" t="s">
        <v>58</v>
      </c>
      <c r="D597" s="163"/>
      <c r="E597" s="154">
        <v>0</v>
      </c>
      <c r="F597" s="117">
        <f>IF(E596=0,"",(G596/E596)/12*E596)</f>
        <v>0</v>
      </c>
      <c r="G597" s="97">
        <f>F597</f>
        <v>0</v>
      </c>
      <c r="H597" s="164"/>
      <c r="I597" s="101" t="s">
        <v>564</v>
      </c>
      <c r="J597" s="101" t="str">
        <f>VLOOKUP(I597,Presupuesto!$B$11:$C$565,2,0)</f>
        <v>CONTRATOS ESPECIALES</v>
      </c>
      <c r="K597" s="98" t="str">
        <f t="shared" si="19"/>
        <v>Posgrado</v>
      </c>
      <c r="L597" s="98" t="s">
        <v>394</v>
      </c>
    </row>
    <row r="598" spans="3:12" ht="15.75" thickBot="1" x14ac:dyDescent="0.3">
      <c r="C598" s="172" t="s">
        <v>59</v>
      </c>
      <c r="D598" s="163"/>
      <c r="E598" s="154">
        <v>0</v>
      </c>
      <c r="F598" s="100">
        <f>IF(E596&lt;6,"",((E596-6)/12)*(G596/E596))</f>
        <v>0</v>
      </c>
      <c r="G598" s="97">
        <f>F598</f>
        <v>0</v>
      </c>
      <c r="H598" s="164"/>
      <c r="I598" s="101" t="s">
        <v>564</v>
      </c>
      <c r="J598" s="101" t="str">
        <f>VLOOKUP(I598,Presupuesto!$B$11:$C$565,2,0)</f>
        <v>CONTRATOS ESPECIALES</v>
      </c>
      <c r="K598" s="98" t="str">
        <f t="shared" si="19"/>
        <v>Posgrado</v>
      </c>
      <c r="L598" s="98" t="s">
        <v>399</v>
      </c>
    </row>
    <row r="599" spans="3:12" ht="15.75" thickBot="1" x14ac:dyDescent="0.3">
      <c r="C599" s="140" t="s">
        <v>60</v>
      </c>
      <c r="D599" s="199"/>
      <c r="E599" s="152">
        <v>12</v>
      </c>
      <c r="F599" s="118">
        <v>30000</v>
      </c>
      <c r="G599" s="113">
        <f>D599*E599*F599</f>
        <v>0</v>
      </c>
      <c r="H599" s="166"/>
      <c r="I599" s="114" t="s">
        <v>705</v>
      </c>
      <c r="J599" s="114" t="str">
        <f>VLOOKUP(I599,Presupuesto!$B$11:$C$565,2,0)</f>
        <v>OTROS SERVICIOS TECNICOS Y PROFESIONALES</v>
      </c>
      <c r="K599" s="98" t="str">
        <f t="shared" si="19"/>
        <v>Posgrado</v>
      </c>
      <c r="L599" s="98" t="s">
        <v>394</v>
      </c>
    </row>
    <row r="600" spans="3:12" x14ac:dyDescent="0.25">
      <c r="C600" s="171" t="s">
        <v>58</v>
      </c>
      <c r="D600" s="163"/>
      <c r="E600" s="154">
        <v>0</v>
      </c>
      <c r="F600" s="100">
        <v>0</v>
      </c>
      <c r="G600" s="97">
        <f>F600</f>
        <v>0</v>
      </c>
      <c r="H600" s="164"/>
      <c r="I600" s="101" t="s">
        <v>705</v>
      </c>
      <c r="J600" s="101" t="str">
        <f>VLOOKUP(I600,Presupuesto!$B$11:$C$565,2,0)</f>
        <v>OTROS SERVICIOS TECNICOS Y PROFESIONALES</v>
      </c>
      <c r="K600" s="98" t="str">
        <f t="shared" si="19"/>
        <v>Posgrado</v>
      </c>
      <c r="L600" s="98" t="s">
        <v>394</v>
      </c>
    </row>
    <row r="601" spans="3:12" ht="15.75" thickBot="1" x14ac:dyDescent="0.3">
      <c r="C601" s="172" t="s">
        <v>59</v>
      </c>
      <c r="D601" s="163"/>
      <c r="E601" s="154">
        <v>0</v>
      </c>
      <c r="F601" s="100">
        <v>0</v>
      </c>
      <c r="G601" s="97">
        <f>F601</f>
        <v>0</v>
      </c>
      <c r="H601" s="164"/>
      <c r="I601" s="101" t="s">
        <v>705</v>
      </c>
      <c r="J601" s="101" t="str">
        <f>VLOOKUP(I601,Presupuesto!$B$11:$C$565,2,0)</f>
        <v>OTROS SERVICIOS TECNICOS Y PROFESIONALES</v>
      </c>
      <c r="K601" s="98" t="str">
        <f t="shared" si="19"/>
        <v>Posgrado</v>
      </c>
      <c r="L601" s="98" t="s">
        <v>394</v>
      </c>
    </row>
    <row r="602" spans="3:12" ht="15.75" thickBot="1" x14ac:dyDescent="0.3">
      <c r="C602" s="140" t="s">
        <v>61</v>
      </c>
      <c r="D602" s="199"/>
      <c r="E602" s="152">
        <v>12</v>
      </c>
      <c r="F602" s="118">
        <v>30000</v>
      </c>
      <c r="G602" s="113">
        <f>D602*E602*F602</f>
        <v>0</v>
      </c>
      <c r="H602" s="166"/>
      <c r="I602" s="114" t="s">
        <v>496</v>
      </c>
      <c r="J602" s="114" t="str">
        <f>VLOOKUP(I602,Presupuesto!$B$11:$C$565,2,0)</f>
        <v>SUELDOS Y SALARIOS PERMANENTES</v>
      </c>
      <c r="K602" s="98" t="str">
        <f t="shared" si="19"/>
        <v>Posgrado</v>
      </c>
      <c r="L602" s="98" t="s">
        <v>394</v>
      </c>
    </row>
    <row r="603" spans="3:12" x14ac:dyDescent="0.25">
      <c r="C603" s="171" t="s">
        <v>58</v>
      </c>
      <c r="D603" s="169"/>
      <c r="E603" s="131">
        <v>0</v>
      </c>
      <c r="F603" s="119">
        <f>IF(E602=0,"",(G602/E602)/12*E602)</f>
        <v>0</v>
      </c>
      <c r="G603" s="120">
        <f>F603</f>
        <v>0</v>
      </c>
      <c r="H603" s="164"/>
      <c r="I603" s="101" t="s">
        <v>516</v>
      </c>
      <c r="J603" s="101" t="str">
        <f>VLOOKUP(I603,Presupuesto!$B$11:$C$565,2,0)</f>
        <v>AGUINALDO Y DECIMO CUARTO MES</v>
      </c>
      <c r="K603" s="98" t="str">
        <f t="shared" si="19"/>
        <v>Posgrado</v>
      </c>
      <c r="L603" s="98" t="s">
        <v>394</v>
      </c>
    </row>
    <row r="604" spans="3:12" ht="15.75" thickBot="1" x14ac:dyDescent="0.3">
      <c r="C604" s="173" t="s">
        <v>59</v>
      </c>
      <c r="D604" s="162"/>
      <c r="E604" s="132">
        <v>0</v>
      </c>
      <c r="F604" s="105">
        <f>IF(E602&lt;6,"",((E602-6)/12)*(G602/E602))</f>
        <v>0</v>
      </c>
      <c r="G604" s="105">
        <f>F604</f>
        <v>0</v>
      </c>
      <c r="H604" s="162"/>
      <c r="I604" s="106" t="s">
        <v>519</v>
      </c>
      <c r="J604" s="124" t="str">
        <f>VLOOKUP(I604,Presupuesto!$B$11:$C$565,2,0)</f>
        <v>DECIMOCUARTO MES</v>
      </c>
      <c r="K604" s="106" t="str">
        <f t="shared" si="19"/>
        <v>Posgrado</v>
      </c>
      <c r="L604" s="124" t="s">
        <v>394</v>
      </c>
    </row>
    <row r="606" spans="3:12" ht="15.75" thickBot="1" x14ac:dyDescent="0.3"/>
    <row r="607" spans="3:12" ht="15.75" thickBot="1" x14ac:dyDescent="0.3">
      <c r="C607" s="69" t="s">
        <v>43</v>
      </c>
      <c r="D607" s="30">
        <f>SUM(G614:G664)</f>
        <v>0</v>
      </c>
      <c r="E607" s="93"/>
      <c r="F607" s="93"/>
      <c r="G607" s="93"/>
      <c r="H607" s="76"/>
      <c r="I607" s="76"/>
      <c r="J607" s="76"/>
      <c r="K607" s="153"/>
    </row>
    <row r="608" spans="3:12" x14ac:dyDescent="0.25">
      <c r="D608" s="31"/>
      <c r="E608" s="93"/>
      <c r="F608" s="93"/>
      <c r="G608" s="93"/>
      <c r="H608" s="76"/>
      <c r="I608" s="76"/>
      <c r="J608" s="76"/>
      <c r="K608" s="153"/>
    </row>
    <row r="609" spans="3:12" x14ac:dyDescent="0.25">
      <c r="D609" s="31"/>
      <c r="E609" s="93"/>
      <c r="F609" s="93"/>
      <c r="G609" s="93"/>
      <c r="H609" s="76"/>
      <c r="I609" s="76"/>
      <c r="J609" s="76"/>
      <c r="K609" s="153"/>
    </row>
    <row r="610" spans="3:12" ht="15.75" x14ac:dyDescent="0.25">
      <c r="C610" s="202" t="s">
        <v>392</v>
      </c>
      <c r="D610" s="367"/>
      <c r="E610" s="93"/>
      <c r="F610" s="93"/>
      <c r="G610" s="93"/>
      <c r="H610" s="76"/>
      <c r="I610" s="76"/>
      <c r="J610" s="76"/>
      <c r="K610" s="153"/>
    </row>
    <row r="611" spans="3:12" ht="18.75" x14ac:dyDescent="0.25">
      <c r="C611" s="211" t="e">
        <f>IFERROR(VLOOKUP(D610,'1. Desarrollo e Innov. Curricu.'!$E:$F,2,FALSE),IFERROR(VLOOKUP(D610,'2. Investigación Científica'!$E:$F,2,FALSE),IFERROR(VLOOKUP(D610,'3. Vinculación Univ. Sociedad'!$E:$F,2,FALSE),IFERROR(VLOOKUP(D610,'4. Docencia y Profesorado Univ.'!$E:$F,2,FALSE),IFERROR(VLOOKUP(D610,'5. Estudiantes y Graduados'!$E:$F,2,FALSE),IFERROR(VLOOKUP(D610,'11. Gestion Administrativa'!$E:$F,2,FALSE),IFERROR(VLOOKUP(D610,'13. Gestión Académica'!$E:$F,2,FALSE),IFERROR(VLOOKUP(D610,'8. Asegura. de la Calid. y M'!$E:$F,2,FALSE),IFERROR(VLOOKUP(D610,'6. Gestión del Conocimiento'!$E:$F,2,FALSE),IFERROR(VLOOKUP(D610,'15. Gobernabilidad y Proceso...'!$E:$F,2,FALSE),IFERROR(VLOOKUP(D610,'12. Gestión del Talento Humano'!$E:$F,2,FALSE),IFERROR(VLOOKUP(D610,'14. Internacional... de la E.S.'!$E:$F,2,FALSE),IFERROR(VLOOKUP(D610,'10. Posgrado'!$E:$F,2,FALSE),IFERROR(VLOOKUP(D610,'17. Gestión TIC'!$E:$F,2,FALSE),IFERROR(VLOOKUP(D610,'16. Desa. del Sistema Educ.Sup.'!$E:$F,2,FALSE),IFERROR(VLOOKUP(D610,'9. Cultura de Inno. Insti...'!$E:$F,2,FALSE),VLOOKUP(D610,'7. Lo Esencial de la Reforma U.'!$E:$F,2,0)))))))))))))))))</f>
        <v>#N/A</v>
      </c>
      <c r="D611" s="31"/>
      <c r="E611" s="93"/>
      <c r="F611" s="93"/>
      <c r="G611" s="93"/>
      <c r="H611" s="76"/>
      <c r="I611" s="76"/>
      <c r="J611" s="76"/>
      <c r="K611" s="153"/>
    </row>
    <row r="612" spans="3:12" ht="15.75" thickBot="1" x14ac:dyDescent="0.3">
      <c r="C612" s="177"/>
      <c r="D612" s="31"/>
      <c r="E612" s="93"/>
      <c r="F612" s="93"/>
      <c r="G612" s="93"/>
      <c r="H612" s="76"/>
      <c r="I612" s="76"/>
      <c r="J612" s="76"/>
      <c r="K612" s="153"/>
    </row>
    <row r="613" spans="3:12" ht="30.75" thickBot="1" x14ac:dyDescent="0.3">
      <c r="C613" s="134" t="s">
        <v>44</v>
      </c>
      <c r="D613" s="138" t="s">
        <v>55</v>
      </c>
      <c r="E613" s="170" t="s">
        <v>56</v>
      </c>
      <c r="F613" s="138" t="s">
        <v>57</v>
      </c>
      <c r="G613" s="135" t="s">
        <v>27</v>
      </c>
      <c r="H613" s="133" t="s">
        <v>131</v>
      </c>
      <c r="I613" s="136" t="s">
        <v>46</v>
      </c>
      <c r="J613" s="136" t="s">
        <v>132</v>
      </c>
      <c r="K613" s="136" t="s">
        <v>410</v>
      </c>
      <c r="L613" s="136" t="s">
        <v>411</v>
      </c>
    </row>
    <row r="614" spans="3:12" ht="15.75" thickBot="1" x14ac:dyDescent="0.3">
      <c r="C614" s="137" t="s">
        <v>482</v>
      </c>
      <c r="D614" s="199"/>
      <c r="E614" s="152">
        <v>12</v>
      </c>
      <c r="F614" s="305">
        <f>HLOOKUP($C614,$BZ$2:$CM$3,2,0)</f>
        <v>43674.39</v>
      </c>
      <c r="G614" s="113">
        <f>D614*E614*F614</f>
        <v>0</v>
      </c>
      <c r="H614" s="166"/>
      <c r="I614" s="114" t="s">
        <v>496</v>
      </c>
      <c r="J614" s="114" t="str">
        <f>VLOOKUP(I614,Presupuesto!$B$11:$C$565,2,0)</f>
        <v>SUELDOS Y SALARIOS PERMANENTES</v>
      </c>
      <c r="K614" s="219" t="s">
        <v>1454</v>
      </c>
      <c r="L614" s="98" t="s">
        <v>394</v>
      </c>
    </row>
    <row r="615" spans="3:12" x14ac:dyDescent="0.25">
      <c r="C615" s="171" t="s">
        <v>58</v>
      </c>
      <c r="D615" s="163"/>
      <c r="E615" s="154">
        <v>0</v>
      </c>
      <c r="F615" s="100">
        <f>IF(E614=0,"",(G614/E614)/12*E614)</f>
        <v>0</v>
      </c>
      <c r="G615" s="97">
        <f>F615</f>
        <v>0</v>
      </c>
      <c r="H615" s="164"/>
      <c r="I615" s="116" t="s">
        <v>516</v>
      </c>
      <c r="J615" s="116" t="str">
        <f>VLOOKUP(I615,Presupuesto!$B$11:$C$565,2,0)</f>
        <v>AGUINALDO Y DECIMO CUARTO MES</v>
      </c>
      <c r="K615" s="98" t="str">
        <f t="shared" ref="K615:K646" si="20">$K$614</f>
        <v>Posgrado</v>
      </c>
      <c r="L615" s="98" t="s">
        <v>412</v>
      </c>
    </row>
    <row r="616" spans="3:12" ht="15.75" thickBot="1" x14ac:dyDescent="0.3">
      <c r="C616" s="172" t="s">
        <v>59</v>
      </c>
      <c r="D616" s="163"/>
      <c r="E616" s="154">
        <v>0</v>
      </c>
      <c r="F616" s="117">
        <f>IF(E614&lt;6,"",((E614-6)/12)*(G614/E614))</f>
        <v>0</v>
      </c>
      <c r="G616" s="97">
        <f>F616</f>
        <v>0</v>
      </c>
      <c r="H616" s="164"/>
      <c r="I616" s="101" t="s">
        <v>519</v>
      </c>
      <c r="J616" s="101" t="str">
        <f>VLOOKUP(I616,Presupuesto!$B$11:$C$565,2,0)</f>
        <v>DECIMOCUARTO MES</v>
      </c>
      <c r="K616" s="98" t="str">
        <f t="shared" si="20"/>
        <v>Posgrado</v>
      </c>
      <c r="L616" s="98" t="s">
        <v>395</v>
      </c>
    </row>
    <row r="617" spans="3:12" ht="15.75" thickBot="1" x14ac:dyDescent="0.3">
      <c r="C617" s="137" t="s">
        <v>483</v>
      </c>
      <c r="D617" s="199"/>
      <c r="E617" s="152">
        <v>12</v>
      </c>
      <c r="F617" s="305">
        <f>HLOOKUP($C617,$BZ$2:$CM$3,2,0)</f>
        <v>39703.99</v>
      </c>
      <c r="G617" s="113">
        <f>D617*E617*F617</f>
        <v>0</v>
      </c>
      <c r="H617" s="166"/>
      <c r="I617" s="114" t="s">
        <v>496</v>
      </c>
      <c r="J617" s="114" t="str">
        <f>VLOOKUP(I617,Presupuesto!$B$11:$C$565,2,0)</f>
        <v>SUELDOS Y SALARIOS PERMANENTES</v>
      </c>
      <c r="K617" s="98" t="str">
        <f t="shared" si="20"/>
        <v>Posgrado</v>
      </c>
      <c r="L617" s="98" t="s">
        <v>395</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si="20"/>
        <v>Posgrado</v>
      </c>
      <c r="L618" s="98" t="s">
        <v>395</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484</v>
      </c>
      <c r="D620" s="199"/>
      <c r="E620" s="152">
        <v>12</v>
      </c>
      <c r="F620" s="305">
        <f>HLOOKUP($C620,$BZ$2:$CM$3,2,0)</f>
        <v>35733.589999999997</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485</v>
      </c>
      <c r="D623" s="199"/>
      <c r="E623" s="152">
        <v>12</v>
      </c>
      <c r="F623" s="305">
        <f>HLOOKUP($C623,$BZ$2:$CM$3,2,0)</f>
        <v>31763.19</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486</v>
      </c>
      <c r="D626" s="199"/>
      <c r="E626" s="152">
        <v>12</v>
      </c>
      <c r="F626" s="305">
        <f>HLOOKUP($C626,$BZ$2:$CM$3,2,0)</f>
        <v>29777.99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487</v>
      </c>
      <c r="D629" s="199"/>
      <c r="E629" s="152">
        <v>12</v>
      </c>
      <c r="F629" s="305">
        <f>HLOOKUP($C629,$BZ$2:$CM$3,2,0)</f>
        <v>27792.79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488</v>
      </c>
      <c r="D632" s="199"/>
      <c r="E632" s="152">
        <v>12</v>
      </c>
      <c r="F632" s="305">
        <f>HLOOKUP($C632,$BZ$2:$CM$3,2,0)</f>
        <v>18859.39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489</v>
      </c>
      <c r="D635" s="199"/>
      <c r="E635" s="152">
        <v>12</v>
      </c>
      <c r="F635" s="305">
        <f>HLOOKUP($C635,$BZ$2:$CM$3,2,0)</f>
        <v>17866.8</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490</v>
      </c>
      <c r="D638" s="199"/>
      <c r="E638" s="152">
        <v>12</v>
      </c>
      <c r="F638" s="305">
        <f>HLOOKUP($C638,$BZ$2:$CM$3,2,0)</f>
        <v>13896.4</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491</v>
      </c>
      <c r="D641" s="199"/>
      <c r="E641" s="152">
        <v>12</v>
      </c>
      <c r="F641" s="305">
        <f>HLOOKUP($C641,$BZ$2:$CM$3,2,0)</f>
        <v>15004.09</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492</v>
      </c>
      <c r="D644" s="199"/>
      <c r="E644" s="152">
        <v>12</v>
      </c>
      <c r="F644" s="305">
        <f>HLOOKUP($C644,$BZ$2:$CM$3,2,0)</f>
        <v>13238.9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493</v>
      </c>
      <c r="D647" s="199"/>
      <c r="E647" s="152">
        <v>12</v>
      </c>
      <c r="F647" s="305">
        <f>HLOOKUP($C647,$BZ$2:$CM$3,2,0)</f>
        <v>12356.31</v>
      </c>
      <c r="G647" s="113">
        <f>D647*E647*F647</f>
        <v>0</v>
      </c>
      <c r="H647" s="166"/>
      <c r="I647" s="114" t="s">
        <v>496</v>
      </c>
      <c r="J647" s="114" t="str">
        <f>VLOOKUP(I647,Presupuesto!$B$11:$C$565,2,0)</f>
        <v>SUELDOS Y SALARIOS PERMANENTES</v>
      </c>
      <c r="K647" s="98" t="str">
        <f t="shared" ref="K647:K664" si="21">$K$614</f>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1"/>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1"/>
        <v>Posgrado</v>
      </c>
      <c r="L649" s="98" t="s">
        <v>395</v>
      </c>
    </row>
    <row r="650" spans="3:12" ht="15.75" thickBot="1" x14ac:dyDescent="0.3">
      <c r="C650" s="137" t="s">
        <v>494</v>
      </c>
      <c r="D650" s="199"/>
      <c r="E650" s="152">
        <v>12</v>
      </c>
      <c r="F650" s="305">
        <f>HLOOKUP($C650,$BZ$2:$CM$3,2,0)</f>
        <v>463.22</v>
      </c>
      <c r="G650" s="113">
        <f>D650*E650*F650</f>
        <v>0</v>
      </c>
      <c r="H650" s="166"/>
      <c r="I650" s="114" t="s">
        <v>496</v>
      </c>
      <c r="J650" s="114" t="str">
        <f>VLOOKUP(I650,Presupuesto!$B$11:$C$565,2,0)</f>
        <v>SUELDOS Y SALARIOS PERMANENTES</v>
      </c>
      <c r="K650" s="98" t="str">
        <f t="shared" si="21"/>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495</v>
      </c>
      <c r="D653" s="199"/>
      <c r="E653" s="152">
        <v>12</v>
      </c>
      <c r="F653" s="305">
        <f>HLOOKUP($C653,$BZ$2:$CM$3,2,0)</f>
        <v>2007.3</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40" t="s">
        <v>83</v>
      </c>
      <c r="D656" s="199"/>
      <c r="E656" s="152">
        <v>12</v>
      </c>
      <c r="F656" s="139">
        <v>30000</v>
      </c>
      <c r="G656" s="113">
        <f>D656*E656*F656</f>
        <v>0</v>
      </c>
      <c r="H656" s="166"/>
      <c r="I656" s="114" t="s">
        <v>564</v>
      </c>
      <c r="J656" s="114" t="str">
        <f>VLOOKUP(I656,Presupuesto!$B$11:$C$565,2,0)</f>
        <v>CONTRATOS ESPECIALES</v>
      </c>
      <c r="K656" s="98" t="str">
        <f t="shared" si="21"/>
        <v>Posgrado</v>
      </c>
      <c r="L656" s="98" t="s">
        <v>395</v>
      </c>
    </row>
    <row r="657" spans="3:12" x14ac:dyDescent="0.25">
      <c r="C657" s="171" t="s">
        <v>58</v>
      </c>
      <c r="D657" s="163"/>
      <c r="E657" s="154">
        <v>0</v>
      </c>
      <c r="F657" s="117">
        <f>IF(E656=0,"",(G656/E656)/12*E656)</f>
        <v>0</v>
      </c>
      <c r="G657" s="97">
        <f>F657</f>
        <v>0</v>
      </c>
      <c r="H657" s="164"/>
      <c r="I657" s="101" t="s">
        <v>564</v>
      </c>
      <c r="J657" s="101" t="str">
        <f>VLOOKUP(I657,Presupuesto!$B$11:$C$565,2,0)</f>
        <v>CONTRATOS ESPECIALES</v>
      </c>
      <c r="K657" s="98" t="str">
        <f t="shared" si="21"/>
        <v>Posgrado</v>
      </c>
      <c r="L657" s="98" t="s">
        <v>394</v>
      </c>
    </row>
    <row r="658" spans="3:12" ht="15.75" thickBot="1" x14ac:dyDescent="0.3">
      <c r="C658" s="172" t="s">
        <v>59</v>
      </c>
      <c r="D658" s="163"/>
      <c r="E658" s="154">
        <v>0</v>
      </c>
      <c r="F658" s="100">
        <f>IF(E656&lt;6,"",((E656-6)/12)*(G656/E656))</f>
        <v>0</v>
      </c>
      <c r="G658" s="97">
        <f>F658</f>
        <v>0</v>
      </c>
      <c r="H658" s="164"/>
      <c r="I658" s="101" t="s">
        <v>564</v>
      </c>
      <c r="J658" s="101" t="str">
        <f>VLOOKUP(I658,Presupuesto!$B$11:$C$565,2,0)</f>
        <v>CONTRATOS ESPECIALES</v>
      </c>
      <c r="K658" s="98" t="str">
        <f t="shared" si="21"/>
        <v>Posgrado</v>
      </c>
      <c r="L658" s="98" t="s">
        <v>399</v>
      </c>
    </row>
    <row r="659" spans="3:12" ht="15.75" thickBot="1" x14ac:dyDescent="0.3">
      <c r="C659" s="140" t="s">
        <v>60</v>
      </c>
      <c r="D659" s="199"/>
      <c r="E659" s="152">
        <v>12</v>
      </c>
      <c r="F659" s="118">
        <v>30000</v>
      </c>
      <c r="G659" s="113">
        <f>D659*E659*F659</f>
        <v>0</v>
      </c>
      <c r="H659" s="166"/>
      <c r="I659" s="114" t="s">
        <v>705</v>
      </c>
      <c r="J659" s="114" t="str">
        <f>VLOOKUP(I659,Presupuesto!$B$11:$C$565,2,0)</f>
        <v>OTROS SERVICIOS TECNICOS Y PROFESIONALES</v>
      </c>
      <c r="K659" s="98" t="str">
        <f t="shared" si="21"/>
        <v>Posgrado</v>
      </c>
      <c r="L659" s="98" t="s">
        <v>394</v>
      </c>
    </row>
    <row r="660" spans="3:12" x14ac:dyDescent="0.25">
      <c r="C660" s="171" t="s">
        <v>58</v>
      </c>
      <c r="D660" s="163"/>
      <c r="E660" s="154">
        <v>0</v>
      </c>
      <c r="F660" s="100">
        <v>0</v>
      </c>
      <c r="G660" s="97">
        <f>F660</f>
        <v>0</v>
      </c>
      <c r="H660" s="164"/>
      <c r="I660" s="101" t="s">
        <v>705</v>
      </c>
      <c r="J660" s="101" t="str">
        <f>VLOOKUP(I660,Presupuesto!$B$11:$C$565,2,0)</f>
        <v>OTROS SERVICIOS TECNICOS Y PROFESIONALES</v>
      </c>
      <c r="K660" s="98" t="str">
        <f t="shared" si="21"/>
        <v>Posgrado</v>
      </c>
      <c r="L660" s="98" t="s">
        <v>394</v>
      </c>
    </row>
    <row r="661" spans="3:12" ht="15.75" thickBot="1" x14ac:dyDescent="0.3">
      <c r="C661" s="172" t="s">
        <v>59</v>
      </c>
      <c r="D661" s="163"/>
      <c r="E661" s="154">
        <v>0</v>
      </c>
      <c r="F661" s="100">
        <v>0</v>
      </c>
      <c r="G661" s="97">
        <f>F661</f>
        <v>0</v>
      </c>
      <c r="H661" s="164"/>
      <c r="I661" s="101" t="s">
        <v>705</v>
      </c>
      <c r="J661" s="101" t="str">
        <f>VLOOKUP(I661,Presupuesto!$B$11:$C$565,2,0)</f>
        <v>OTROS SERVICIOS TECNICOS Y PROFESIONALES</v>
      </c>
      <c r="K661" s="98" t="str">
        <f t="shared" si="21"/>
        <v>Posgrado</v>
      </c>
      <c r="L661" s="98" t="s">
        <v>394</v>
      </c>
    </row>
    <row r="662" spans="3:12" ht="15.75" thickBot="1" x14ac:dyDescent="0.3">
      <c r="C662" s="140" t="s">
        <v>61</v>
      </c>
      <c r="D662" s="199"/>
      <c r="E662" s="152">
        <v>12</v>
      </c>
      <c r="F662" s="118">
        <v>30000</v>
      </c>
      <c r="G662" s="113">
        <f>D662*E662*F662</f>
        <v>0</v>
      </c>
      <c r="H662" s="166"/>
      <c r="I662" s="114" t="s">
        <v>496</v>
      </c>
      <c r="J662" s="114" t="str">
        <f>VLOOKUP(I662,Presupuesto!$B$11:$C$565,2,0)</f>
        <v>SUELDOS Y SALARIOS PERMANENTES</v>
      </c>
      <c r="K662" s="98" t="str">
        <f t="shared" si="21"/>
        <v>Posgrado</v>
      </c>
      <c r="L662" s="98" t="s">
        <v>394</v>
      </c>
    </row>
    <row r="663" spans="3:12" x14ac:dyDescent="0.25">
      <c r="C663" s="171" t="s">
        <v>58</v>
      </c>
      <c r="D663" s="169"/>
      <c r="E663" s="131">
        <v>0</v>
      </c>
      <c r="F663" s="119">
        <f>IF(E662=0,"",(G662/E662)/12*E662)</f>
        <v>0</v>
      </c>
      <c r="G663" s="120">
        <f>F663</f>
        <v>0</v>
      </c>
      <c r="H663" s="164"/>
      <c r="I663" s="101" t="s">
        <v>516</v>
      </c>
      <c r="J663" s="101" t="str">
        <f>VLOOKUP(I663,Presupuesto!$B$11:$C$565,2,0)</f>
        <v>AGUINALDO Y DECIMO CUARTO MES</v>
      </c>
      <c r="K663" s="98" t="str">
        <f t="shared" si="21"/>
        <v>Posgrado</v>
      </c>
      <c r="L663" s="98" t="s">
        <v>394</v>
      </c>
    </row>
    <row r="664" spans="3:12" ht="15.75" thickBot="1" x14ac:dyDescent="0.3">
      <c r="C664" s="173" t="s">
        <v>59</v>
      </c>
      <c r="D664" s="162"/>
      <c r="E664" s="132">
        <v>0</v>
      </c>
      <c r="F664" s="105">
        <f>IF(E662&lt;6,"",((E662-6)/12)*(G662/E662))</f>
        <v>0</v>
      </c>
      <c r="G664" s="105">
        <f>F664</f>
        <v>0</v>
      </c>
      <c r="H664" s="162"/>
      <c r="I664" s="106" t="s">
        <v>519</v>
      </c>
      <c r="J664" s="124" t="str">
        <f>VLOOKUP(I664,Presupuesto!$B$11:$C$565,2,0)</f>
        <v>DECIMOCUARTO MES</v>
      </c>
      <c r="K664" s="106" t="str">
        <f t="shared" si="21"/>
        <v>Posgrado</v>
      </c>
      <c r="L664" s="124" t="s">
        <v>394</v>
      </c>
    </row>
    <row r="666" spans="3:12" ht="15.75" thickBot="1" x14ac:dyDescent="0.3"/>
    <row r="667" spans="3:12" ht="15.75" thickBot="1" x14ac:dyDescent="0.3">
      <c r="C667" s="69" t="s">
        <v>43</v>
      </c>
      <c r="D667" s="30">
        <f>SUM(G674:G724)</f>
        <v>0</v>
      </c>
      <c r="E667" s="93"/>
      <c r="F667" s="93"/>
      <c r="G667" s="93"/>
      <c r="H667" s="76"/>
      <c r="I667" s="76"/>
      <c r="J667" s="76"/>
    </row>
    <row r="668" spans="3:12" x14ac:dyDescent="0.25">
      <c r="D668" s="31"/>
      <c r="E668" s="93"/>
      <c r="F668" s="93"/>
      <c r="G668" s="93"/>
      <c r="H668" s="76"/>
      <c r="I668" s="76"/>
      <c r="J668" s="76"/>
      <c r="K668" s="153"/>
    </row>
    <row r="669" spans="3:12" x14ac:dyDescent="0.25">
      <c r="D669" s="31"/>
      <c r="E669" s="93"/>
      <c r="F669" s="93"/>
      <c r="G669" s="93"/>
      <c r="H669" s="76"/>
      <c r="I669" s="76"/>
      <c r="J669" s="76"/>
      <c r="K669" s="153"/>
    </row>
    <row r="670" spans="3:12" ht="15.75" x14ac:dyDescent="0.25">
      <c r="C670" s="202" t="s">
        <v>392</v>
      </c>
      <c r="D670" s="367"/>
      <c r="E670" s="93"/>
      <c r="F670" s="93"/>
      <c r="G670" s="93"/>
      <c r="H670" s="76"/>
      <c r="I670" s="76"/>
      <c r="J670" s="76"/>
      <c r="K670" s="153"/>
    </row>
    <row r="671" spans="3:12" ht="18.75" x14ac:dyDescent="0.25">
      <c r="C671" s="211" t="e">
        <f>IFERROR(VLOOKUP(D670,'1. Desarrollo e Innov. Curricu.'!$E:$F,2,FALSE),IFERROR(VLOOKUP(D670,'2. Investigación Científica'!$E:$F,2,FALSE),IFERROR(VLOOKUP(D670,'3. Vinculación Univ. Sociedad'!$E:$F,2,FALSE),IFERROR(VLOOKUP(D670,'4. Docencia y Profesorado Univ.'!$E:$F,2,FALSE),IFERROR(VLOOKUP(D670,'5. Estudiantes y Graduados'!$E:$F,2,FALSE),IFERROR(VLOOKUP(D670,'11. Gestion Administrativa'!$E:$F,2,FALSE),IFERROR(VLOOKUP(D670,'13. Gestión Académica'!$E:$F,2,FALSE),IFERROR(VLOOKUP(D670,'8. Asegura. de la Calid. y M'!$E:$F,2,FALSE),IFERROR(VLOOKUP(D670,'6. Gestión del Conocimiento'!$E:$F,2,FALSE),IFERROR(VLOOKUP(D670,'15. Gobernabilidad y Proceso...'!$E:$F,2,FALSE),IFERROR(VLOOKUP(D670,'12. Gestión del Talento Humano'!$E:$F,2,FALSE),IFERROR(VLOOKUP(D670,'14. Internacional... de la E.S.'!$E:$F,2,FALSE),IFERROR(VLOOKUP(D670,'10. Posgrado'!$E:$F,2,FALSE),IFERROR(VLOOKUP(D670,'17. Gestión TIC'!$E:$F,2,FALSE),IFERROR(VLOOKUP(D670,'16. Desa. del Sistema Educ.Sup.'!$E:$F,2,FALSE),IFERROR(VLOOKUP(D670,'9. Cultura de Inno. Insti...'!$E:$F,2,FALSE),VLOOKUP(D670,'7. Lo Esencial de la Reforma U.'!$E:$F,2,0)))))))))))))))))</f>
        <v>#N/A</v>
      </c>
      <c r="D671" s="31"/>
      <c r="E671" s="93"/>
      <c r="F671" s="93"/>
      <c r="G671" s="93"/>
      <c r="H671" s="76"/>
      <c r="I671" s="76"/>
      <c r="J671" s="76"/>
      <c r="K671" s="153"/>
    </row>
    <row r="672" spans="3:12" ht="15.75" thickBot="1" x14ac:dyDescent="0.3">
      <c r="C672" s="177"/>
      <c r="D672" s="31"/>
      <c r="E672" s="93"/>
      <c r="F672" s="93"/>
      <c r="G672" s="93"/>
      <c r="H672" s="76"/>
      <c r="I672" s="76"/>
      <c r="J672" s="76"/>
      <c r="K672" s="153"/>
    </row>
    <row r="673" spans="3:12" ht="30.75" thickBot="1" x14ac:dyDescent="0.3">
      <c r="C673" s="134" t="s">
        <v>44</v>
      </c>
      <c r="D673" s="138" t="s">
        <v>55</v>
      </c>
      <c r="E673" s="170" t="s">
        <v>56</v>
      </c>
      <c r="F673" s="138" t="s">
        <v>57</v>
      </c>
      <c r="G673" s="135" t="s">
        <v>27</v>
      </c>
      <c r="H673" s="133" t="s">
        <v>131</v>
      </c>
      <c r="I673" s="136" t="s">
        <v>46</v>
      </c>
      <c r="J673" s="136" t="s">
        <v>132</v>
      </c>
      <c r="K673" s="136" t="s">
        <v>410</v>
      </c>
      <c r="L673" s="136" t="s">
        <v>411</v>
      </c>
    </row>
    <row r="674" spans="3:12" ht="15.75" thickBot="1" x14ac:dyDescent="0.3">
      <c r="C674" s="137" t="s">
        <v>482</v>
      </c>
      <c r="D674" s="199"/>
      <c r="E674" s="152">
        <v>12</v>
      </c>
      <c r="F674" s="305">
        <f>HLOOKUP($C674,$BZ$2:$CM$3,2,0)</f>
        <v>43674.39</v>
      </c>
      <c r="G674" s="113">
        <f>D674*E674*F674</f>
        <v>0</v>
      </c>
      <c r="H674" s="166"/>
      <c r="I674" s="114" t="s">
        <v>496</v>
      </c>
      <c r="J674" s="114" t="str">
        <f>VLOOKUP(I674,Presupuesto!$B$11:$C$565,2,0)</f>
        <v>SUELDOS Y SALARIOS PERMANENTES</v>
      </c>
      <c r="K674" s="219" t="s">
        <v>1454</v>
      </c>
      <c r="L674" s="98" t="s">
        <v>394</v>
      </c>
    </row>
    <row r="675" spans="3:12" x14ac:dyDescent="0.25">
      <c r="C675" s="171" t="s">
        <v>58</v>
      </c>
      <c r="D675" s="163"/>
      <c r="E675" s="154">
        <v>0</v>
      </c>
      <c r="F675" s="100">
        <f>IF(E674=0,"",(G674/E674)/12*E674)</f>
        <v>0</v>
      </c>
      <c r="G675" s="97">
        <f>F675</f>
        <v>0</v>
      </c>
      <c r="H675" s="164"/>
      <c r="I675" s="116" t="s">
        <v>516</v>
      </c>
      <c r="J675" s="116" t="str">
        <f>VLOOKUP(I675,Presupuesto!$B$11:$C$565,2,0)</f>
        <v>AGUINALDO Y DECIMO CUARTO MES</v>
      </c>
      <c r="K675" s="98" t="str">
        <f t="shared" ref="K675:K706" si="22">$K$674</f>
        <v>Posgrado</v>
      </c>
      <c r="L675" s="98" t="s">
        <v>412</v>
      </c>
    </row>
    <row r="676" spans="3:12" ht="15.75" thickBot="1" x14ac:dyDescent="0.3">
      <c r="C676" s="172" t="s">
        <v>59</v>
      </c>
      <c r="D676" s="163"/>
      <c r="E676" s="154">
        <v>0</v>
      </c>
      <c r="F676" s="117">
        <f>IF(E674&lt;6,"",((E674-6)/12)*(G674/E674))</f>
        <v>0</v>
      </c>
      <c r="G676" s="97">
        <f>F676</f>
        <v>0</v>
      </c>
      <c r="H676" s="164"/>
      <c r="I676" s="101" t="s">
        <v>519</v>
      </c>
      <c r="J676" s="101" t="str">
        <f>VLOOKUP(I676,Presupuesto!$B$11:$C$565,2,0)</f>
        <v>DECIMOCUARTO MES</v>
      </c>
      <c r="K676" s="98" t="str">
        <f t="shared" si="22"/>
        <v>Posgrado</v>
      </c>
      <c r="L676" s="98" t="s">
        <v>395</v>
      </c>
    </row>
    <row r="677" spans="3:12" ht="15.75" thickBot="1" x14ac:dyDescent="0.3">
      <c r="C677" s="137" t="s">
        <v>483</v>
      </c>
      <c r="D677" s="199"/>
      <c r="E677" s="152">
        <v>12</v>
      </c>
      <c r="F677" s="305">
        <f>HLOOKUP($C677,$BZ$2:$CM$3,2,0)</f>
        <v>39703.99</v>
      </c>
      <c r="G677" s="113">
        <f>D677*E677*F677</f>
        <v>0</v>
      </c>
      <c r="H677" s="166"/>
      <c r="I677" s="114" t="s">
        <v>496</v>
      </c>
      <c r="J677" s="114" t="str">
        <f>VLOOKUP(I677,Presupuesto!$B$11:$C$565,2,0)</f>
        <v>SUELDOS Y SALARIOS PERMANENTES</v>
      </c>
      <c r="K677" s="98" t="str">
        <f t="shared" si="22"/>
        <v>Posgrado</v>
      </c>
      <c r="L677" s="98" t="s">
        <v>395</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si="22"/>
        <v>Posgrado</v>
      </c>
      <c r="L678" s="98" t="s">
        <v>395</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484</v>
      </c>
      <c r="D680" s="199"/>
      <c r="E680" s="152">
        <v>12</v>
      </c>
      <c r="F680" s="305">
        <f>HLOOKUP($C680,$BZ$2:$CM$3,2,0)</f>
        <v>35733.589999999997</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485</v>
      </c>
      <c r="D683" s="199"/>
      <c r="E683" s="152">
        <v>12</v>
      </c>
      <c r="F683" s="305">
        <f>HLOOKUP($C683,$BZ$2:$CM$3,2,0)</f>
        <v>31763.19</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486</v>
      </c>
      <c r="D686" s="199"/>
      <c r="E686" s="152">
        <v>12</v>
      </c>
      <c r="F686" s="305">
        <f>HLOOKUP($C686,$BZ$2:$CM$3,2,0)</f>
        <v>29777.99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487</v>
      </c>
      <c r="D689" s="199"/>
      <c r="E689" s="152">
        <v>12</v>
      </c>
      <c r="F689" s="305">
        <f>HLOOKUP($C689,$BZ$2:$CM$3,2,0)</f>
        <v>27792.79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488</v>
      </c>
      <c r="D692" s="199"/>
      <c r="E692" s="152">
        <v>12</v>
      </c>
      <c r="F692" s="305">
        <f>HLOOKUP($C692,$BZ$2:$CM$3,2,0)</f>
        <v>18859.39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489</v>
      </c>
      <c r="D695" s="199"/>
      <c r="E695" s="152">
        <v>12</v>
      </c>
      <c r="F695" s="305">
        <f>HLOOKUP($C695,$BZ$2:$CM$3,2,0)</f>
        <v>17866.8</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490</v>
      </c>
      <c r="D698" s="199"/>
      <c r="E698" s="152">
        <v>12</v>
      </c>
      <c r="F698" s="305">
        <f>HLOOKUP($C698,$BZ$2:$CM$3,2,0)</f>
        <v>13896.4</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491</v>
      </c>
      <c r="D701" s="199"/>
      <c r="E701" s="152">
        <v>12</v>
      </c>
      <c r="F701" s="305">
        <f>HLOOKUP($C701,$BZ$2:$CM$3,2,0)</f>
        <v>15004.09</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492</v>
      </c>
      <c r="D704" s="199"/>
      <c r="E704" s="152">
        <v>12</v>
      </c>
      <c r="F704" s="305">
        <f>HLOOKUP($C704,$BZ$2:$CM$3,2,0)</f>
        <v>13238.9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493</v>
      </c>
      <c r="D707" s="199"/>
      <c r="E707" s="152">
        <v>12</v>
      </c>
      <c r="F707" s="305">
        <f>HLOOKUP($C707,$BZ$2:$CM$3,2,0)</f>
        <v>12356.31</v>
      </c>
      <c r="G707" s="113">
        <f>D707*E707*F707</f>
        <v>0</v>
      </c>
      <c r="H707" s="166"/>
      <c r="I707" s="114" t="s">
        <v>496</v>
      </c>
      <c r="J707" s="114" t="str">
        <f>VLOOKUP(I707,Presupuesto!$B$11:$C$565,2,0)</f>
        <v>SUELDOS Y SALARIOS PERMANENTES</v>
      </c>
      <c r="K707" s="98" t="str">
        <f t="shared" ref="K707:K724" si="23">$K$674</f>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3"/>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3"/>
        <v>Posgrado</v>
      </c>
      <c r="L709" s="98" t="s">
        <v>395</v>
      </c>
    </row>
    <row r="710" spans="3:12" ht="15.75" thickBot="1" x14ac:dyDescent="0.3">
      <c r="C710" s="137" t="s">
        <v>494</v>
      </c>
      <c r="D710" s="199"/>
      <c r="E710" s="152">
        <v>12</v>
      </c>
      <c r="F710" s="305">
        <f>HLOOKUP($C710,$BZ$2:$CM$3,2,0)</f>
        <v>463.22</v>
      </c>
      <c r="G710" s="113">
        <f>D710*E710*F710</f>
        <v>0</v>
      </c>
      <c r="H710" s="166"/>
      <c r="I710" s="114" t="s">
        <v>496</v>
      </c>
      <c r="J710" s="114" t="str">
        <f>VLOOKUP(I710,Presupuesto!$B$11:$C$565,2,0)</f>
        <v>SUELDOS Y SALARIOS PERMANENTES</v>
      </c>
      <c r="K710" s="98" t="str">
        <f t="shared" si="23"/>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495</v>
      </c>
      <c r="D713" s="199"/>
      <c r="E713" s="152">
        <v>12</v>
      </c>
      <c r="F713" s="305">
        <f>HLOOKUP($C713,$BZ$2:$CM$3,2,0)</f>
        <v>2007.3</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40" t="s">
        <v>83</v>
      </c>
      <c r="D716" s="199"/>
      <c r="E716" s="152">
        <v>12</v>
      </c>
      <c r="F716" s="139">
        <v>30000</v>
      </c>
      <c r="G716" s="113">
        <f>D716*E716*F716</f>
        <v>0</v>
      </c>
      <c r="H716" s="166"/>
      <c r="I716" s="114" t="s">
        <v>564</v>
      </c>
      <c r="J716" s="114" t="str">
        <f>VLOOKUP(I716,Presupuesto!$B$11:$C$565,2,0)</f>
        <v>CONTRATOS ESPECIALES</v>
      </c>
      <c r="K716" s="98" t="str">
        <f t="shared" si="23"/>
        <v>Posgrado</v>
      </c>
      <c r="L716" s="98" t="s">
        <v>395</v>
      </c>
    </row>
    <row r="717" spans="3:12" x14ac:dyDescent="0.25">
      <c r="C717" s="171" t="s">
        <v>58</v>
      </c>
      <c r="D717" s="163"/>
      <c r="E717" s="154">
        <v>0</v>
      </c>
      <c r="F717" s="117">
        <f>IF(E716=0,"",(G716/E716)/12*E716)</f>
        <v>0</v>
      </c>
      <c r="G717" s="97">
        <f>F717</f>
        <v>0</v>
      </c>
      <c r="H717" s="164"/>
      <c r="I717" s="101" t="s">
        <v>564</v>
      </c>
      <c r="J717" s="101" t="str">
        <f>VLOOKUP(I717,Presupuesto!$B$11:$C$565,2,0)</f>
        <v>CONTRATOS ESPECIALES</v>
      </c>
      <c r="K717" s="98" t="str">
        <f t="shared" si="23"/>
        <v>Posgrado</v>
      </c>
      <c r="L717" s="98" t="s">
        <v>394</v>
      </c>
    </row>
    <row r="718" spans="3:12" ht="15.75" thickBot="1" x14ac:dyDescent="0.3">
      <c r="C718" s="172" t="s">
        <v>59</v>
      </c>
      <c r="D718" s="163"/>
      <c r="E718" s="154">
        <v>0</v>
      </c>
      <c r="F718" s="100">
        <f>IF(E716&lt;6,"",((E716-6)/12)*(G716/E716))</f>
        <v>0</v>
      </c>
      <c r="G718" s="97">
        <f>F718</f>
        <v>0</v>
      </c>
      <c r="H718" s="164"/>
      <c r="I718" s="101" t="s">
        <v>564</v>
      </c>
      <c r="J718" s="101" t="str">
        <f>VLOOKUP(I718,Presupuesto!$B$11:$C$565,2,0)</f>
        <v>CONTRATOS ESPECIALES</v>
      </c>
      <c r="K718" s="98" t="str">
        <f t="shared" si="23"/>
        <v>Posgrado</v>
      </c>
      <c r="L718" s="98" t="s">
        <v>399</v>
      </c>
    </row>
    <row r="719" spans="3:12" ht="15.75" thickBot="1" x14ac:dyDescent="0.3">
      <c r="C719" s="140" t="s">
        <v>60</v>
      </c>
      <c r="D719" s="199"/>
      <c r="E719" s="152">
        <v>12</v>
      </c>
      <c r="F719" s="118">
        <v>30000</v>
      </c>
      <c r="G719" s="113">
        <f>D719*E719*F719</f>
        <v>0</v>
      </c>
      <c r="H719" s="166"/>
      <c r="I719" s="114" t="s">
        <v>705</v>
      </c>
      <c r="J719" s="114" t="str">
        <f>VLOOKUP(I719,Presupuesto!$B$11:$C$565,2,0)</f>
        <v>OTROS SERVICIOS TECNICOS Y PROFESIONALES</v>
      </c>
      <c r="K719" s="98" t="str">
        <f t="shared" si="23"/>
        <v>Posgrado</v>
      </c>
      <c r="L719" s="98" t="s">
        <v>394</v>
      </c>
    </row>
    <row r="720" spans="3:12" x14ac:dyDescent="0.25">
      <c r="C720" s="171" t="s">
        <v>58</v>
      </c>
      <c r="D720" s="163"/>
      <c r="E720" s="154">
        <v>0</v>
      </c>
      <c r="F720" s="100">
        <v>0</v>
      </c>
      <c r="G720" s="97">
        <f>F720</f>
        <v>0</v>
      </c>
      <c r="H720" s="164"/>
      <c r="I720" s="101" t="s">
        <v>705</v>
      </c>
      <c r="J720" s="101" t="str">
        <f>VLOOKUP(I720,Presupuesto!$B$11:$C$565,2,0)</f>
        <v>OTROS SERVICIOS TECNICOS Y PROFESIONALES</v>
      </c>
      <c r="K720" s="98" t="str">
        <f t="shared" si="23"/>
        <v>Posgrado</v>
      </c>
      <c r="L720" s="98" t="s">
        <v>394</v>
      </c>
    </row>
    <row r="721" spans="3:12" ht="15.75" thickBot="1" x14ac:dyDescent="0.3">
      <c r="C721" s="172" t="s">
        <v>59</v>
      </c>
      <c r="D721" s="163"/>
      <c r="E721" s="154">
        <v>0</v>
      </c>
      <c r="F721" s="100">
        <v>0</v>
      </c>
      <c r="G721" s="97">
        <f>F721</f>
        <v>0</v>
      </c>
      <c r="H721" s="164"/>
      <c r="I721" s="101" t="s">
        <v>705</v>
      </c>
      <c r="J721" s="101" t="str">
        <f>VLOOKUP(I721,Presupuesto!$B$11:$C$565,2,0)</f>
        <v>OTROS SERVICIOS TECNICOS Y PROFESIONALES</v>
      </c>
      <c r="K721" s="98" t="str">
        <f t="shared" si="23"/>
        <v>Posgrado</v>
      </c>
      <c r="L721" s="98" t="s">
        <v>394</v>
      </c>
    </row>
    <row r="722" spans="3:12" ht="15.75" thickBot="1" x14ac:dyDescent="0.3">
      <c r="C722" s="140" t="s">
        <v>61</v>
      </c>
      <c r="D722" s="199"/>
      <c r="E722" s="152">
        <v>12</v>
      </c>
      <c r="F722" s="118">
        <v>30000</v>
      </c>
      <c r="G722" s="113">
        <f>D722*E722*F722</f>
        <v>0</v>
      </c>
      <c r="H722" s="166"/>
      <c r="I722" s="114" t="s">
        <v>496</v>
      </c>
      <c r="J722" s="114" t="str">
        <f>VLOOKUP(I722,Presupuesto!$B$11:$C$565,2,0)</f>
        <v>SUELDOS Y SALARIOS PERMANENTES</v>
      </c>
      <c r="K722" s="98" t="str">
        <f t="shared" si="23"/>
        <v>Posgrado</v>
      </c>
      <c r="L722" s="98" t="s">
        <v>394</v>
      </c>
    </row>
    <row r="723" spans="3:12" x14ac:dyDescent="0.25">
      <c r="C723" s="171" t="s">
        <v>58</v>
      </c>
      <c r="D723" s="169"/>
      <c r="E723" s="131">
        <v>0</v>
      </c>
      <c r="F723" s="119">
        <f>IF(E722=0,"",(G722/E722)/12*E722)</f>
        <v>0</v>
      </c>
      <c r="G723" s="120">
        <f>F723</f>
        <v>0</v>
      </c>
      <c r="H723" s="164"/>
      <c r="I723" s="101" t="s">
        <v>516</v>
      </c>
      <c r="J723" s="101" t="str">
        <f>VLOOKUP(I723,Presupuesto!$B$11:$C$565,2,0)</f>
        <v>AGUINALDO Y DECIMO CUARTO MES</v>
      </c>
      <c r="K723" s="98" t="str">
        <f t="shared" si="23"/>
        <v>Posgrado</v>
      </c>
      <c r="L723" s="98" t="s">
        <v>394</v>
      </c>
    </row>
    <row r="724" spans="3:12" ht="15.75" thickBot="1" x14ac:dyDescent="0.3">
      <c r="C724" s="173" t="s">
        <v>59</v>
      </c>
      <c r="D724" s="162"/>
      <c r="E724" s="132">
        <v>0</v>
      </c>
      <c r="F724" s="105">
        <f>IF(E722&lt;6,"",((E722-6)/12)*(G722/E722))</f>
        <v>0</v>
      </c>
      <c r="G724" s="105">
        <f>F724</f>
        <v>0</v>
      </c>
      <c r="H724" s="162"/>
      <c r="I724" s="106" t="s">
        <v>519</v>
      </c>
      <c r="J724" s="124" t="str">
        <f>VLOOKUP(I724,Presupuesto!$B$11:$C$565,2,0)</f>
        <v>DECIMOCUARTO MES</v>
      </c>
      <c r="K724" s="106" t="str">
        <f t="shared" si="23"/>
        <v>Posgrado</v>
      </c>
      <c r="L724" s="124" t="s">
        <v>394</v>
      </c>
    </row>
    <row r="726" spans="3:12" ht="15.75" thickBot="1" x14ac:dyDescent="0.3"/>
    <row r="727" spans="3:12" ht="15.75" thickBot="1" x14ac:dyDescent="0.3">
      <c r="C727" s="69" t="s">
        <v>43</v>
      </c>
      <c r="D727" s="30">
        <f>SUM(G734:G784)</f>
        <v>0</v>
      </c>
      <c r="E727" s="93"/>
      <c r="F727" s="93"/>
      <c r="G727" s="93"/>
      <c r="H727" s="76"/>
      <c r="I727" s="76"/>
      <c r="J727" s="76"/>
    </row>
    <row r="728" spans="3:12" x14ac:dyDescent="0.25">
      <c r="D728" s="31"/>
      <c r="E728" s="93"/>
      <c r="F728" s="93"/>
      <c r="G728" s="93"/>
      <c r="H728" s="76"/>
      <c r="I728" s="76"/>
      <c r="J728" s="76"/>
    </row>
    <row r="729" spans="3:12" x14ac:dyDescent="0.25">
      <c r="D729" s="31"/>
      <c r="E729" s="93"/>
      <c r="F729" s="93"/>
      <c r="G729" s="93"/>
      <c r="H729" s="76"/>
      <c r="I729" s="76"/>
      <c r="J729" s="76"/>
      <c r="K729" s="153"/>
    </row>
    <row r="730" spans="3:12" ht="15.75" x14ac:dyDescent="0.25">
      <c r="C730" s="202" t="s">
        <v>392</v>
      </c>
      <c r="D730" s="367"/>
      <c r="E730" s="93"/>
      <c r="F730" s="93"/>
      <c r="G730" s="93"/>
      <c r="H730" s="76"/>
      <c r="I730" s="76"/>
      <c r="J730" s="76"/>
      <c r="K730" s="153"/>
    </row>
    <row r="731" spans="3:12" ht="18.75" x14ac:dyDescent="0.25">
      <c r="C731" s="211" t="e">
        <f>IFERROR(VLOOKUP(D730,'1. Desarrollo e Innov. Curricu.'!$E:$F,2,FALSE),IFERROR(VLOOKUP(D730,'2. Investigación Científica'!$E:$F,2,FALSE),IFERROR(VLOOKUP(D730,'3. Vinculación Univ. Sociedad'!$E:$F,2,FALSE),IFERROR(VLOOKUP(D730,'4. Docencia y Profesorado Univ.'!$E:$F,2,FALSE),IFERROR(VLOOKUP(D730,'5. Estudiantes y Graduados'!$E:$F,2,FALSE),IFERROR(VLOOKUP(D730,'11. Gestion Administrativa'!$E:$F,2,FALSE),IFERROR(VLOOKUP(D730,'13. Gestión Académica'!$E:$F,2,FALSE),IFERROR(VLOOKUP(D730,'8. Asegura. de la Calid. y M'!$E:$F,2,FALSE),IFERROR(VLOOKUP(D730,'6. Gestión del Conocimiento'!$E:$F,2,FALSE),IFERROR(VLOOKUP(D730,'15. Gobernabilidad y Proceso...'!$E:$F,2,FALSE),IFERROR(VLOOKUP(D730,'12. Gestión del Talento Humano'!$E:$F,2,FALSE),IFERROR(VLOOKUP(D730,'14. Internacional... de la E.S.'!$E:$F,2,FALSE),IFERROR(VLOOKUP(D730,'10. Posgrado'!$E:$F,2,FALSE),IFERROR(VLOOKUP(D730,'17. Gestión TIC'!$E:$F,2,FALSE),IFERROR(VLOOKUP(D730,'16. Desa. del Sistema Educ.Sup.'!$E:$F,2,FALSE),IFERROR(VLOOKUP(D730,'9. Cultura de Inno. Insti...'!$E:$F,2,FALSE),VLOOKUP(D730,'7. Lo Esencial de la Reforma U.'!$E:$F,2,0)))))))))))))))))</f>
        <v>#N/A</v>
      </c>
      <c r="D731" s="31"/>
      <c r="E731" s="93"/>
      <c r="F731" s="93"/>
      <c r="G731" s="93"/>
      <c r="H731" s="76"/>
      <c r="I731" s="76"/>
      <c r="J731" s="76"/>
      <c r="K731" s="153"/>
    </row>
    <row r="732" spans="3:12" ht="15.75" thickBot="1" x14ac:dyDescent="0.3">
      <c r="C732" s="177"/>
      <c r="D732" s="31"/>
      <c r="E732" s="93"/>
      <c r="F732" s="93"/>
      <c r="G732" s="93"/>
      <c r="H732" s="76"/>
      <c r="I732" s="76"/>
      <c r="J732" s="76"/>
      <c r="K732" s="153"/>
    </row>
    <row r="733" spans="3:12" ht="30.75" thickBot="1" x14ac:dyDescent="0.3">
      <c r="C733" s="134" t="s">
        <v>44</v>
      </c>
      <c r="D733" s="138" t="s">
        <v>55</v>
      </c>
      <c r="E733" s="170" t="s">
        <v>56</v>
      </c>
      <c r="F733" s="138" t="s">
        <v>57</v>
      </c>
      <c r="G733" s="135" t="s">
        <v>27</v>
      </c>
      <c r="H733" s="133" t="s">
        <v>131</v>
      </c>
      <c r="I733" s="136" t="s">
        <v>46</v>
      </c>
      <c r="J733" s="136" t="s">
        <v>132</v>
      </c>
      <c r="K733" s="136" t="s">
        <v>410</v>
      </c>
      <c r="L733" s="136" t="s">
        <v>411</v>
      </c>
    </row>
    <row r="734" spans="3:12" ht="15.75" thickBot="1" x14ac:dyDescent="0.3">
      <c r="C734" s="137" t="s">
        <v>482</v>
      </c>
      <c r="D734" s="199"/>
      <c r="E734" s="152">
        <v>12</v>
      </c>
      <c r="F734" s="305">
        <f>HLOOKUP($C734,$BZ$2:$CM$3,2,0)</f>
        <v>43674.39</v>
      </c>
      <c r="G734" s="113">
        <f>D734*E734*F734</f>
        <v>0</v>
      </c>
      <c r="H734" s="166"/>
      <c r="I734" s="114" t="s">
        <v>496</v>
      </c>
      <c r="J734" s="114" t="str">
        <f>VLOOKUP(I734,Presupuesto!$B$11:$C$565,2,0)</f>
        <v>SUELDOS Y SALARIOS PERMANENTES</v>
      </c>
      <c r="K734" s="219" t="s">
        <v>1454</v>
      </c>
      <c r="L734" s="98" t="s">
        <v>394</v>
      </c>
    </row>
    <row r="735" spans="3:12" x14ac:dyDescent="0.25">
      <c r="C735" s="171" t="s">
        <v>58</v>
      </c>
      <c r="D735" s="163"/>
      <c r="E735" s="154">
        <v>0</v>
      </c>
      <c r="F735" s="100">
        <f>IF(E734=0,"",(G734/E734)/12*E734)</f>
        <v>0</v>
      </c>
      <c r="G735" s="97">
        <f>F735</f>
        <v>0</v>
      </c>
      <c r="H735" s="164"/>
      <c r="I735" s="116" t="s">
        <v>516</v>
      </c>
      <c r="J735" s="116" t="str">
        <f>VLOOKUP(I735,Presupuesto!$B$11:$C$565,2,0)</f>
        <v>AGUINALDO Y DECIMO CUARTO MES</v>
      </c>
      <c r="K735" s="98" t="str">
        <f t="shared" ref="K735:K766" si="24">$K$734</f>
        <v>Posgrado</v>
      </c>
      <c r="L735" s="98" t="s">
        <v>412</v>
      </c>
    </row>
    <row r="736" spans="3:12" ht="15.75" thickBot="1" x14ac:dyDescent="0.3">
      <c r="C736" s="172" t="s">
        <v>59</v>
      </c>
      <c r="D736" s="163"/>
      <c r="E736" s="154">
        <v>0</v>
      </c>
      <c r="F736" s="117">
        <f>IF(E734&lt;6,"",((E734-6)/12)*(G734/E734))</f>
        <v>0</v>
      </c>
      <c r="G736" s="97">
        <f>F736</f>
        <v>0</v>
      </c>
      <c r="H736" s="164"/>
      <c r="I736" s="101" t="s">
        <v>519</v>
      </c>
      <c r="J736" s="101" t="str">
        <f>VLOOKUP(I736,Presupuesto!$B$11:$C$565,2,0)</f>
        <v>DECIMOCUARTO MES</v>
      </c>
      <c r="K736" s="98" t="str">
        <f t="shared" si="24"/>
        <v>Posgrado</v>
      </c>
      <c r="L736" s="98" t="s">
        <v>395</v>
      </c>
    </row>
    <row r="737" spans="3:12" ht="15.75" thickBot="1" x14ac:dyDescent="0.3">
      <c r="C737" s="137" t="s">
        <v>483</v>
      </c>
      <c r="D737" s="199"/>
      <c r="E737" s="152">
        <v>12</v>
      </c>
      <c r="F737" s="305">
        <f>HLOOKUP($C737,$BZ$2:$CM$3,2,0)</f>
        <v>39703.99</v>
      </c>
      <c r="G737" s="113">
        <f>D737*E737*F737</f>
        <v>0</v>
      </c>
      <c r="H737" s="166"/>
      <c r="I737" s="114" t="s">
        <v>496</v>
      </c>
      <c r="J737" s="114" t="str">
        <f>VLOOKUP(I737,Presupuesto!$B$11:$C$565,2,0)</f>
        <v>SUELDOS Y SALARIOS PERMANENTES</v>
      </c>
      <c r="K737" s="98" t="str">
        <f t="shared" si="24"/>
        <v>Posgrado</v>
      </c>
      <c r="L737" s="98" t="s">
        <v>395</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si="24"/>
        <v>Posgrado</v>
      </c>
      <c r="L738" s="98" t="s">
        <v>395</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484</v>
      </c>
      <c r="D740" s="199"/>
      <c r="E740" s="152">
        <v>12</v>
      </c>
      <c r="F740" s="305">
        <f>HLOOKUP($C740,$BZ$2:$CM$3,2,0)</f>
        <v>35733.589999999997</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485</v>
      </c>
      <c r="D743" s="199"/>
      <c r="E743" s="152">
        <v>12</v>
      </c>
      <c r="F743" s="305">
        <f>HLOOKUP($C743,$BZ$2:$CM$3,2,0)</f>
        <v>31763.19</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486</v>
      </c>
      <c r="D746" s="199"/>
      <c r="E746" s="152">
        <v>12</v>
      </c>
      <c r="F746" s="305">
        <f>HLOOKUP($C746,$BZ$2:$CM$3,2,0)</f>
        <v>29777.99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487</v>
      </c>
      <c r="D749" s="199"/>
      <c r="E749" s="152">
        <v>12</v>
      </c>
      <c r="F749" s="305">
        <f>HLOOKUP($C749,$BZ$2:$CM$3,2,0)</f>
        <v>27792.79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488</v>
      </c>
      <c r="D752" s="199"/>
      <c r="E752" s="152">
        <v>12</v>
      </c>
      <c r="F752" s="305">
        <f>HLOOKUP($C752,$BZ$2:$CM$3,2,0)</f>
        <v>18859.39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489</v>
      </c>
      <c r="D755" s="199"/>
      <c r="E755" s="152">
        <v>12</v>
      </c>
      <c r="F755" s="305">
        <f>HLOOKUP($C755,$BZ$2:$CM$3,2,0)</f>
        <v>17866.8</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490</v>
      </c>
      <c r="D758" s="199"/>
      <c r="E758" s="152">
        <v>12</v>
      </c>
      <c r="F758" s="305">
        <f>HLOOKUP($C758,$BZ$2:$CM$3,2,0)</f>
        <v>13896.4</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491</v>
      </c>
      <c r="D761" s="199"/>
      <c r="E761" s="152">
        <v>12</v>
      </c>
      <c r="F761" s="305">
        <f>HLOOKUP($C761,$BZ$2:$CM$3,2,0)</f>
        <v>15004.09</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492</v>
      </c>
      <c r="D764" s="199"/>
      <c r="E764" s="152">
        <v>12</v>
      </c>
      <c r="F764" s="305">
        <f>HLOOKUP($C764,$BZ$2:$CM$3,2,0)</f>
        <v>13238.9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493</v>
      </c>
      <c r="D767" s="199"/>
      <c r="E767" s="152">
        <v>12</v>
      </c>
      <c r="F767" s="305">
        <f>HLOOKUP($C767,$BZ$2:$CM$3,2,0)</f>
        <v>12356.31</v>
      </c>
      <c r="G767" s="113">
        <f>D767*E767*F767</f>
        <v>0</v>
      </c>
      <c r="H767" s="166"/>
      <c r="I767" s="114" t="s">
        <v>496</v>
      </c>
      <c r="J767" s="114" t="str">
        <f>VLOOKUP(I767,Presupuesto!$B$11:$C$565,2,0)</f>
        <v>SUELDOS Y SALARIOS PERMANENTES</v>
      </c>
      <c r="K767" s="98" t="str">
        <f t="shared" ref="K767:K784" si="25">$K$734</f>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5"/>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5"/>
        <v>Posgrado</v>
      </c>
      <c r="L769" s="98" t="s">
        <v>395</v>
      </c>
    </row>
    <row r="770" spans="3:12" ht="15.75" thickBot="1" x14ac:dyDescent="0.3">
      <c r="C770" s="137" t="s">
        <v>494</v>
      </c>
      <c r="D770" s="199"/>
      <c r="E770" s="152">
        <v>12</v>
      </c>
      <c r="F770" s="305">
        <f>HLOOKUP($C770,$BZ$2:$CM$3,2,0)</f>
        <v>463.22</v>
      </c>
      <c r="G770" s="113">
        <f>D770*E770*F770</f>
        <v>0</v>
      </c>
      <c r="H770" s="166"/>
      <c r="I770" s="114" t="s">
        <v>496</v>
      </c>
      <c r="J770" s="114" t="str">
        <f>VLOOKUP(I770,Presupuesto!$B$11:$C$565,2,0)</f>
        <v>SUELDOS Y SALARIOS PERMANENTES</v>
      </c>
      <c r="K770" s="98" t="str">
        <f t="shared" si="25"/>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495</v>
      </c>
      <c r="D773" s="199"/>
      <c r="E773" s="152">
        <v>12</v>
      </c>
      <c r="F773" s="305">
        <f>HLOOKUP($C773,$BZ$2:$CM$3,2,0)</f>
        <v>2007.3</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40" t="s">
        <v>83</v>
      </c>
      <c r="D776" s="199"/>
      <c r="E776" s="152">
        <v>12</v>
      </c>
      <c r="F776" s="139">
        <v>30000</v>
      </c>
      <c r="G776" s="113">
        <f>D776*E776*F776</f>
        <v>0</v>
      </c>
      <c r="H776" s="166"/>
      <c r="I776" s="114" t="s">
        <v>564</v>
      </c>
      <c r="J776" s="114" t="str">
        <f>VLOOKUP(I776,Presupuesto!$B$11:$C$565,2,0)</f>
        <v>CONTRATOS ESPECIALES</v>
      </c>
      <c r="K776" s="98" t="str">
        <f t="shared" si="25"/>
        <v>Posgrado</v>
      </c>
      <c r="L776" s="98" t="s">
        <v>395</v>
      </c>
    </row>
    <row r="777" spans="3:12" x14ac:dyDescent="0.25">
      <c r="C777" s="171" t="s">
        <v>58</v>
      </c>
      <c r="D777" s="163"/>
      <c r="E777" s="154">
        <v>0</v>
      </c>
      <c r="F777" s="117">
        <f>IF(E776=0,"",(G776/E776)/12*E776)</f>
        <v>0</v>
      </c>
      <c r="G777" s="97">
        <f>F777</f>
        <v>0</v>
      </c>
      <c r="H777" s="164"/>
      <c r="I777" s="101" t="s">
        <v>564</v>
      </c>
      <c r="J777" s="101" t="str">
        <f>VLOOKUP(I777,Presupuesto!$B$11:$C$565,2,0)</f>
        <v>CONTRATOS ESPECIALES</v>
      </c>
      <c r="K777" s="98" t="str">
        <f t="shared" si="25"/>
        <v>Posgrado</v>
      </c>
      <c r="L777" s="98" t="s">
        <v>394</v>
      </c>
    </row>
    <row r="778" spans="3:12" ht="15.75" thickBot="1" x14ac:dyDescent="0.3">
      <c r="C778" s="172" t="s">
        <v>59</v>
      </c>
      <c r="D778" s="163"/>
      <c r="E778" s="154">
        <v>0</v>
      </c>
      <c r="F778" s="100">
        <f>IF(E776&lt;6,"",((E776-6)/12)*(G776/E776))</f>
        <v>0</v>
      </c>
      <c r="G778" s="97">
        <f>F778</f>
        <v>0</v>
      </c>
      <c r="H778" s="164"/>
      <c r="I778" s="101" t="s">
        <v>564</v>
      </c>
      <c r="J778" s="101" t="str">
        <f>VLOOKUP(I778,Presupuesto!$B$11:$C$565,2,0)</f>
        <v>CONTRATOS ESPECIALES</v>
      </c>
      <c r="K778" s="98" t="str">
        <f t="shared" si="25"/>
        <v>Posgrado</v>
      </c>
      <c r="L778" s="98" t="s">
        <v>399</v>
      </c>
    </row>
    <row r="779" spans="3:12" ht="15.75" thickBot="1" x14ac:dyDescent="0.3">
      <c r="C779" s="140" t="s">
        <v>60</v>
      </c>
      <c r="D779" s="199"/>
      <c r="E779" s="152">
        <v>12</v>
      </c>
      <c r="F779" s="118">
        <v>30000</v>
      </c>
      <c r="G779" s="113">
        <f>D779*E779*F779</f>
        <v>0</v>
      </c>
      <c r="H779" s="166"/>
      <c r="I779" s="114" t="s">
        <v>705</v>
      </c>
      <c r="J779" s="114" t="str">
        <f>VLOOKUP(I779,Presupuesto!$B$11:$C$565,2,0)</f>
        <v>OTROS SERVICIOS TECNICOS Y PROFESIONALES</v>
      </c>
      <c r="K779" s="98" t="str">
        <f t="shared" si="25"/>
        <v>Posgrado</v>
      </c>
      <c r="L779" s="98" t="s">
        <v>394</v>
      </c>
    </row>
    <row r="780" spans="3:12" x14ac:dyDescent="0.25">
      <c r="C780" s="171" t="s">
        <v>58</v>
      </c>
      <c r="D780" s="163"/>
      <c r="E780" s="154">
        <v>0</v>
      </c>
      <c r="F780" s="100">
        <v>0</v>
      </c>
      <c r="G780" s="97">
        <f>F780</f>
        <v>0</v>
      </c>
      <c r="H780" s="164"/>
      <c r="I780" s="101" t="s">
        <v>705</v>
      </c>
      <c r="J780" s="101" t="str">
        <f>VLOOKUP(I780,Presupuesto!$B$11:$C$565,2,0)</f>
        <v>OTROS SERVICIOS TECNICOS Y PROFESIONALES</v>
      </c>
      <c r="K780" s="98" t="str">
        <f t="shared" si="25"/>
        <v>Posgrado</v>
      </c>
      <c r="L780" s="98" t="s">
        <v>394</v>
      </c>
    </row>
    <row r="781" spans="3:12" ht="15.75" thickBot="1" x14ac:dyDescent="0.3">
      <c r="C781" s="172" t="s">
        <v>59</v>
      </c>
      <c r="D781" s="163"/>
      <c r="E781" s="154">
        <v>0</v>
      </c>
      <c r="F781" s="100">
        <v>0</v>
      </c>
      <c r="G781" s="97">
        <f>F781</f>
        <v>0</v>
      </c>
      <c r="H781" s="164"/>
      <c r="I781" s="101" t="s">
        <v>705</v>
      </c>
      <c r="J781" s="101" t="str">
        <f>VLOOKUP(I781,Presupuesto!$B$11:$C$565,2,0)</f>
        <v>OTROS SERVICIOS TECNICOS Y PROFESIONALES</v>
      </c>
      <c r="K781" s="98" t="str">
        <f t="shared" si="25"/>
        <v>Posgrado</v>
      </c>
      <c r="L781" s="98" t="s">
        <v>394</v>
      </c>
    </row>
    <row r="782" spans="3:12" ht="15.75" thickBot="1" x14ac:dyDescent="0.3">
      <c r="C782" s="140" t="s">
        <v>61</v>
      </c>
      <c r="D782" s="199"/>
      <c r="E782" s="152">
        <v>12</v>
      </c>
      <c r="F782" s="118">
        <v>30000</v>
      </c>
      <c r="G782" s="113">
        <f>D782*E782*F782</f>
        <v>0</v>
      </c>
      <c r="H782" s="166"/>
      <c r="I782" s="114" t="s">
        <v>496</v>
      </c>
      <c r="J782" s="114" t="str">
        <f>VLOOKUP(I782,Presupuesto!$B$11:$C$565,2,0)</f>
        <v>SUELDOS Y SALARIOS PERMANENTES</v>
      </c>
      <c r="K782" s="98" t="str">
        <f t="shared" si="25"/>
        <v>Posgrado</v>
      </c>
      <c r="L782" s="98" t="s">
        <v>394</v>
      </c>
    </row>
    <row r="783" spans="3:12" x14ac:dyDescent="0.25">
      <c r="C783" s="171" t="s">
        <v>58</v>
      </c>
      <c r="D783" s="169"/>
      <c r="E783" s="131">
        <v>0</v>
      </c>
      <c r="F783" s="119">
        <f>IF(E782=0,"",(G782/E782)/12*E782)</f>
        <v>0</v>
      </c>
      <c r="G783" s="120">
        <f>F783</f>
        <v>0</v>
      </c>
      <c r="H783" s="164"/>
      <c r="I783" s="101" t="s">
        <v>516</v>
      </c>
      <c r="J783" s="101" t="str">
        <f>VLOOKUP(I783,Presupuesto!$B$11:$C$565,2,0)</f>
        <v>AGUINALDO Y DECIMO CUARTO MES</v>
      </c>
      <c r="K783" s="98" t="str">
        <f t="shared" si="25"/>
        <v>Posgrado</v>
      </c>
      <c r="L783" s="98" t="s">
        <v>394</v>
      </c>
    </row>
    <row r="784" spans="3:12" ht="15.75" thickBot="1" x14ac:dyDescent="0.3">
      <c r="C784" s="173" t="s">
        <v>59</v>
      </c>
      <c r="D784" s="162"/>
      <c r="E784" s="132">
        <v>0</v>
      </c>
      <c r="F784" s="105">
        <f>IF(E782&lt;6,"",((E782-6)/12)*(G782/E782))</f>
        <v>0</v>
      </c>
      <c r="G784" s="105">
        <f>F784</f>
        <v>0</v>
      </c>
      <c r="H784" s="162"/>
      <c r="I784" s="106" t="s">
        <v>519</v>
      </c>
      <c r="J784" s="124" t="str">
        <f>VLOOKUP(I784,Presupuesto!$B$11:$C$565,2,0)</f>
        <v>DECIMOCUARTO MES</v>
      </c>
      <c r="K784" s="106" t="str">
        <f t="shared" si="25"/>
        <v>Posgrado</v>
      </c>
      <c r="L784" s="124" t="s">
        <v>394</v>
      </c>
    </row>
    <row r="786" spans="3:12" ht="15.75" thickBot="1" x14ac:dyDescent="0.3"/>
    <row r="787" spans="3:12" ht="15.75" thickBot="1" x14ac:dyDescent="0.3">
      <c r="C787" s="69" t="s">
        <v>43</v>
      </c>
      <c r="D787" s="30">
        <f>SUM(G794:G844)</f>
        <v>0</v>
      </c>
      <c r="E787" s="93"/>
      <c r="F787" s="93"/>
      <c r="G787" s="93"/>
      <c r="H787" s="76"/>
      <c r="I787" s="76"/>
      <c r="J787" s="76"/>
    </row>
    <row r="788" spans="3:12" x14ac:dyDescent="0.25">
      <c r="D788" s="31"/>
      <c r="E788" s="93"/>
      <c r="F788" s="93"/>
      <c r="G788" s="93"/>
      <c r="H788" s="76"/>
      <c r="I788" s="76"/>
      <c r="J788" s="76"/>
    </row>
    <row r="789" spans="3:12" x14ac:dyDescent="0.25">
      <c r="D789" s="31"/>
      <c r="E789" s="93"/>
      <c r="F789" s="93"/>
      <c r="G789" s="93"/>
      <c r="H789" s="76"/>
      <c r="I789" s="76"/>
      <c r="J789" s="76"/>
    </row>
    <row r="790" spans="3:12" ht="15.75" x14ac:dyDescent="0.25">
      <c r="C790" s="202" t="s">
        <v>392</v>
      </c>
      <c r="D790" s="367"/>
      <c r="E790" s="93"/>
      <c r="F790" s="93"/>
      <c r="G790" s="93"/>
      <c r="H790" s="76"/>
      <c r="I790" s="76"/>
      <c r="J790" s="76"/>
      <c r="K790" s="153"/>
    </row>
    <row r="791" spans="3:12" ht="18.75" x14ac:dyDescent="0.25">
      <c r="C791" s="211" t="e">
        <f>IFERROR(VLOOKUP(D790,'1. Desarrollo e Innov. Curricu.'!$E:$F,2,FALSE),IFERROR(VLOOKUP(D790,'2. Investigación Científica'!$E:$F,2,FALSE),IFERROR(VLOOKUP(D790,'3. Vinculación Univ. Sociedad'!$E:$F,2,FALSE),IFERROR(VLOOKUP(D790,'4. Docencia y Profesorado Univ.'!$E:$F,2,FALSE),IFERROR(VLOOKUP(D790,'5. Estudiantes y Graduados'!$E:$F,2,FALSE),IFERROR(VLOOKUP(D790,'11. Gestion Administrativa'!$E:$F,2,FALSE),IFERROR(VLOOKUP(D790,'13. Gestión Académica'!$E:$F,2,FALSE),IFERROR(VLOOKUP(D790,'8. Asegura. de la Calid. y M'!$E:$F,2,FALSE),IFERROR(VLOOKUP(D790,'6. Gestión del Conocimiento'!$E:$F,2,FALSE),IFERROR(VLOOKUP(D790,'15. Gobernabilidad y Proceso...'!$E:$F,2,FALSE),IFERROR(VLOOKUP(D790,'12. Gestión del Talento Humano'!$E:$F,2,FALSE),IFERROR(VLOOKUP(D790,'14. Internacional... de la E.S.'!$E:$F,2,FALSE),IFERROR(VLOOKUP(D790,'10. Posgrado'!$E:$F,2,FALSE),IFERROR(VLOOKUP(D790,'17. Gestión TIC'!$E:$F,2,FALSE),IFERROR(VLOOKUP(D790,'16. Desa. del Sistema Educ.Sup.'!$E:$F,2,FALSE),IFERROR(VLOOKUP(D790,'9. Cultura de Inno. Insti...'!$E:$F,2,FALSE),VLOOKUP(D790,'7. Lo Esencial de la Reforma U.'!$E:$F,2,0)))))))))))))))))</f>
        <v>#N/A</v>
      </c>
      <c r="D791" s="31"/>
      <c r="E791" s="93"/>
      <c r="F791" s="93"/>
      <c r="G791" s="93"/>
      <c r="H791" s="76"/>
      <c r="I791" s="76"/>
      <c r="J791" s="76"/>
      <c r="K791" s="153"/>
    </row>
    <row r="792" spans="3:12" ht="15.75" thickBot="1" x14ac:dyDescent="0.3">
      <c r="C792" s="177"/>
      <c r="D792" s="31"/>
      <c r="E792" s="93"/>
      <c r="F792" s="93"/>
      <c r="G792" s="93"/>
      <c r="H792" s="76"/>
      <c r="I792" s="76"/>
      <c r="J792" s="76"/>
      <c r="K792" s="153"/>
    </row>
    <row r="793" spans="3:12" ht="30.75" thickBot="1" x14ac:dyDescent="0.3">
      <c r="C793" s="134" t="s">
        <v>44</v>
      </c>
      <c r="D793" s="138" t="s">
        <v>55</v>
      </c>
      <c r="E793" s="170" t="s">
        <v>56</v>
      </c>
      <c r="F793" s="138" t="s">
        <v>57</v>
      </c>
      <c r="G793" s="135" t="s">
        <v>27</v>
      </c>
      <c r="H793" s="133" t="s">
        <v>131</v>
      </c>
      <c r="I793" s="136" t="s">
        <v>46</v>
      </c>
      <c r="J793" s="136" t="s">
        <v>132</v>
      </c>
      <c r="K793" s="136" t="s">
        <v>410</v>
      </c>
      <c r="L793" s="136" t="s">
        <v>411</v>
      </c>
    </row>
    <row r="794" spans="3:12" ht="15.75" thickBot="1" x14ac:dyDescent="0.3">
      <c r="C794" s="137" t="s">
        <v>482</v>
      </c>
      <c r="D794" s="199"/>
      <c r="E794" s="152">
        <v>12</v>
      </c>
      <c r="F794" s="305">
        <f>HLOOKUP($C794,$BZ$2:$CM$3,2,0)</f>
        <v>43674.39</v>
      </c>
      <c r="G794" s="113">
        <f>D794*E794*F794</f>
        <v>0</v>
      </c>
      <c r="H794" s="166"/>
      <c r="I794" s="114" t="s">
        <v>496</v>
      </c>
      <c r="J794" s="114" t="str">
        <f>VLOOKUP(I794,Presupuesto!$B$11:$C$565,2,0)</f>
        <v>SUELDOS Y SALARIOS PERMANENTES</v>
      </c>
      <c r="K794" s="219" t="s">
        <v>1454</v>
      </c>
      <c r="L794" s="98" t="s">
        <v>394</v>
      </c>
    </row>
    <row r="795" spans="3:12" x14ac:dyDescent="0.25">
      <c r="C795" s="171" t="s">
        <v>58</v>
      </c>
      <c r="D795" s="163"/>
      <c r="E795" s="154">
        <v>0</v>
      </c>
      <c r="F795" s="100">
        <f>IF(E794=0,"",(G794/E794)/12*E794)</f>
        <v>0</v>
      </c>
      <c r="G795" s="97">
        <f>F795</f>
        <v>0</v>
      </c>
      <c r="H795" s="164"/>
      <c r="I795" s="116" t="s">
        <v>516</v>
      </c>
      <c r="J795" s="116" t="str">
        <f>VLOOKUP(I795,Presupuesto!$B$11:$C$565,2,0)</f>
        <v>AGUINALDO Y DECIMO CUARTO MES</v>
      </c>
      <c r="K795" s="98" t="str">
        <f t="shared" ref="K795:K826" si="26">$K$794</f>
        <v>Posgrado</v>
      </c>
      <c r="L795" s="98" t="s">
        <v>412</v>
      </c>
    </row>
    <row r="796" spans="3:12" ht="15.75" thickBot="1" x14ac:dyDescent="0.3">
      <c r="C796" s="172" t="s">
        <v>59</v>
      </c>
      <c r="D796" s="163"/>
      <c r="E796" s="154">
        <v>0</v>
      </c>
      <c r="F796" s="117">
        <f>IF(E794&lt;6,"",((E794-6)/12)*(G794/E794))</f>
        <v>0</v>
      </c>
      <c r="G796" s="97">
        <f>F796</f>
        <v>0</v>
      </c>
      <c r="H796" s="164"/>
      <c r="I796" s="101" t="s">
        <v>519</v>
      </c>
      <c r="J796" s="101" t="str">
        <f>VLOOKUP(I796,Presupuesto!$B$11:$C$565,2,0)</f>
        <v>DECIMOCUARTO MES</v>
      </c>
      <c r="K796" s="98" t="str">
        <f t="shared" si="26"/>
        <v>Posgrado</v>
      </c>
      <c r="L796" s="98" t="s">
        <v>395</v>
      </c>
    </row>
    <row r="797" spans="3:12" ht="15.75" thickBot="1" x14ac:dyDescent="0.3">
      <c r="C797" s="137" t="s">
        <v>483</v>
      </c>
      <c r="D797" s="199"/>
      <c r="E797" s="152">
        <v>12</v>
      </c>
      <c r="F797" s="305">
        <f>HLOOKUP($C797,$BZ$2:$CM$3,2,0)</f>
        <v>39703.99</v>
      </c>
      <c r="G797" s="113">
        <f>D797*E797*F797</f>
        <v>0</v>
      </c>
      <c r="H797" s="166"/>
      <c r="I797" s="114" t="s">
        <v>496</v>
      </c>
      <c r="J797" s="114" t="str">
        <f>VLOOKUP(I797,Presupuesto!$B$11:$C$565,2,0)</f>
        <v>SUELDOS Y SALARIOS PERMANENTES</v>
      </c>
      <c r="K797" s="98" t="str">
        <f t="shared" si="26"/>
        <v>Posgrado</v>
      </c>
      <c r="L797" s="98" t="s">
        <v>395</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si="26"/>
        <v>Posgrado</v>
      </c>
      <c r="L798" s="98" t="s">
        <v>395</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484</v>
      </c>
      <c r="D800" s="199"/>
      <c r="E800" s="152">
        <v>12</v>
      </c>
      <c r="F800" s="305">
        <f>HLOOKUP($C800,$BZ$2:$CM$3,2,0)</f>
        <v>35733.589999999997</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485</v>
      </c>
      <c r="D803" s="199"/>
      <c r="E803" s="152">
        <v>12</v>
      </c>
      <c r="F803" s="305">
        <f>HLOOKUP($C803,$BZ$2:$CM$3,2,0)</f>
        <v>31763.19</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486</v>
      </c>
      <c r="D806" s="199"/>
      <c r="E806" s="152">
        <v>12</v>
      </c>
      <c r="F806" s="305">
        <f>HLOOKUP($C806,$BZ$2:$CM$3,2,0)</f>
        <v>29777.99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487</v>
      </c>
      <c r="D809" s="199"/>
      <c r="E809" s="152">
        <v>12</v>
      </c>
      <c r="F809" s="305">
        <f>HLOOKUP($C809,$BZ$2:$CM$3,2,0)</f>
        <v>27792.79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488</v>
      </c>
      <c r="D812" s="199"/>
      <c r="E812" s="152">
        <v>12</v>
      </c>
      <c r="F812" s="305">
        <f>HLOOKUP($C812,$BZ$2:$CM$3,2,0)</f>
        <v>18859.39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489</v>
      </c>
      <c r="D815" s="199"/>
      <c r="E815" s="152">
        <v>12</v>
      </c>
      <c r="F815" s="305">
        <f>HLOOKUP($C815,$BZ$2:$CM$3,2,0)</f>
        <v>17866.8</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490</v>
      </c>
      <c r="D818" s="199"/>
      <c r="E818" s="152">
        <v>12</v>
      </c>
      <c r="F818" s="305">
        <f>HLOOKUP($C818,$BZ$2:$CM$3,2,0)</f>
        <v>13896.4</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491</v>
      </c>
      <c r="D821" s="199"/>
      <c r="E821" s="152">
        <v>12</v>
      </c>
      <c r="F821" s="305">
        <f>HLOOKUP($C821,$BZ$2:$CM$3,2,0)</f>
        <v>15004.09</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492</v>
      </c>
      <c r="D824" s="199"/>
      <c r="E824" s="152">
        <v>12</v>
      </c>
      <c r="F824" s="305">
        <f>HLOOKUP($C824,$BZ$2:$CM$3,2,0)</f>
        <v>13238.9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493</v>
      </c>
      <c r="D827" s="199"/>
      <c r="E827" s="152">
        <v>12</v>
      </c>
      <c r="F827" s="305">
        <f>HLOOKUP($C827,$BZ$2:$CM$3,2,0)</f>
        <v>12356.31</v>
      </c>
      <c r="G827" s="113">
        <f>D827*E827*F827</f>
        <v>0</v>
      </c>
      <c r="H827" s="166"/>
      <c r="I827" s="114" t="s">
        <v>496</v>
      </c>
      <c r="J827" s="114" t="str">
        <f>VLOOKUP(I827,Presupuesto!$B$11:$C$565,2,0)</f>
        <v>SUELDOS Y SALARIOS PERMANENTES</v>
      </c>
      <c r="K827" s="98" t="str">
        <f t="shared" ref="K827:K844" si="27">$K$794</f>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7"/>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7"/>
        <v>Posgrado</v>
      </c>
      <c r="L829" s="98" t="s">
        <v>395</v>
      </c>
    </row>
    <row r="830" spans="3:12" ht="15.75" thickBot="1" x14ac:dyDescent="0.3">
      <c r="C830" s="137" t="s">
        <v>494</v>
      </c>
      <c r="D830" s="199"/>
      <c r="E830" s="152">
        <v>12</v>
      </c>
      <c r="F830" s="305">
        <f>HLOOKUP($C830,$BZ$2:$CM$3,2,0)</f>
        <v>463.22</v>
      </c>
      <c r="G830" s="113">
        <f>D830*E830*F830</f>
        <v>0</v>
      </c>
      <c r="H830" s="166"/>
      <c r="I830" s="114" t="s">
        <v>496</v>
      </c>
      <c r="J830" s="114" t="str">
        <f>VLOOKUP(I830,Presupuesto!$B$11:$C$565,2,0)</f>
        <v>SUELDOS Y SALARIOS PERMANENTES</v>
      </c>
      <c r="K830" s="98" t="str">
        <f t="shared" si="27"/>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495</v>
      </c>
      <c r="D833" s="199"/>
      <c r="E833" s="152">
        <v>12</v>
      </c>
      <c r="F833" s="305">
        <f>HLOOKUP($C833,$BZ$2:$CM$3,2,0)</f>
        <v>2007.3</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40" t="s">
        <v>83</v>
      </c>
      <c r="D836" s="199"/>
      <c r="E836" s="152">
        <v>12</v>
      </c>
      <c r="F836" s="139">
        <v>30000</v>
      </c>
      <c r="G836" s="113">
        <f>D836*E836*F836</f>
        <v>0</v>
      </c>
      <c r="H836" s="166"/>
      <c r="I836" s="114" t="s">
        <v>564</v>
      </c>
      <c r="J836" s="114" t="str">
        <f>VLOOKUP(I836,Presupuesto!$B$11:$C$565,2,0)</f>
        <v>CONTRATOS ESPECIALES</v>
      </c>
      <c r="K836" s="98" t="str">
        <f t="shared" si="27"/>
        <v>Posgrado</v>
      </c>
      <c r="L836" s="98" t="s">
        <v>395</v>
      </c>
    </row>
    <row r="837" spans="3:12" x14ac:dyDescent="0.25">
      <c r="C837" s="171" t="s">
        <v>58</v>
      </c>
      <c r="D837" s="163"/>
      <c r="E837" s="154">
        <v>0</v>
      </c>
      <c r="F837" s="117">
        <f>IF(E836=0,"",(G836/E836)/12*E836)</f>
        <v>0</v>
      </c>
      <c r="G837" s="97">
        <f>F837</f>
        <v>0</v>
      </c>
      <c r="H837" s="164"/>
      <c r="I837" s="101" t="s">
        <v>564</v>
      </c>
      <c r="J837" s="101" t="str">
        <f>VLOOKUP(I837,Presupuesto!$B$11:$C$565,2,0)</f>
        <v>CONTRATOS ESPECIALES</v>
      </c>
      <c r="K837" s="98" t="str">
        <f t="shared" si="27"/>
        <v>Posgrado</v>
      </c>
      <c r="L837" s="98" t="s">
        <v>394</v>
      </c>
    </row>
    <row r="838" spans="3:12" ht="15.75" thickBot="1" x14ac:dyDescent="0.3">
      <c r="C838" s="172" t="s">
        <v>59</v>
      </c>
      <c r="D838" s="163"/>
      <c r="E838" s="154">
        <v>0</v>
      </c>
      <c r="F838" s="100">
        <f>IF(E836&lt;6,"",((E836-6)/12)*(G836/E836))</f>
        <v>0</v>
      </c>
      <c r="G838" s="97">
        <f>F838</f>
        <v>0</v>
      </c>
      <c r="H838" s="164"/>
      <c r="I838" s="101" t="s">
        <v>564</v>
      </c>
      <c r="J838" s="101" t="str">
        <f>VLOOKUP(I838,Presupuesto!$B$11:$C$565,2,0)</f>
        <v>CONTRATOS ESPECIALES</v>
      </c>
      <c r="K838" s="98" t="str">
        <f t="shared" si="27"/>
        <v>Posgrado</v>
      </c>
      <c r="L838" s="98" t="s">
        <v>399</v>
      </c>
    </row>
    <row r="839" spans="3:12" ht="15.75" thickBot="1" x14ac:dyDescent="0.3">
      <c r="C839" s="140" t="s">
        <v>60</v>
      </c>
      <c r="D839" s="199"/>
      <c r="E839" s="152">
        <v>12</v>
      </c>
      <c r="F839" s="118">
        <v>30000</v>
      </c>
      <c r="G839" s="113">
        <f>D839*E839*F839</f>
        <v>0</v>
      </c>
      <c r="H839" s="166"/>
      <c r="I839" s="114" t="s">
        <v>705</v>
      </c>
      <c r="J839" s="114" t="str">
        <f>VLOOKUP(I839,Presupuesto!$B$11:$C$565,2,0)</f>
        <v>OTROS SERVICIOS TECNICOS Y PROFESIONALES</v>
      </c>
      <c r="K839" s="98" t="str">
        <f t="shared" si="27"/>
        <v>Posgrado</v>
      </c>
      <c r="L839" s="98" t="s">
        <v>394</v>
      </c>
    </row>
    <row r="840" spans="3:12" x14ac:dyDescent="0.25">
      <c r="C840" s="171" t="s">
        <v>58</v>
      </c>
      <c r="D840" s="163"/>
      <c r="E840" s="154">
        <v>0</v>
      </c>
      <c r="F840" s="100">
        <v>0</v>
      </c>
      <c r="G840" s="97">
        <f>F840</f>
        <v>0</v>
      </c>
      <c r="H840" s="164"/>
      <c r="I840" s="101" t="s">
        <v>705</v>
      </c>
      <c r="J840" s="101" t="str">
        <f>VLOOKUP(I840,Presupuesto!$B$11:$C$565,2,0)</f>
        <v>OTROS SERVICIOS TECNICOS Y PROFESIONALES</v>
      </c>
      <c r="K840" s="98" t="str">
        <f t="shared" si="27"/>
        <v>Posgrado</v>
      </c>
      <c r="L840" s="98" t="s">
        <v>394</v>
      </c>
    </row>
    <row r="841" spans="3:12" ht="15.75" thickBot="1" x14ac:dyDescent="0.3">
      <c r="C841" s="172" t="s">
        <v>59</v>
      </c>
      <c r="D841" s="163"/>
      <c r="E841" s="154">
        <v>0</v>
      </c>
      <c r="F841" s="100">
        <v>0</v>
      </c>
      <c r="G841" s="97">
        <f>F841</f>
        <v>0</v>
      </c>
      <c r="H841" s="164"/>
      <c r="I841" s="101" t="s">
        <v>705</v>
      </c>
      <c r="J841" s="101" t="str">
        <f>VLOOKUP(I841,Presupuesto!$B$11:$C$565,2,0)</f>
        <v>OTROS SERVICIOS TECNICOS Y PROFESIONALES</v>
      </c>
      <c r="K841" s="98" t="str">
        <f t="shared" si="27"/>
        <v>Posgrado</v>
      </c>
      <c r="L841" s="98" t="s">
        <v>394</v>
      </c>
    </row>
    <row r="842" spans="3:12" ht="15.75" thickBot="1" x14ac:dyDescent="0.3">
      <c r="C842" s="140" t="s">
        <v>61</v>
      </c>
      <c r="D842" s="199"/>
      <c r="E842" s="152">
        <v>12</v>
      </c>
      <c r="F842" s="118">
        <v>30000</v>
      </c>
      <c r="G842" s="113">
        <f>D842*E842*F842</f>
        <v>0</v>
      </c>
      <c r="H842" s="166"/>
      <c r="I842" s="114" t="s">
        <v>496</v>
      </c>
      <c r="J842" s="114" t="str">
        <f>VLOOKUP(I842,Presupuesto!$B$11:$C$565,2,0)</f>
        <v>SUELDOS Y SALARIOS PERMANENTES</v>
      </c>
      <c r="K842" s="98" t="str">
        <f t="shared" si="27"/>
        <v>Posgrado</v>
      </c>
      <c r="L842" s="98" t="s">
        <v>394</v>
      </c>
    </row>
    <row r="843" spans="3:12" x14ac:dyDescent="0.25">
      <c r="C843" s="171" t="s">
        <v>58</v>
      </c>
      <c r="D843" s="169"/>
      <c r="E843" s="131">
        <v>0</v>
      </c>
      <c r="F843" s="119">
        <f>IF(E842=0,"",(G842/E842)/12*E842)</f>
        <v>0</v>
      </c>
      <c r="G843" s="120">
        <f>F843</f>
        <v>0</v>
      </c>
      <c r="H843" s="164"/>
      <c r="I843" s="101" t="s">
        <v>516</v>
      </c>
      <c r="J843" s="101" t="str">
        <f>VLOOKUP(I843,Presupuesto!$B$11:$C$565,2,0)</f>
        <v>AGUINALDO Y DECIMO CUARTO MES</v>
      </c>
      <c r="K843" s="98" t="str">
        <f t="shared" si="27"/>
        <v>Posgrado</v>
      </c>
      <c r="L843" s="98" t="s">
        <v>394</v>
      </c>
    </row>
    <row r="844" spans="3:12" ht="15.75" thickBot="1" x14ac:dyDescent="0.3">
      <c r="C844" s="173" t="s">
        <v>59</v>
      </c>
      <c r="D844" s="162"/>
      <c r="E844" s="132">
        <v>0</v>
      </c>
      <c r="F844" s="105">
        <f>IF(E842&lt;6,"",((E842-6)/12)*(G842/E842))</f>
        <v>0</v>
      </c>
      <c r="G844" s="105">
        <f>F844</f>
        <v>0</v>
      </c>
      <c r="H844" s="162"/>
      <c r="I844" s="106" t="s">
        <v>519</v>
      </c>
      <c r="J844" s="124" t="str">
        <f>VLOOKUP(I844,Presupuesto!$B$11:$C$565,2,0)</f>
        <v>DECIMOCUARTO MES</v>
      </c>
      <c r="K844" s="106" t="str">
        <f t="shared" si="27"/>
        <v>Posgrado</v>
      </c>
      <c r="L844" s="124" t="s">
        <v>394</v>
      </c>
    </row>
    <row r="846" spans="3:12" ht="15.75" thickBot="1" x14ac:dyDescent="0.3"/>
    <row r="847" spans="3:12" ht="15.75" thickBot="1" x14ac:dyDescent="0.3">
      <c r="C847" s="69" t="s">
        <v>43</v>
      </c>
      <c r="D847" s="30">
        <f>SUM(G854:G904)</f>
        <v>0</v>
      </c>
      <c r="E847" s="93"/>
      <c r="F847" s="93"/>
      <c r="G847" s="93"/>
      <c r="H847" s="76"/>
      <c r="I847" s="76"/>
      <c r="J847" s="76"/>
    </row>
    <row r="848" spans="3:12" x14ac:dyDescent="0.25">
      <c r="D848" s="31"/>
      <c r="E848" s="93"/>
      <c r="F848" s="93"/>
      <c r="G848" s="93"/>
      <c r="H848" s="76"/>
      <c r="I848" s="76"/>
      <c r="J848" s="76"/>
    </row>
    <row r="849" spans="3:12" x14ac:dyDescent="0.25">
      <c r="D849" s="31"/>
      <c r="E849" s="93"/>
      <c r="F849" s="93"/>
      <c r="G849" s="93"/>
      <c r="H849" s="76"/>
      <c r="I849" s="76"/>
      <c r="J849" s="76"/>
    </row>
    <row r="850" spans="3:12" ht="15.75" x14ac:dyDescent="0.25">
      <c r="C850" s="202" t="s">
        <v>392</v>
      </c>
      <c r="D850" s="367"/>
      <c r="E850" s="93"/>
      <c r="F850" s="93"/>
      <c r="G850" s="93"/>
      <c r="H850" s="76"/>
      <c r="I850" s="76"/>
      <c r="J850" s="76"/>
    </row>
    <row r="851" spans="3:12"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53"/>
    </row>
    <row r="852" spans="3:12" ht="15.75" thickBot="1" x14ac:dyDescent="0.3">
      <c r="C852" s="177"/>
      <c r="D852" s="31"/>
      <c r="E852" s="93"/>
      <c r="F852" s="93"/>
      <c r="G852" s="93"/>
      <c r="H852" s="76"/>
      <c r="I852" s="76"/>
      <c r="J852" s="76"/>
      <c r="K852" s="153"/>
    </row>
    <row r="853" spans="3:12" ht="30.75" thickBot="1" x14ac:dyDescent="0.3">
      <c r="C853" s="134" t="s">
        <v>44</v>
      </c>
      <c r="D853" s="138" t="s">
        <v>55</v>
      </c>
      <c r="E853" s="170" t="s">
        <v>56</v>
      </c>
      <c r="F853" s="138" t="s">
        <v>57</v>
      </c>
      <c r="G853" s="135" t="s">
        <v>27</v>
      </c>
      <c r="H853" s="133" t="s">
        <v>131</v>
      </c>
      <c r="I853" s="136" t="s">
        <v>46</v>
      </c>
      <c r="J853" s="136" t="s">
        <v>132</v>
      </c>
      <c r="K853" s="136" t="s">
        <v>410</v>
      </c>
      <c r="L853" s="136" t="s">
        <v>411</v>
      </c>
    </row>
    <row r="854" spans="3:12" ht="15.75" thickBot="1" x14ac:dyDescent="0.3">
      <c r="C854" s="137" t="s">
        <v>482</v>
      </c>
      <c r="D854" s="199"/>
      <c r="E854" s="152">
        <v>12</v>
      </c>
      <c r="F854" s="305">
        <f>HLOOKUP($C854,$BZ$2:$CM$3,2,0)</f>
        <v>43674.39</v>
      </c>
      <c r="G854" s="113">
        <f>D854*E854*F854</f>
        <v>0</v>
      </c>
      <c r="H854" s="166"/>
      <c r="I854" s="114" t="s">
        <v>496</v>
      </c>
      <c r="J854" s="114" t="str">
        <f>VLOOKUP(I854,Presupuesto!$B$11:$C$565,2,0)</f>
        <v>SUELDOS Y SALARIOS PERMANENTES</v>
      </c>
      <c r="K854" s="219" t="s">
        <v>1454</v>
      </c>
      <c r="L854" s="98" t="s">
        <v>394</v>
      </c>
    </row>
    <row r="855" spans="3:12" x14ac:dyDescent="0.25">
      <c r="C855" s="171" t="s">
        <v>58</v>
      </c>
      <c r="D855" s="163"/>
      <c r="E855" s="154">
        <v>0</v>
      </c>
      <c r="F855" s="100">
        <f>IF(E854=0,"",(G854/E854)/12*E854)</f>
        <v>0</v>
      </c>
      <c r="G855" s="97">
        <f>F855</f>
        <v>0</v>
      </c>
      <c r="H855" s="164"/>
      <c r="I855" s="116" t="s">
        <v>516</v>
      </c>
      <c r="J855" s="116" t="str">
        <f>VLOOKUP(I855,Presupuesto!$B$11:$C$565,2,0)</f>
        <v>AGUINALDO Y DECIMO CUARTO MES</v>
      </c>
      <c r="K855" s="98" t="str">
        <f t="shared" ref="K855:K886" si="28">$K$854</f>
        <v>Posgrado</v>
      </c>
      <c r="L855" s="98" t="s">
        <v>412</v>
      </c>
    </row>
    <row r="856" spans="3:12" ht="15.75" thickBot="1" x14ac:dyDescent="0.3">
      <c r="C856" s="172" t="s">
        <v>59</v>
      </c>
      <c r="D856" s="163"/>
      <c r="E856" s="154">
        <v>0</v>
      </c>
      <c r="F856" s="117">
        <f>IF(E854&lt;6,"",((E854-6)/12)*(G854/E854))</f>
        <v>0</v>
      </c>
      <c r="G856" s="97">
        <f>F856</f>
        <v>0</v>
      </c>
      <c r="H856" s="164"/>
      <c r="I856" s="101" t="s">
        <v>519</v>
      </c>
      <c r="J856" s="101" t="str">
        <f>VLOOKUP(I856,Presupuesto!$B$11:$C$565,2,0)</f>
        <v>DECIMOCUARTO MES</v>
      </c>
      <c r="K856" s="98" t="str">
        <f t="shared" si="28"/>
        <v>Posgrado</v>
      </c>
      <c r="L856" s="98" t="s">
        <v>395</v>
      </c>
    </row>
    <row r="857" spans="3:12" ht="15.75" thickBot="1" x14ac:dyDescent="0.3">
      <c r="C857" s="137" t="s">
        <v>483</v>
      </c>
      <c r="D857" s="199"/>
      <c r="E857" s="152">
        <v>12</v>
      </c>
      <c r="F857" s="305">
        <f>HLOOKUP($C857,$BZ$2:$CM$3,2,0)</f>
        <v>39703.99</v>
      </c>
      <c r="G857" s="113">
        <f>D857*E857*F857</f>
        <v>0</v>
      </c>
      <c r="H857" s="166"/>
      <c r="I857" s="114" t="s">
        <v>496</v>
      </c>
      <c r="J857" s="114" t="str">
        <f>VLOOKUP(I857,Presupuesto!$B$11:$C$565,2,0)</f>
        <v>SUELDOS Y SALARIOS PERMANENTES</v>
      </c>
      <c r="K857" s="98" t="str">
        <f t="shared" si="28"/>
        <v>Posgrado</v>
      </c>
      <c r="L857" s="98" t="s">
        <v>395</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si="28"/>
        <v>Posgrado</v>
      </c>
      <c r="L858" s="98" t="s">
        <v>395</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484</v>
      </c>
      <c r="D860" s="199"/>
      <c r="E860" s="152">
        <v>12</v>
      </c>
      <c r="F860" s="305">
        <f>HLOOKUP($C860,$BZ$2:$CM$3,2,0)</f>
        <v>35733.589999999997</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485</v>
      </c>
      <c r="D863" s="199"/>
      <c r="E863" s="152">
        <v>12</v>
      </c>
      <c r="F863" s="305">
        <f>HLOOKUP($C863,$BZ$2:$CM$3,2,0)</f>
        <v>31763.19</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486</v>
      </c>
      <c r="D866" s="199"/>
      <c r="E866" s="152">
        <v>12</v>
      </c>
      <c r="F866" s="305">
        <f>HLOOKUP($C866,$BZ$2:$CM$3,2,0)</f>
        <v>29777.99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487</v>
      </c>
      <c r="D869" s="199"/>
      <c r="E869" s="152">
        <v>12</v>
      </c>
      <c r="F869" s="305">
        <f>HLOOKUP($C869,$BZ$2:$CM$3,2,0)</f>
        <v>27792.79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488</v>
      </c>
      <c r="D872" s="199"/>
      <c r="E872" s="152">
        <v>12</v>
      </c>
      <c r="F872" s="305">
        <f>HLOOKUP($C872,$BZ$2:$CM$3,2,0)</f>
        <v>18859.39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489</v>
      </c>
      <c r="D875" s="199"/>
      <c r="E875" s="152">
        <v>12</v>
      </c>
      <c r="F875" s="305">
        <f>HLOOKUP($C875,$BZ$2:$CM$3,2,0)</f>
        <v>17866.8</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490</v>
      </c>
      <c r="D878" s="199"/>
      <c r="E878" s="152">
        <v>12</v>
      </c>
      <c r="F878" s="305">
        <f>HLOOKUP($C878,$BZ$2:$CM$3,2,0)</f>
        <v>13896.4</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491</v>
      </c>
      <c r="D881" s="199"/>
      <c r="E881" s="152">
        <v>12</v>
      </c>
      <c r="F881" s="305">
        <f>HLOOKUP($C881,$BZ$2:$CM$3,2,0)</f>
        <v>15004.09</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492</v>
      </c>
      <c r="D884" s="199"/>
      <c r="E884" s="152">
        <v>12</v>
      </c>
      <c r="F884" s="305">
        <f>HLOOKUP($C884,$BZ$2:$CM$3,2,0)</f>
        <v>13238.9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493</v>
      </c>
      <c r="D887" s="199"/>
      <c r="E887" s="152">
        <v>12</v>
      </c>
      <c r="F887" s="305">
        <f>HLOOKUP($C887,$BZ$2:$CM$3,2,0)</f>
        <v>12356.31</v>
      </c>
      <c r="G887" s="113">
        <f>D887*E887*F887</f>
        <v>0</v>
      </c>
      <c r="H887" s="166"/>
      <c r="I887" s="114" t="s">
        <v>496</v>
      </c>
      <c r="J887" s="114" t="str">
        <f>VLOOKUP(I887,Presupuesto!$B$11:$C$565,2,0)</f>
        <v>SUELDOS Y SALARIOS PERMANENTES</v>
      </c>
      <c r="K887" s="98" t="str">
        <f t="shared" ref="K887:K904" si="29">$K$854</f>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9"/>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9"/>
        <v>Posgrado</v>
      </c>
      <c r="L889" s="98" t="s">
        <v>395</v>
      </c>
    </row>
    <row r="890" spans="3:12" ht="15.75" thickBot="1" x14ac:dyDescent="0.3">
      <c r="C890" s="137" t="s">
        <v>494</v>
      </c>
      <c r="D890" s="199"/>
      <c r="E890" s="152">
        <v>12</v>
      </c>
      <c r="F890" s="305">
        <f>HLOOKUP($C890,$BZ$2:$CM$3,2,0)</f>
        <v>463.22</v>
      </c>
      <c r="G890" s="113">
        <f>D890*E890*F890</f>
        <v>0</v>
      </c>
      <c r="H890" s="166"/>
      <c r="I890" s="114" t="s">
        <v>496</v>
      </c>
      <c r="J890" s="114" t="str">
        <f>VLOOKUP(I890,Presupuesto!$B$11:$C$565,2,0)</f>
        <v>SUELDOS Y SALARIOS PERMANENTES</v>
      </c>
      <c r="K890" s="98" t="str">
        <f t="shared" si="29"/>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495</v>
      </c>
      <c r="D893" s="199"/>
      <c r="E893" s="152">
        <v>12</v>
      </c>
      <c r="F893" s="305">
        <f>HLOOKUP($C893,$BZ$2:$CM$3,2,0)</f>
        <v>2007.3</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40" t="s">
        <v>83</v>
      </c>
      <c r="D896" s="199"/>
      <c r="E896" s="152">
        <v>12</v>
      </c>
      <c r="F896" s="139">
        <v>30000</v>
      </c>
      <c r="G896" s="113">
        <f>D896*E896*F896</f>
        <v>0</v>
      </c>
      <c r="H896" s="166"/>
      <c r="I896" s="114" t="s">
        <v>564</v>
      </c>
      <c r="J896" s="114" t="str">
        <f>VLOOKUP(I896,Presupuesto!$B$11:$C$565,2,0)</f>
        <v>CONTRATOS ESPECIALES</v>
      </c>
      <c r="K896" s="98" t="str">
        <f t="shared" si="29"/>
        <v>Posgrado</v>
      </c>
      <c r="L896" s="98" t="s">
        <v>395</v>
      </c>
    </row>
    <row r="897" spans="3:12" x14ac:dyDescent="0.25">
      <c r="C897" s="171" t="s">
        <v>58</v>
      </c>
      <c r="D897" s="163"/>
      <c r="E897" s="154">
        <v>0</v>
      </c>
      <c r="F897" s="117">
        <f>IF(E896=0,"",(G896/E896)/12*E896)</f>
        <v>0</v>
      </c>
      <c r="G897" s="97">
        <f>F897</f>
        <v>0</v>
      </c>
      <c r="H897" s="164"/>
      <c r="I897" s="101" t="s">
        <v>564</v>
      </c>
      <c r="J897" s="101" t="str">
        <f>VLOOKUP(I897,Presupuesto!$B$11:$C$565,2,0)</f>
        <v>CONTRATOS ESPECIALES</v>
      </c>
      <c r="K897" s="98" t="str">
        <f t="shared" si="29"/>
        <v>Posgrado</v>
      </c>
      <c r="L897" s="98" t="s">
        <v>394</v>
      </c>
    </row>
    <row r="898" spans="3:12" ht="15.75" thickBot="1" x14ac:dyDescent="0.3">
      <c r="C898" s="172" t="s">
        <v>59</v>
      </c>
      <c r="D898" s="163"/>
      <c r="E898" s="154">
        <v>0</v>
      </c>
      <c r="F898" s="100">
        <f>IF(E896&lt;6,"",((E896-6)/12)*(G896/E896))</f>
        <v>0</v>
      </c>
      <c r="G898" s="97">
        <f>F898</f>
        <v>0</v>
      </c>
      <c r="H898" s="164"/>
      <c r="I898" s="101" t="s">
        <v>564</v>
      </c>
      <c r="J898" s="101" t="str">
        <f>VLOOKUP(I898,Presupuesto!$B$11:$C$565,2,0)</f>
        <v>CONTRATOS ESPECIALES</v>
      </c>
      <c r="K898" s="98" t="str">
        <f t="shared" si="29"/>
        <v>Posgrado</v>
      </c>
      <c r="L898" s="98" t="s">
        <v>399</v>
      </c>
    </row>
    <row r="899" spans="3:12" ht="15.75" thickBot="1" x14ac:dyDescent="0.3">
      <c r="C899" s="140" t="s">
        <v>60</v>
      </c>
      <c r="D899" s="199"/>
      <c r="E899" s="152">
        <v>12</v>
      </c>
      <c r="F899" s="118">
        <v>30000</v>
      </c>
      <c r="G899" s="113">
        <f>D899*E899*F899</f>
        <v>0</v>
      </c>
      <c r="H899" s="166"/>
      <c r="I899" s="114" t="s">
        <v>705</v>
      </c>
      <c r="J899" s="114" t="str">
        <f>VLOOKUP(I899,Presupuesto!$B$11:$C$565,2,0)</f>
        <v>OTROS SERVICIOS TECNICOS Y PROFESIONALES</v>
      </c>
      <c r="K899" s="98" t="str">
        <f t="shared" si="29"/>
        <v>Posgrado</v>
      </c>
      <c r="L899" s="98" t="s">
        <v>394</v>
      </c>
    </row>
    <row r="900" spans="3:12" x14ac:dyDescent="0.25">
      <c r="C900" s="171" t="s">
        <v>58</v>
      </c>
      <c r="D900" s="163"/>
      <c r="E900" s="154">
        <v>0</v>
      </c>
      <c r="F900" s="100">
        <v>0</v>
      </c>
      <c r="G900" s="97">
        <f>F900</f>
        <v>0</v>
      </c>
      <c r="H900" s="164"/>
      <c r="I900" s="101" t="s">
        <v>705</v>
      </c>
      <c r="J900" s="101" t="str">
        <f>VLOOKUP(I900,Presupuesto!$B$11:$C$565,2,0)</f>
        <v>OTROS SERVICIOS TECNICOS Y PROFESIONALES</v>
      </c>
      <c r="K900" s="98" t="str">
        <f t="shared" si="29"/>
        <v>Posgrado</v>
      </c>
      <c r="L900" s="98" t="s">
        <v>394</v>
      </c>
    </row>
    <row r="901" spans="3:12" ht="15.75" thickBot="1" x14ac:dyDescent="0.3">
      <c r="C901" s="172" t="s">
        <v>59</v>
      </c>
      <c r="D901" s="163"/>
      <c r="E901" s="154">
        <v>0</v>
      </c>
      <c r="F901" s="100">
        <v>0</v>
      </c>
      <c r="G901" s="97">
        <f>F901</f>
        <v>0</v>
      </c>
      <c r="H901" s="164"/>
      <c r="I901" s="101" t="s">
        <v>705</v>
      </c>
      <c r="J901" s="101" t="str">
        <f>VLOOKUP(I901,Presupuesto!$B$11:$C$565,2,0)</f>
        <v>OTROS SERVICIOS TECNICOS Y PROFESIONALES</v>
      </c>
      <c r="K901" s="98" t="str">
        <f t="shared" si="29"/>
        <v>Posgrado</v>
      </c>
      <c r="L901" s="98" t="s">
        <v>394</v>
      </c>
    </row>
    <row r="902" spans="3:12" ht="15.75" thickBot="1" x14ac:dyDescent="0.3">
      <c r="C902" s="140" t="s">
        <v>61</v>
      </c>
      <c r="D902" s="199"/>
      <c r="E902" s="152">
        <v>12</v>
      </c>
      <c r="F902" s="118">
        <v>30000</v>
      </c>
      <c r="G902" s="113">
        <f>D902*E902*F902</f>
        <v>0</v>
      </c>
      <c r="H902" s="166"/>
      <c r="I902" s="114" t="s">
        <v>496</v>
      </c>
      <c r="J902" s="114" t="str">
        <f>VLOOKUP(I902,Presupuesto!$B$11:$C$565,2,0)</f>
        <v>SUELDOS Y SALARIOS PERMANENTES</v>
      </c>
      <c r="K902" s="98" t="str">
        <f t="shared" si="29"/>
        <v>Posgrado</v>
      </c>
      <c r="L902" s="98" t="s">
        <v>394</v>
      </c>
    </row>
    <row r="903" spans="3:12" x14ac:dyDescent="0.25">
      <c r="C903" s="171" t="s">
        <v>58</v>
      </c>
      <c r="D903" s="169"/>
      <c r="E903" s="131">
        <v>0</v>
      </c>
      <c r="F903" s="119">
        <f>IF(E902=0,"",(G902/E902)/12*E902)</f>
        <v>0</v>
      </c>
      <c r="G903" s="120">
        <f>F903</f>
        <v>0</v>
      </c>
      <c r="H903" s="164"/>
      <c r="I903" s="101" t="s">
        <v>516</v>
      </c>
      <c r="J903" s="101" t="str">
        <f>VLOOKUP(I903,Presupuesto!$B$11:$C$565,2,0)</f>
        <v>AGUINALDO Y DECIMO CUARTO MES</v>
      </c>
      <c r="K903" s="98" t="str">
        <f t="shared" si="29"/>
        <v>Posgrado</v>
      </c>
      <c r="L903" s="98" t="s">
        <v>394</v>
      </c>
    </row>
    <row r="904" spans="3:12" ht="15.75" thickBot="1" x14ac:dyDescent="0.3">
      <c r="C904" s="173" t="s">
        <v>59</v>
      </c>
      <c r="D904" s="162"/>
      <c r="E904" s="132">
        <v>0</v>
      </c>
      <c r="F904" s="105">
        <f>IF(E902&lt;6,"",((E902-6)/12)*(G902/E902))</f>
        <v>0</v>
      </c>
      <c r="G904" s="105">
        <f>F904</f>
        <v>0</v>
      </c>
      <c r="H904" s="162"/>
      <c r="I904" s="106" t="s">
        <v>519</v>
      </c>
      <c r="J904" s="124" t="str">
        <f>VLOOKUP(I904,Presupuesto!$B$11:$C$565,2,0)</f>
        <v>DECIMOCUARTO MES</v>
      </c>
      <c r="K904" s="106" t="str">
        <f t="shared" si="29"/>
        <v>Posgrado</v>
      </c>
      <c r="L904" s="124" t="s">
        <v>394</v>
      </c>
    </row>
    <row r="906" spans="3:12" ht="15.75" thickBot="1" x14ac:dyDescent="0.3"/>
    <row r="907" spans="3:12" ht="15.75" thickBot="1" x14ac:dyDescent="0.3">
      <c r="C907" s="69" t="s">
        <v>43</v>
      </c>
      <c r="D907" s="30">
        <f>SUM(G914:G964)</f>
        <v>0</v>
      </c>
      <c r="E907" s="93"/>
      <c r="F907" s="93"/>
      <c r="G907" s="93"/>
      <c r="H907" s="76"/>
      <c r="I907" s="76"/>
      <c r="J907" s="76"/>
    </row>
    <row r="908" spans="3:12" x14ac:dyDescent="0.25">
      <c r="D908" s="31"/>
      <c r="E908" s="93"/>
      <c r="F908" s="93"/>
      <c r="G908" s="93"/>
      <c r="H908" s="76"/>
      <c r="I908" s="76"/>
      <c r="J908" s="76"/>
    </row>
    <row r="909" spans="3:12" x14ac:dyDescent="0.25">
      <c r="D909" s="31"/>
      <c r="E909" s="93"/>
      <c r="F909" s="93"/>
      <c r="G909" s="93"/>
      <c r="H909" s="76"/>
      <c r="I909" s="76"/>
      <c r="J909" s="76"/>
    </row>
    <row r="910" spans="3:12" ht="15.75" x14ac:dyDescent="0.25">
      <c r="C910" s="202" t="s">
        <v>392</v>
      </c>
      <c r="D910" s="367"/>
      <c r="E910" s="93"/>
      <c r="F910" s="93"/>
      <c r="G910" s="93"/>
      <c r="H910" s="76"/>
      <c r="I910" s="76"/>
      <c r="J910" s="76"/>
    </row>
    <row r="911" spans="3:12" ht="18.75" x14ac:dyDescent="0.25">
      <c r="C911" s="211" t="e">
        <f>IFERROR(VLOOKUP(D910,'1. Desarrollo e Innov. Curricu.'!$E:$F,2,FALSE),IFERROR(VLOOKUP(D910,'2. Investigación Científica'!$E:$F,2,FALSE),IFERROR(VLOOKUP(D910,'3. Vinculación Univ. Sociedad'!$E:$F,2,FALSE),IFERROR(VLOOKUP(D910,'4. Docencia y Profesorado Univ.'!$E:$F,2,FALSE),IFERROR(VLOOKUP(D910,'5. Estudiantes y Graduados'!$E:$F,2,FALSE),IFERROR(VLOOKUP(D910,'11. Gestion Administrativa'!$E:$F,2,FALSE),IFERROR(VLOOKUP(D910,'13. Gestión Académica'!$E:$F,2,FALSE),IFERROR(VLOOKUP(D910,'8. Asegura. de la Calid. y M'!$E:$F,2,FALSE),IFERROR(VLOOKUP(D910,'6. Gestión del Conocimiento'!$E:$F,2,FALSE),IFERROR(VLOOKUP(D910,'15. Gobernabilidad y Proceso...'!$E:$F,2,FALSE),IFERROR(VLOOKUP(D910,'12. Gestión del Talento Humano'!$E:$F,2,FALSE),IFERROR(VLOOKUP(D910,'14. Internacional... de la E.S.'!$E:$F,2,FALSE),IFERROR(VLOOKUP(D910,'10. Posgrado'!$E:$F,2,FALSE),IFERROR(VLOOKUP(D910,'17. Gestión TIC'!$E:$F,2,FALSE),IFERROR(VLOOKUP(D910,'16. Desa. del Sistema Educ.Sup.'!$E:$F,2,FALSE),IFERROR(VLOOKUP(D910,'9. Cultura de Inno. Insti...'!$E:$F,2,FALSE),VLOOKUP(D910,'7. Lo Esencial de la Reforma U.'!$E:$F,2,0)))))))))))))))))</f>
        <v>#N/A</v>
      </c>
      <c r="D911" s="31"/>
      <c r="E911" s="93"/>
      <c r="F911" s="93"/>
      <c r="G911" s="93"/>
      <c r="H911" s="76"/>
      <c r="I911" s="76"/>
      <c r="J911" s="76"/>
    </row>
    <row r="912" spans="3:12" ht="15.75" thickBot="1" x14ac:dyDescent="0.3">
      <c r="C912" s="177"/>
      <c r="D912" s="31"/>
      <c r="E912" s="93"/>
      <c r="F912" s="93"/>
      <c r="G912" s="93"/>
      <c r="H912" s="76"/>
      <c r="I912" s="76"/>
      <c r="J912" s="76"/>
      <c r="K912" s="153"/>
    </row>
    <row r="913" spans="3:12" ht="30.75" thickBot="1" x14ac:dyDescent="0.3">
      <c r="C913" s="134" t="s">
        <v>44</v>
      </c>
      <c r="D913" s="138" t="s">
        <v>55</v>
      </c>
      <c r="E913" s="170" t="s">
        <v>56</v>
      </c>
      <c r="F913" s="138" t="s">
        <v>57</v>
      </c>
      <c r="G913" s="135" t="s">
        <v>27</v>
      </c>
      <c r="H913" s="133" t="s">
        <v>131</v>
      </c>
      <c r="I913" s="136" t="s">
        <v>46</v>
      </c>
      <c r="J913" s="136" t="s">
        <v>132</v>
      </c>
      <c r="K913" s="136" t="s">
        <v>410</v>
      </c>
      <c r="L913" s="136" t="s">
        <v>411</v>
      </c>
    </row>
    <row r="914" spans="3:12" ht="15.75" thickBot="1" x14ac:dyDescent="0.3">
      <c r="C914" s="137" t="s">
        <v>482</v>
      </c>
      <c r="D914" s="199"/>
      <c r="E914" s="152">
        <v>12</v>
      </c>
      <c r="F914" s="305">
        <f>HLOOKUP($C914,$BZ$2:$CM$3,2,0)</f>
        <v>43674.39</v>
      </c>
      <c r="G914" s="113">
        <f>D914*E914*F914</f>
        <v>0</v>
      </c>
      <c r="H914" s="166"/>
      <c r="I914" s="114" t="s">
        <v>496</v>
      </c>
      <c r="J914" s="114" t="str">
        <f>VLOOKUP(I914,Presupuesto!$B$11:$C$565,2,0)</f>
        <v>SUELDOS Y SALARIOS PERMANENTES</v>
      </c>
      <c r="K914" s="219" t="s">
        <v>1479</v>
      </c>
      <c r="L914" s="98" t="s">
        <v>394</v>
      </c>
    </row>
    <row r="915" spans="3:12" x14ac:dyDescent="0.25">
      <c r="C915" s="171" t="s">
        <v>58</v>
      </c>
      <c r="D915" s="163"/>
      <c r="E915" s="154">
        <v>0</v>
      </c>
      <c r="F915" s="100">
        <f>IF(E914=0,"",(G914/E914)/12*E914)</f>
        <v>0</v>
      </c>
      <c r="G915" s="97">
        <f>F915</f>
        <v>0</v>
      </c>
      <c r="H915" s="164"/>
      <c r="I915" s="116" t="s">
        <v>516</v>
      </c>
      <c r="J915" s="116" t="str">
        <f>VLOOKUP(I915,Presupuesto!$B$11:$C$565,2,0)</f>
        <v>AGUINALDO Y DECIMO CUARTO MES</v>
      </c>
      <c r="K915" s="98" t="str">
        <f t="shared" ref="K915:K946" si="30">$K$914</f>
        <v>Desarrollo del Sistema de Educación Superior</v>
      </c>
      <c r="L915" s="98" t="s">
        <v>412</v>
      </c>
    </row>
    <row r="916" spans="3:12" ht="15.75" thickBot="1" x14ac:dyDescent="0.3">
      <c r="C916" s="172" t="s">
        <v>59</v>
      </c>
      <c r="D916" s="163"/>
      <c r="E916" s="154">
        <v>0</v>
      </c>
      <c r="F916" s="117">
        <f>IF(E914&lt;6,"",((E914-6)/12)*(G914/E914))</f>
        <v>0</v>
      </c>
      <c r="G916" s="97">
        <f>F916</f>
        <v>0</v>
      </c>
      <c r="H916" s="164"/>
      <c r="I916" s="101" t="s">
        <v>519</v>
      </c>
      <c r="J916" s="101" t="str">
        <f>VLOOKUP(I916,Presupuesto!$B$11:$C$565,2,0)</f>
        <v>DECIMOCUARTO MES</v>
      </c>
      <c r="K916" s="98" t="str">
        <f t="shared" si="30"/>
        <v>Desarrollo del Sistema de Educación Superior</v>
      </c>
      <c r="L916" s="98" t="s">
        <v>395</v>
      </c>
    </row>
    <row r="917" spans="3:12" ht="15.75" thickBot="1" x14ac:dyDescent="0.3">
      <c r="C917" s="137" t="s">
        <v>483</v>
      </c>
      <c r="D917" s="199"/>
      <c r="E917" s="152">
        <v>12</v>
      </c>
      <c r="F917" s="305">
        <f>HLOOKUP($C917,$BZ$2:$CM$3,2,0)</f>
        <v>39703.99</v>
      </c>
      <c r="G917" s="113">
        <f>D917*E917*F917</f>
        <v>0</v>
      </c>
      <c r="H917" s="166"/>
      <c r="I917" s="114" t="s">
        <v>496</v>
      </c>
      <c r="J917" s="114" t="str">
        <f>VLOOKUP(I917,Presupuesto!$B$11:$C$565,2,0)</f>
        <v>SUELDOS Y SALARIOS PERMANENTES</v>
      </c>
      <c r="K917" s="98" t="str">
        <f t="shared" si="30"/>
        <v>Desarrollo del Sistema de Educación Superior</v>
      </c>
      <c r="L917" s="98" t="s">
        <v>395</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si="30"/>
        <v>Desarrollo del Sistema de Educación Superior</v>
      </c>
      <c r="L918" s="98" t="s">
        <v>395</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484</v>
      </c>
      <c r="D920" s="199"/>
      <c r="E920" s="152">
        <v>12</v>
      </c>
      <c r="F920" s="305">
        <f>HLOOKUP($C920,$BZ$2:$CM$3,2,0)</f>
        <v>35733.589999999997</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485</v>
      </c>
      <c r="D923" s="199"/>
      <c r="E923" s="152">
        <v>12</v>
      </c>
      <c r="F923" s="305">
        <f>HLOOKUP($C923,$BZ$2:$CM$3,2,0)</f>
        <v>31763.19</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486</v>
      </c>
      <c r="D926" s="199"/>
      <c r="E926" s="152">
        <v>12</v>
      </c>
      <c r="F926" s="305">
        <f>HLOOKUP($C926,$BZ$2:$CM$3,2,0)</f>
        <v>29777.99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487</v>
      </c>
      <c r="D929" s="199"/>
      <c r="E929" s="152">
        <v>12</v>
      </c>
      <c r="F929" s="305">
        <f>HLOOKUP($C929,$BZ$2:$CM$3,2,0)</f>
        <v>27792.79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488</v>
      </c>
      <c r="D932" s="199"/>
      <c r="E932" s="152">
        <v>12</v>
      </c>
      <c r="F932" s="305">
        <f>HLOOKUP($C932,$BZ$2:$CM$3,2,0)</f>
        <v>18859.39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489</v>
      </c>
      <c r="D935" s="199"/>
      <c r="E935" s="152">
        <v>12</v>
      </c>
      <c r="F935" s="305">
        <f>HLOOKUP($C935,$BZ$2:$CM$3,2,0)</f>
        <v>17866.8</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490</v>
      </c>
      <c r="D938" s="199"/>
      <c r="E938" s="152">
        <v>12</v>
      </c>
      <c r="F938" s="305">
        <f>HLOOKUP($C938,$BZ$2:$CM$3,2,0)</f>
        <v>13896.4</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491</v>
      </c>
      <c r="D941" s="199"/>
      <c r="E941" s="152">
        <v>12</v>
      </c>
      <c r="F941" s="305">
        <f>HLOOKUP($C941,$BZ$2:$CM$3,2,0)</f>
        <v>15004.09</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492</v>
      </c>
      <c r="D944" s="199"/>
      <c r="E944" s="152">
        <v>12</v>
      </c>
      <c r="F944" s="305">
        <f>HLOOKUP($C944,$BZ$2:$CM$3,2,0)</f>
        <v>13238.9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493</v>
      </c>
      <c r="D947" s="199"/>
      <c r="E947" s="152">
        <v>12</v>
      </c>
      <c r="F947" s="305">
        <f>HLOOKUP($C947,$BZ$2:$CM$3,2,0)</f>
        <v>12356.31</v>
      </c>
      <c r="G947" s="113">
        <f>D947*E947*F947</f>
        <v>0</v>
      </c>
      <c r="H947" s="166"/>
      <c r="I947" s="114" t="s">
        <v>496</v>
      </c>
      <c r="J947" s="114" t="str">
        <f>VLOOKUP(I947,Presupuesto!$B$11:$C$565,2,0)</f>
        <v>SUELDOS Y SALARIOS PERMANENTES</v>
      </c>
      <c r="K947" s="98" t="str">
        <f t="shared" ref="K947:K964" si="31">$K$914</f>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1"/>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1"/>
        <v>Desarrollo del Sistema de Educación Superior</v>
      </c>
      <c r="L949" s="98" t="s">
        <v>395</v>
      </c>
    </row>
    <row r="950" spans="3:12" ht="15.75" thickBot="1" x14ac:dyDescent="0.3">
      <c r="C950" s="137" t="s">
        <v>494</v>
      </c>
      <c r="D950" s="199"/>
      <c r="E950" s="152">
        <v>12</v>
      </c>
      <c r="F950" s="305">
        <f>HLOOKUP($C950,$BZ$2:$CM$3,2,0)</f>
        <v>463.22</v>
      </c>
      <c r="G950" s="113">
        <f>D950*E950*F950</f>
        <v>0</v>
      </c>
      <c r="H950" s="166"/>
      <c r="I950" s="114" t="s">
        <v>496</v>
      </c>
      <c r="J950" s="114" t="str">
        <f>VLOOKUP(I950,Presupuesto!$B$11:$C$565,2,0)</f>
        <v>SUELDOS Y SALARIOS PERMANENTES</v>
      </c>
      <c r="K950" s="98" t="str">
        <f t="shared" si="31"/>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495</v>
      </c>
      <c r="D953" s="199"/>
      <c r="E953" s="152">
        <v>12</v>
      </c>
      <c r="F953" s="305">
        <f>HLOOKUP($C953,$BZ$2:$CM$3,2,0)</f>
        <v>2007.3</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40" t="s">
        <v>83</v>
      </c>
      <c r="D956" s="199"/>
      <c r="E956" s="152">
        <v>12</v>
      </c>
      <c r="F956" s="139">
        <v>30000</v>
      </c>
      <c r="G956" s="113">
        <f>D956*E956*F956</f>
        <v>0</v>
      </c>
      <c r="H956" s="166"/>
      <c r="I956" s="114" t="s">
        <v>564</v>
      </c>
      <c r="J956" s="114" t="str">
        <f>VLOOKUP(I956,Presupuesto!$B$11:$C$565,2,0)</f>
        <v>CONTRATOS ESPECIALES</v>
      </c>
      <c r="K956" s="98" t="str">
        <f t="shared" si="31"/>
        <v>Desarrollo del Sistema de Educación Superior</v>
      </c>
      <c r="L956" s="98" t="s">
        <v>395</v>
      </c>
    </row>
    <row r="957" spans="3:12" x14ac:dyDescent="0.25">
      <c r="C957" s="171" t="s">
        <v>58</v>
      </c>
      <c r="D957" s="163"/>
      <c r="E957" s="154">
        <v>0</v>
      </c>
      <c r="F957" s="117">
        <f>IF(E956=0,"",(G956/E956)/12*E956)</f>
        <v>0</v>
      </c>
      <c r="G957" s="97">
        <f>F957</f>
        <v>0</v>
      </c>
      <c r="H957" s="164"/>
      <c r="I957" s="101" t="s">
        <v>564</v>
      </c>
      <c r="J957" s="101" t="str">
        <f>VLOOKUP(I957,Presupuesto!$B$11:$C$565,2,0)</f>
        <v>CONTRATOS ESPECIALES</v>
      </c>
      <c r="K957" s="98" t="str">
        <f t="shared" si="31"/>
        <v>Desarrollo del Sistema de Educación Superior</v>
      </c>
      <c r="L957" s="98" t="s">
        <v>394</v>
      </c>
    </row>
    <row r="958" spans="3:12" ht="15.75" thickBot="1" x14ac:dyDescent="0.3">
      <c r="C958" s="172" t="s">
        <v>59</v>
      </c>
      <c r="D958" s="163"/>
      <c r="E958" s="154">
        <v>0</v>
      </c>
      <c r="F958" s="100">
        <f>IF(E956&lt;6,"",((E956-6)/12)*(G956/E956))</f>
        <v>0</v>
      </c>
      <c r="G958" s="97">
        <f>F958</f>
        <v>0</v>
      </c>
      <c r="H958" s="164"/>
      <c r="I958" s="101" t="s">
        <v>564</v>
      </c>
      <c r="J958" s="101" t="str">
        <f>VLOOKUP(I958,Presupuesto!$B$11:$C$565,2,0)</f>
        <v>CONTRATOS ESPECIALES</v>
      </c>
      <c r="K958" s="98" t="str">
        <f t="shared" si="31"/>
        <v>Desarrollo del Sistema de Educación Superior</v>
      </c>
      <c r="L958" s="98" t="s">
        <v>399</v>
      </c>
    </row>
    <row r="959" spans="3:12" ht="15.75" thickBot="1" x14ac:dyDescent="0.3">
      <c r="C959" s="140" t="s">
        <v>60</v>
      </c>
      <c r="D959" s="199"/>
      <c r="E959" s="152">
        <v>12</v>
      </c>
      <c r="F959" s="118">
        <v>30000</v>
      </c>
      <c r="G959" s="113">
        <f>D959*E959*F959</f>
        <v>0</v>
      </c>
      <c r="H959" s="166"/>
      <c r="I959" s="114" t="s">
        <v>705</v>
      </c>
      <c r="J959" s="114" t="str">
        <f>VLOOKUP(I959,Presupuesto!$B$11:$C$565,2,0)</f>
        <v>OTROS SERVICIOS TECNICOS Y PROFESIONALES</v>
      </c>
      <c r="K959" s="98" t="str">
        <f t="shared" si="31"/>
        <v>Desarrollo del Sistema de Educación Superior</v>
      </c>
      <c r="L959" s="98" t="s">
        <v>394</v>
      </c>
    </row>
    <row r="960" spans="3:12" x14ac:dyDescent="0.25">
      <c r="C960" s="171" t="s">
        <v>58</v>
      </c>
      <c r="D960" s="163"/>
      <c r="E960" s="154">
        <v>0</v>
      </c>
      <c r="F960" s="100">
        <v>0</v>
      </c>
      <c r="G960" s="97">
        <f>F960</f>
        <v>0</v>
      </c>
      <c r="H960" s="164"/>
      <c r="I960" s="101" t="s">
        <v>705</v>
      </c>
      <c r="J960" s="101" t="str">
        <f>VLOOKUP(I960,Presupuesto!$B$11:$C$565,2,0)</f>
        <v>OTROS SERVICIOS TECNICOS Y PROFESIONALES</v>
      </c>
      <c r="K960" s="98" t="str">
        <f t="shared" si="31"/>
        <v>Desarrollo del Sistema de Educación Superior</v>
      </c>
      <c r="L960" s="98" t="s">
        <v>394</v>
      </c>
    </row>
    <row r="961" spans="3:12" ht="15.75" thickBot="1" x14ac:dyDescent="0.3">
      <c r="C961" s="172" t="s">
        <v>59</v>
      </c>
      <c r="D961" s="163"/>
      <c r="E961" s="154">
        <v>0</v>
      </c>
      <c r="F961" s="100">
        <v>0</v>
      </c>
      <c r="G961" s="97">
        <f>F961</f>
        <v>0</v>
      </c>
      <c r="H961" s="164"/>
      <c r="I961" s="101" t="s">
        <v>705</v>
      </c>
      <c r="J961" s="101" t="str">
        <f>VLOOKUP(I961,Presupuesto!$B$11:$C$565,2,0)</f>
        <v>OTROS SERVICIOS TECNICOS Y PROFESIONALES</v>
      </c>
      <c r="K961" s="98" t="str">
        <f t="shared" si="31"/>
        <v>Desarrollo del Sistema de Educación Superior</v>
      </c>
      <c r="L961" s="98" t="s">
        <v>394</v>
      </c>
    </row>
    <row r="962" spans="3:12" ht="15.75" thickBot="1" x14ac:dyDescent="0.3">
      <c r="C962" s="140" t="s">
        <v>61</v>
      </c>
      <c r="D962" s="199"/>
      <c r="E962" s="152">
        <v>12</v>
      </c>
      <c r="F962" s="118">
        <v>30000</v>
      </c>
      <c r="G962" s="113">
        <f>D962*E962*F962</f>
        <v>0</v>
      </c>
      <c r="H962" s="166"/>
      <c r="I962" s="114" t="s">
        <v>496</v>
      </c>
      <c r="J962" s="114" t="str">
        <f>VLOOKUP(I962,Presupuesto!$B$11:$C$565,2,0)</f>
        <v>SUELDOS Y SALARIOS PERMANENTES</v>
      </c>
      <c r="K962" s="98" t="str">
        <f t="shared" si="31"/>
        <v>Desarrollo del Sistema de Educación Superior</v>
      </c>
      <c r="L962" s="98" t="s">
        <v>394</v>
      </c>
    </row>
    <row r="963" spans="3:12" x14ac:dyDescent="0.25">
      <c r="C963" s="171" t="s">
        <v>58</v>
      </c>
      <c r="D963" s="169"/>
      <c r="E963" s="131">
        <v>0</v>
      </c>
      <c r="F963" s="119">
        <f>IF(E962=0,"",(G962/E962)/12*E962)</f>
        <v>0</v>
      </c>
      <c r="G963" s="120">
        <f>F963</f>
        <v>0</v>
      </c>
      <c r="H963" s="164"/>
      <c r="I963" s="101" t="s">
        <v>516</v>
      </c>
      <c r="J963" s="101" t="str">
        <f>VLOOKUP(I963,Presupuesto!$B$11:$C$565,2,0)</f>
        <v>AGUINALDO Y DECIMO CUARTO MES</v>
      </c>
      <c r="K963" s="98" t="str">
        <f t="shared" si="31"/>
        <v>Desarrollo del Sistema de Educación Superior</v>
      </c>
      <c r="L963" s="98" t="s">
        <v>394</v>
      </c>
    </row>
    <row r="964" spans="3:12" ht="15.75" thickBot="1" x14ac:dyDescent="0.3">
      <c r="C964" s="173" t="s">
        <v>59</v>
      </c>
      <c r="D964" s="162"/>
      <c r="E964" s="132">
        <v>0</v>
      </c>
      <c r="F964" s="105">
        <f>IF(E962&lt;6,"",((E962-6)/12)*(G962/E962))</f>
        <v>0</v>
      </c>
      <c r="G964" s="105">
        <f>F964</f>
        <v>0</v>
      </c>
      <c r="H964" s="162"/>
      <c r="I964" s="106" t="s">
        <v>519</v>
      </c>
      <c r="J964" s="124" t="str">
        <f>VLOOKUP(I964,Presupuesto!$B$11:$C$565,2,0)</f>
        <v>DECIMOCUARTO MES</v>
      </c>
      <c r="K964" s="106" t="str">
        <f t="shared" si="31"/>
        <v>Desarrollo del Sistema de Educación Superior</v>
      </c>
      <c r="L964" s="124" t="s">
        <v>394</v>
      </c>
    </row>
  </sheetData>
  <conditionalFormatting sqref="E56">
    <cfRule type="cellIs" dxfId="16" priority="17" operator="greaterThan">
      <formula>12</formula>
    </cfRule>
  </conditionalFormatting>
  <conditionalFormatting sqref="E953">
    <cfRule type="cellIs" dxfId="15" priority="1" operator="greaterThan">
      <formula>12</formula>
    </cfRule>
  </conditionalFormatting>
  <conditionalFormatting sqref="E113">
    <cfRule type="cellIs" dxfId="14" priority="15" operator="greaterThan">
      <formula>12</formula>
    </cfRule>
  </conditionalFormatting>
  <conditionalFormatting sqref="E173">
    <cfRule type="cellIs" dxfId="13" priority="14" operator="greaterThan">
      <formula>12</formula>
    </cfRule>
  </conditionalFormatting>
  <conditionalFormatting sqref="E233">
    <cfRule type="cellIs" dxfId="12" priority="13" operator="greaterThan">
      <formula>12</formula>
    </cfRule>
  </conditionalFormatting>
  <conditionalFormatting sqref="E293">
    <cfRule type="cellIs" dxfId="11" priority="12" operator="greaterThan">
      <formula>12</formula>
    </cfRule>
  </conditionalFormatting>
  <conditionalFormatting sqref="E353">
    <cfRule type="cellIs" dxfId="10" priority="11" operator="greaterThan">
      <formula>12</formula>
    </cfRule>
  </conditionalFormatting>
  <conditionalFormatting sqref="E413">
    <cfRule type="cellIs" dxfId="9" priority="10" operator="greaterThan">
      <formula>12</formula>
    </cfRule>
  </conditionalFormatting>
  <conditionalFormatting sqref="E473">
    <cfRule type="cellIs" dxfId="8" priority="9" operator="greaterThan">
      <formula>12</formula>
    </cfRule>
  </conditionalFormatting>
  <conditionalFormatting sqref="E533">
    <cfRule type="cellIs" dxfId="7" priority="8" operator="greaterThan">
      <formula>12</formula>
    </cfRule>
  </conditionalFormatting>
  <conditionalFormatting sqref="E593">
    <cfRule type="cellIs" dxfId="6" priority="7" operator="greaterThan">
      <formula>12</formula>
    </cfRule>
  </conditionalFormatting>
  <conditionalFormatting sqref="E653">
    <cfRule type="cellIs" dxfId="5" priority="6" operator="greaterThan">
      <formula>12</formula>
    </cfRule>
  </conditionalFormatting>
  <conditionalFormatting sqref="E713">
    <cfRule type="cellIs" dxfId="4" priority="5" operator="greaterThan">
      <formula>12</formula>
    </cfRule>
  </conditionalFormatting>
  <conditionalFormatting sqref="E773">
    <cfRule type="cellIs" dxfId="3" priority="4" operator="greaterThan">
      <formula>12</formula>
    </cfRule>
  </conditionalFormatting>
  <conditionalFormatting sqref="E833">
    <cfRule type="cellIs" dxfId="2" priority="3" operator="greaterThan">
      <formula>12</formula>
    </cfRule>
  </conditionalFormatting>
  <conditionalFormatting sqref="E893">
    <cfRule type="cellIs" dxfId="1" priority="2" operator="greaterThan">
      <formula>12</formula>
    </cfRule>
  </conditionalFormatting>
  <dataValidations xWindow="845" yWindow="588" count="6">
    <dataValidation type="list" allowBlank="1" showInputMessage="1" showErrorMessage="1" errorTitle="¡Ingreso no Válido!" error="Por favor seleccione una opción de la lista" promptTitle="Tipo de Presupuesto" prompt="Seleccione una opción de la lista." sqref="H74:H124 H134:H184 H194:H244 H254:H304 H314:H364 H374:H424 H434:H484 H494:H544 H554:H604 H614:H664 H674:H724 H734:H784 H794:H844 H854:H904 H914:H964 H17:H64">
      <formula1>$R$2:$S$2</formula1>
    </dataValidation>
    <dataValidation type="list" allowBlank="1" showInputMessage="1" showErrorMessage="1" errorTitle="¡Ingreso Inválido!" error="Seleccione una opción de la lista" promptTitle="Mes Requerido" prompt="Seleccione el mes en el que requiere el recurso." sqref="L74:L124 L134:L184 L194:L244 L254:L304 L314:L364 L374:L424 L434:L484 L494:L544 L554:L604 L614:L664 L674:L724 L734:L784 L794:L844 L854:L904 L914:L964 L17:L64">
      <formula1>$U$2:$AF$2</formula1>
    </dataValidation>
    <dataValidation type="list" allowBlank="1" showInputMessage="1" showErrorMessage="1" sqref="C17 C20 C23 C26 C29 C32 C35 C38 C41 C44 C47 C50 C53 C56 C74 C77 C80 C83 C86 C89 C92 C95 C98 C101 C104 C107 C110 C113 C134 C137 C140 C143 C146 C149 C152 C155 C158 C161 C164 C167 C170 C173 C194 C197 C200 C203 C206 C209 C212 C215 C218 C221 C224 C227 C230 C233 C254 C257 C260 C263 C266 C269 C272 C275 C278 C281 C284 C287 C290 C293 C314 C317 C320 C323 C326 C329 C332 C335 C338 C341 C344 C347 C350 C353 C374 C377 C380 C383 C386 C389 C392 C395 C398 C401 C404 C407 C410 C413 C434 C437 C440 C443 C446 C449 C452 C455 C458 C461 C464 C467 C470 C473 C494 C497 C500 C503 C506 C509 C512 C515 C518 C521 C524 C527 C530 C533 C554 C557 C560 C563 C566 C569 C572 C575 C578 C581 C584 C587 C590 C593 C614 C617 C620 C623 C626 C629 C632 C635 C638 C641 C644 C647 C650 C653 C674 C677 C680 C683 C686 C689 C692 C695 C698 C701 C704 C707 C710 C713 C734 C737 C740 C743 C746 C749 C752 C755 C758 C761 C764 C767 C770 C773 C794 C797 C800 C803 C806 C809 C812 C815 C818 C821 C824 C827 C830 C833 C854 C857 C860 C863 C866 C869 C872 C875 C878 C881 C884 C887 C890 C893 C914 C917 C920 C923 C926 C929 C932 C935 C938 C941 C944 C947 C950 C953">
      <formula1>$BZ$2:$CM$2</formula1>
    </dataValidation>
    <dataValidation type="list" allowBlank="1" showInputMessage="1" showErrorMessage="1" errorTitle="¡Ingreso Inválido!" error="Verifique el valor ingresado." sqref="I914:I964 I74:I124 I134:I184 I194:I244 I254:I304 I314:I364 I374:I424 I434:I484 I494:I544 I554:I604 I614:I664 I674:I724 I734:I784 I794:I844 I854:I904 I17:I64">
      <formula1>$A$1:$UI$1</formula1>
    </dataValidation>
    <dataValidation type="list" allowBlank="1" showInputMessage="1" showErrorMessage="1" errorTitle="¡Ingreso Inválido!" error="Seleccione una opción de la lista." promptTitle="Dimensión Estratégica" prompt="Seleccione una opción de la lista." sqref="K75:K124 K135:K184 K195:K244 K255:K304 K315:K364 K375:K424 K435:K484 K495:K544 K555:K604 K615:K664 K675:K724 K735:K784 K795:K844 K855:K904 K915:K964 K18:K64">
      <formula1>$A$2:$P$2</formula1>
    </dataValidation>
    <dataValidation type="list" allowBlank="1" showInputMessage="1" showErrorMessage="1" errorTitle="¡Ingreso Inválido!" error="Seleccione una opción de la lista." promptTitle="Dimensión Estratégica" prompt="Seleccione una opción de la lista." sqref="K17 K74 K134 K194 K254 K314 K374 K434 K494 K554 K614 K674 K734 K794 K854 K914">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G28" sqref="G28"/>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t="14.45" hidden="1" x14ac:dyDescent="0.3">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1.6" x14ac:dyDescent="0.3">
      <c r="C5" s="87" t="s">
        <v>384</v>
      </c>
      <c r="D5" s="459">
        <f>SUMIF($C:$C,$C$10,D:D)</f>
        <v>0</v>
      </c>
    </row>
    <row r="8" spans="1:555" ht="14.45" x14ac:dyDescent="0.3">
      <c r="C8" s="70" t="s">
        <v>62</v>
      </c>
      <c r="D8" s="70"/>
      <c r="E8" s="70"/>
      <c r="F8" s="70"/>
      <c r="G8" s="79"/>
      <c r="H8" s="70"/>
      <c r="I8" s="70"/>
    </row>
    <row r="9" spans="1:555" thickBot="1" x14ac:dyDescent="0.35">
      <c r="C9" s="70"/>
      <c r="D9" s="70"/>
      <c r="E9" s="70"/>
      <c r="F9" s="70"/>
      <c r="G9" s="79"/>
      <c r="H9" s="70"/>
      <c r="I9" s="70"/>
    </row>
    <row r="10" spans="1:555" thickBot="1" x14ac:dyDescent="0.35">
      <c r="C10" s="29" t="s">
        <v>43</v>
      </c>
      <c r="D10" s="30">
        <f>SUM(F17:F26)</f>
        <v>0</v>
      </c>
      <c r="E10" s="94"/>
      <c r="F10" s="94"/>
      <c r="G10" s="79"/>
      <c r="H10" s="94"/>
      <c r="I10" s="121"/>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392</v>
      </c>
      <c r="D13" s="367"/>
      <c r="E13" s="93"/>
      <c r="F13" s="93"/>
      <c r="G13" s="93"/>
      <c r="H13" s="76"/>
      <c r="I13" s="76"/>
      <c r="J13" s="76"/>
      <c r="K13" s="112"/>
    </row>
    <row r="14" spans="1:555" ht="18" x14ac:dyDescent="0.3">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thickBot="1" x14ac:dyDescent="0.35">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504" t="s">
        <v>63</v>
      </c>
      <c r="D17" s="158"/>
      <c r="E17" s="96">
        <v>2800</v>
      </c>
      <c r="F17" s="97">
        <f>D17*E17</f>
        <v>0</v>
      </c>
      <c r="G17" s="161" t="s">
        <v>129</v>
      </c>
      <c r="H17" s="98" t="s">
        <v>985</v>
      </c>
      <c r="I17" s="98" t="str">
        <f>VLOOKUP(H17,Presupuesto!$B$11:$C$565,2,0)</f>
        <v>MUEBLES VARIOS DE OFICINA</v>
      </c>
      <c r="J17" s="219" t="s">
        <v>1367</v>
      </c>
      <c r="K17" s="98" t="s">
        <v>404</v>
      </c>
    </row>
    <row r="18" spans="2:11" ht="32.25" customHeight="1" x14ac:dyDescent="0.3">
      <c r="B18" s="93"/>
      <c r="C18" s="99" t="s">
        <v>64</v>
      </c>
      <c r="D18" s="151"/>
      <c r="E18" s="100">
        <v>2400</v>
      </c>
      <c r="F18" s="97">
        <f>D18*E18</f>
        <v>0</v>
      </c>
      <c r="G18" s="161"/>
      <c r="H18" s="101" t="s">
        <v>985</v>
      </c>
      <c r="I18" s="98" t="str">
        <f>VLOOKUP(H18,Presupuesto!$B$11:$C$565,2,0)</f>
        <v>MUEBLES VARIOS DE OFICINA</v>
      </c>
      <c r="J18" s="98" t="str">
        <f t="shared" ref="J18" si="0">$J$17</f>
        <v>Proceso integral de la internacionalización de la Educación Superior</v>
      </c>
      <c r="K18" s="98" t="s">
        <v>412</v>
      </c>
    </row>
    <row r="19" spans="2:11" ht="14.45" x14ac:dyDescent="0.3">
      <c r="B19" s="93"/>
      <c r="C19" s="503" t="s">
        <v>65</v>
      </c>
      <c r="D19" s="151"/>
      <c r="E19" s="100">
        <v>1000</v>
      </c>
      <c r="F19" s="97">
        <f t="shared" ref="F19:F26" si="1">D19*E19</f>
        <v>0</v>
      </c>
      <c r="G19" s="161" t="s">
        <v>129</v>
      </c>
      <c r="H19" s="101" t="s">
        <v>985</v>
      </c>
      <c r="I19" s="98" t="str">
        <f>VLOOKUP(H19,Presupuesto!$B$11:$C$565,2,0)</f>
        <v>MUEBLES VARIOS DE OFICINA</v>
      </c>
      <c r="J19" s="98" t="str">
        <f t="shared" ref="J19:J26" si="2">$J$17</f>
        <v>Proceso integral de la internacionalización de la Educación Superior</v>
      </c>
      <c r="K19" s="98" t="s">
        <v>395</v>
      </c>
    </row>
    <row r="20" spans="2:11" ht="14.45" x14ac:dyDescent="0.3">
      <c r="B20" s="93"/>
      <c r="C20" s="99" t="s">
        <v>66</v>
      </c>
      <c r="D20" s="151"/>
      <c r="E20" s="100">
        <v>6000</v>
      </c>
      <c r="F20" s="97">
        <f t="shared" si="1"/>
        <v>0</v>
      </c>
      <c r="G20" s="161"/>
      <c r="H20" s="101" t="s">
        <v>985</v>
      </c>
      <c r="I20" s="98" t="str">
        <f>VLOOKUP(H20,Presupuesto!$B$11:$C$565,2,0)</f>
        <v>MUEBLES VARIOS DE OFICINA</v>
      </c>
      <c r="J20" s="98" t="str">
        <f t="shared" si="2"/>
        <v>Proceso integral de la internacionalización de la Educación Superior</v>
      </c>
      <c r="K20" s="98" t="s">
        <v>395</v>
      </c>
    </row>
    <row r="21" spans="2:11" ht="14.45" x14ac:dyDescent="0.3">
      <c r="B21" s="93"/>
      <c r="C21" s="503" t="s">
        <v>67</v>
      </c>
      <c r="D21" s="151"/>
      <c r="E21" s="100">
        <v>3000</v>
      </c>
      <c r="F21" s="97">
        <f t="shared" si="1"/>
        <v>0</v>
      </c>
      <c r="G21" s="161" t="s">
        <v>129</v>
      </c>
      <c r="H21" s="101" t="s">
        <v>985</v>
      </c>
      <c r="I21" s="98" t="str">
        <f>VLOOKUP(H21,Presupuesto!$B$11:$C$565,2,0)</f>
        <v>MUEBLES VARIOS DE OFICINA</v>
      </c>
      <c r="J21" s="98" t="str">
        <f t="shared" si="2"/>
        <v>Proceso integral de la internacionalización de la Educación Superior</v>
      </c>
      <c r="K21" s="98" t="s">
        <v>395</v>
      </c>
    </row>
    <row r="22" spans="2:11" ht="14.45" x14ac:dyDescent="0.3">
      <c r="B22" s="93"/>
      <c r="C22" s="99" t="s">
        <v>68</v>
      </c>
      <c r="D22" s="151"/>
      <c r="E22" s="100">
        <v>10000</v>
      </c>
      <c r="F22" s="97">
        <f t="shared" si="1"/>
        <v>0</v>
      </c>
      <c r="G22" s="161"/>
      <c r="H22" s="101" t="s">
        <v>985</v>
      </c>
      <c r="I22" s="98" t="str">
        <f>VLOOKUP(H22,Presupuesto!$B$11:$C$565,2,0)</f>
        <v>MUEBLES VARIOS DE OFICINA</v>
      </c>
      <c r="J22" s="98" t="str">
        <f t="shared" si="2"/>
        <v>Proceso integral de la internacionalización de la Educación Superior</v>
      </c>
      <c r="K22" s="98" t="s">
        <v>395</v>
      </c>
    </row>
    <row r="23" spans="2:11" ht="14.45" x14ac:dyDescent="0.3">
      <c r="B23" s="93"/>
      <c r="C23" s="503" t="s">
        <v>69</v>
      </c>
      <c r="D23" s="151"/>
      <c r="E23" s="100">
        <v>8000</v>
      </c>
      <c r="F23" s="97">
        <f t="shared" si="1"/>
        <v>0</v>
      </c>
      <c r="G23" s="161" t="s">
        <v>129</v>
      </c>
      <c r="H23" s="101" t="s">
        <v>988</v>
      </c>
      <c r="I23" s="98" t="str">
        <f>VLOOKUP(H23,Presupuesto!$B$11:$C$565,2,0)</f>
        <v>EQUIPOS VARIOS DE OFICINA</v>
      </c>
      <c r="J23" s="98" t="str">
        <f t="shared" si="2"/>
        <v>Proceso integral de la internacionalización de la Educación Superior</v>
      </c>
      <c r="K23" s="98" t="s">
        <v>395</v>
      </c>
    </row>
    <row r="24" spans="2:11" ht="14.45" x14ac:dyDescent="0.3">
      <c r="B24" s="93"/>
      <c r="C24" s="99" t="s">
        <v>70</v>
      </c>
      <c r="D24" s="151"/>
      <c r="E24" s="100">
        <v>2000</v>
      </c>
      <c r="F24" s="97">
        <f t="shared" si="1"/>
        <v>0</v>
      </c>
      <c r="G24" s="161"/>
      <c r="H24" s="101" t="s">
        <v>988</v>
      </c>
      <c r="I24" s="98" t="str">
        <f>VLOOKUP(H24,Presupuesto!$B$11:$C$565,2,0)</f>
        <v>EQUIPOS VARIOS DE OFICINA</v>
      </c>
      <c r="J24" s="98" t="str">
        <f t="shared" si="2"/>
        <v>Proceso integral de la internacionalización de la Educación Superior</v>
      </c>
      <c r="K24" s="98" t="s">
        <v>403</v>
      </c>
    </row>
    <row r="25" spans="2:11" ht="14.45" x14ac:dyDescent="0.3">
      <c r="B25" s="93"/>
      <c r="C25" s="503" t="s">
        <v>71</v>
      </c>
      <c r="D25" s="151"/>
      <c r="E25" s="100">
        <v>5000</v>
      </c>
      <c r="F25" s="97">
        <f t="shared" si="1"/>
        <v>0</v>
      </c>
      <c r="G25" s="161" t="s">
        <v>129</v>
      </c>
      <c r="H25" s="101" t="s">
        <v>988</v>
      </c>
      <c r="I25" s="98" t="str">
        <f>VLOOKUP(H25,Presupuesto!$B$11:$C$565,2,0)</f>
        <v>EQUIPOS VARIOS DE OFICINA</v>
      </c>
      <c r="J25" s="98" t="str">
        <f t="shared" si="2"/>
        <v>Proceso integral de la internacionalización de la Educación Superior</v>
      </c>
      <c r="K25" s="98" t="s">
        <v>399</v>
      </c>
    </row>
    <row r="26" spans="2:11" thickBot="1" x14ac:dyDescent="0.35">
      <c r="B26" s="93"/>
      <c r="C26" s="102" t="s">
        <v>72</v>
      </c>
      <c r="D26" s="159"/>
      <c r="E26" s="104">
        <v>100000</v>
      </c>
      <c r="F26" s="105">
        <f t="shared" si="1"/>
        <v>0</v>
      </c>
      <c r="G26" s="162"/>
      <c r="H26" s="106" t="s">
        <v>988</v>
      </c>
      <c r="I26" s="106" t="str">
        <f>VLOOKUP(H26,Presupuesto!$B$11:$C$565,2,0)</f>
        <v>EQUIPOS VARIOS DE OFICINA</v>
      </c>
      <c r="J26" s="98" t="str">
        <f t="shared" si="2"/>
        <v>Proceso integral de la internacionalización de la Educación Superior</v>
      </c>
      <c r="K26" s="124" t="s">
        <v>394</v>
      </c>
    </row>
    <row r="27" spans="2:11" ht="14.45" x14ac:dyDescent="0.3">
      <c r="B27" s="93"/>
    </row>
    <row r="28" spans="2:11" thickBot="1" x14ac:dyDescent="0.35">
      <c r="B28" s="93"/>
      <c r="C28" s="335"/>
      <c r="D28" s="336"/>
      <c r="E28" s="337"/>
      <c r="F28" s="337"/>
      <c r="G28" s="338"/>
      <c r="H28" s="337"/>
      <c r="I28" s="337"/>
      <c r="J28" s="155"/>
      <c r="K28" s="155"/>
    </row>
    <row r="29" spans="2:11" thickBot="1" x14ac:dyDescent="0.35">
      <c r="B29" s="93"/>
      <c r="C29" s="29" t="s">
        <v>43</v>
      </c>
      <c r="D29" s="30">
        <f>SUM(F36:F45)</f>
        <v>0</v>
      </c>
      <c r="E29" s="177"/>
      <c r="F29" s="177"/>
      <c r="G29" s="79"/>
      <c r="H29" s="177"/>
      <c r="I29" s="177"/>
    </row>
    <row r="30" spans="2:11" ht="14.45" x14ac:dyDescent="0.3">
      <c r="C30" s="70"/>
      <c r="D30" s="31"/>
      <c r="E30" s="93"/>
      <c r="F30" s="93"/>
      <c r="G30" s="93"/>
      <c r="H30" s="76"/>
      <c r="I30" s="76"/>
      <c r="J30" s="76"/>
      <c r="K30" s="112"/>
    </row>
    <row r="31" spans="2:11" ht="14.45" x14ac:dyDescent="0.3">
      <c r="C31" s="70"/>
      <c r="D31" s="31"/>
      <c r="E31" s="93"/>
      <c r="F31" s="93"/>
      <c r="G31" s="93"/>
      <c r="H31" s="76"/>
      <c r="I31" s="76"/>
      <c r="J31" s="76"/>
      <c r="K31" s="112"/>
    </row>
    <row r="32" spans="2:11" ht="15.6" x14ac:dyDescent="0.3">
      <c r="C32" s="202" t="s">
        <v>392</v>
      </c>
      <c r="D32" s="367"/>
      <c r="E32" s="93"/>
      <c r="F32" s="93"/>
      <c r="G32" s="93"/>
      <c r="H32" s="76"/>
      <c r="I32" s="76"/>
      <c r="J32" s="76"/>
      <c r="K32" s="112"/>
    </row>
    <row r="33" spans="3:11" ht="18" x14ac:dyDescent="0.3">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thickBot="1" x14ac:dyDescent="0.35">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ht="14.45" x14ac:dyDescent="0.3">
      <c r="C36" s="95" t="s">
        <v>63</v>
      </c>
      <c r="D36" s="158"/>
      <c r="E36" s="96">
        <v>2800</v>
      </c>
      <c r="F36" s="97">
        <f>D36*E36</f>
        <v>0</v>
      </c>
      <c r="G36" s="161"/>
      <c r="H36" s="98" t="s">
        <v>985</v>
      </c>
      <c r="I36" s="98" t="str">
        <f>VLOOKUP(H36,Presupuesto!$B$11:$C$565,2,0)</f>
        <v>MUEBLES VARIOS DE OFICINA</v>
      </c>
      <c r="J36" s="219" t="s">
        <v>1454</v>
      </c>
      <c r="K36" s="98" t="s">
        <v>404</v>
      </c>
    </row>
    <row r="37" spans="3:11" ht="14.45" x14ac:dyDescent="0.3">
      <c r="C37" s="99" t="s">
        <v>64</v>
      </c>
      <c r="D37" s="151"/>
      <c r="E37" s="100">
        <v>2400</v>
      </c>
      <c r="F37" s="97">
        <f>D37*E37</f>
        <v>0</v>
      </c>
      <c r="G37" s="161"/>
      <c r="H37" s="101" t="s">
        <v>985</v>
      </c>
      <c r="I37" s="98" t="str">
        <f>VLOOKUP(H37,Presupuesto!$B$11:$C$565,2,0)</f>
        <v>MUEBLES VARIOS DE OFICINA</v>
      </c>
      <c r="J37" s="98" t="str">
        <f>$J$36</f>
        <v>Posgrado</v>
      </c>
      <c r="K37" s="98" t="s">
        <v>412</v>
      </c>
    </row>
    <row r="38" spans="3:11" ht="14.45" x14ac:dyDescent="0.3">
      <c r="C38" s="99" t="s">
        <v>65</v>
      </c>
      <c r="D38" s="151"/>
      <c r="E38" s="100">
        <v>1000</v>
      </c>
      <c r="F38" s="97">
        <f t="shared" ref="F38:F45" si="3">D38*E38</f>
        <v>0</v>
      </c>
      <c r="G38" s="161"/>
      <c r="H38" s="101" t="s">
        <v>985</v>
      </c>
      <c r="I38" s="98" t="str">
        <f>VLOOKUP(H38,Presupuesto!$B$11:$C$565,2,0)</f>
        <v>MUEBLES VARIOS DE OFICINA</v>
      </c>
      <c r="J38" s="98" t="str">
        <f t="shared" ref="J38:J45" si="4">$J$36</f>
        <v>Posgrado</v>
      </c>
      <c r="K38" s="98" t="s">
        <v>395</v>
      </c>
    </row>
    <row r="39" spans="3:11" ht="14.45" x14ac:dyDescent="0.3">
      <c r="C39" s="99" t="s">
        <v>66</v>
      </c>
      <c r="D39" s="151"/>
      <c r="E39" s="100">
        <v>6000</v>
      </c>
      <c r="F39" s="97">
        <f t="shared" si="3"/>
        <v>0</v>
      </c>
      <c r="G39" s="161"/>
      <c r="H39" s="101" t="s">
        <v>985</v>
      </c>
      <c r="I39" s="98" t="str">
        <f>VLOOKUP(H39,Presupuesto!$B$11:$C$565,2,0)</f>
        <v>MUEBLES VARIOS DE OFICINA</v>
      </c>
      <c r="J39" s="98" t="str">
        <f t="shared" si="4"/>
        <v>Posgrado</v>
      </c>
      <c r="K39" s="98" t="s">
        <v>395</v>
      </c>
    </row>
    <row r="40" spans="3:11" ht="14.45" x14ac:dyDescent="0.3">
      <c r="C40" s="99" t="s">
        <v>67</v>
      </c>
      <c r="D40" s="151"/>
      <c r="E40" s="100">
        <v>3000</v>
      </c>
      <c r="F40" s="97">
        <f t="shared" si="3"/>
        <v>0</v>
      </c>
      <c r="G40" s="161"/>
      <c r="H40" s="101" t="s">
        <v>985</v>
      </c>
      <c r="I40" s="98" t="str">
        <f>VLOOKUP(H40,Presupuesto!$B$11:$C$565,2,0)</f>
        <v>MUEBLES VARIOS DE OFICINA</v>
      </c>
      <c r="J40" s="98" t="str">
        <f t="shared" si="4"/>
        <v>Posgrado</v>
      </c>
      <c r="K40" s="98" t="s">
        <v>395</v>
      </c>
    </row>
    <row r="41" spans="3:11" ht="14.45" x14ac:dyDescent="0.3">
      <c r="C41" s="99" t="s">
        <v>68</v>
      </c>
      <c r="D41" s="151"/>
      <c r="E41" s="100">
        <v>10000</v>
      </c>
      <c r="F41" s="97">
        <f t="shared" si="3"/>
        <v>0</v>
      </c>
      <c r="G41" s="161"/>
      <c r="H41" s="101" t="s">
        <v>985</v>
      </c>
      <c r="I41" s="98" t="str">
        <f>VLOOKUP(H41,Presupuesto!$B$11:$C$565,2,0)</f>
        <v>MUEBLES VARIOS DE OFICINA</v>
      </c>
      <c r="J41" s="98" t="str">
        <f t="shared" si="4"/>
        <v>Posgrado</v>
      </c>
      <c r="K41" s="98" t="s">
        <v>395</v>
      </c>
    </row>
    <row r="42" spans="3:11" ht="14.45" x14ac:dyDescent="0.3">
      <c r="C42" s="99" t="s">
        <v>69</v>
      </c>
      <c r="D42" s="151"/>
      <c r="E42" s="100">
        <v>8000</v>
      </c>
      <c r="F42" s="97">
        <f t="shared" si="3"/>
        <v>0</v>
      </c>
      <c r="G42" s="161"/>
      <c r="H42" s="101" t="s">
        <v>988</v>
      </c>
      <c r="I42" s="98" t="str">
        <f>VLOOKUP(H42,Presupuesto!$B$11:$C$565,2,0)</f>
        <v>EQUIPOS VARIOS DE OFICINA</v>
      </c>
      <c r="J42" s="98" t="str">
        <f t="shared" si="4"/>
        <v>Posgrado</v>
      </c>
      <c r="K42" s="98" t="s">
        <v>395</v>
      </c>
    </row>
    <row r="43" spans="3:11" x14ac:dyDescent="0.25">
      <c r="C43" s="99" t="s">
        <v>70</v>
      </c>
      <c r="D43" s="151"/>
      <c r="E43" s="100">
        <v>2000</v>
      </c>
      <c r="F43" s="97">
        <f t="shared" si="3"/>
        <v>0</v>
      </c>
      <c r="G43" s="161"/>
      <c r="H43" s="101" t="s">
        <v>988</v>
      </c>
      <c r="I43" s="98" t="str">
        <f>VLOOKUP(H43,Presupuesto!$B$11:$C$565,2,0)</f>
        <v>EQUIPOS VARIOS DE OFICINA</v>
      </c>
      <c r="J43" s="98" t="str">
        <f t="shared" si="4"/>
        <v>Posgrado</v>
      </c>
      <c r="K43" s="98" t="s">
        <v>403</v>
      </c>
    </row>
    <row r="44" spans="3:11" x14ac:dyDescent="0.25">
      <c r="C44" s="99" t="s">
        <v>71</v>
      </c>
      <c r="D44" s="151"/>
      <c r="E44" s="100">
        <v>5000</v>
      </c>
      <c r="F44" s="97">
        <f t="shared" si="3"/>
        <v>0</v>
      </c>
      <c r="G44" s="161"/>
      <c r="H44" s="101" t="s">
        <v>988</v>
      </c>
      <c r="I44" s="98" t="str">
        <f>VLOOKUP(H44,Presupuesto!$B$11:$C$565,2,0)</f>
        <v>EQUIPOS VARIOS DE OFICINA</v>
      </c>
      <c r="J44" s="98" t="str">
        <f t="shared" si="4"/>
        <v>Posgrado</v>
      </c>
      <c r="K44" s="98" t="s">
        <v>399</v>
      </c>
    </row>
    <row r="45" spans="3:11" ht="15.75" thickBot="1" x14ac:dyDescent="0.3">
      <c r="C45" s="102" t="s">
        <v>72</v>
      </c>
      <c r="D45" s="159"/>
      <c r="E45" s="104">
        <v>100000</v>
      </c>
      <c r="F45" s="105">
        <f t="shared" si="3"/>
        <v>0</v>
      </c>
      <c r="G45" s="162"/>
      <c r="H45" s="106" t="s">
        <v>988</v>
      </c>
      <c r="I45" s="106" t="str">
        <f>VLOOKUP(H45,Presupuesto!$B$11:$C$565,2,0)</f>
        <v>EQUIPOS VARIOS DE OFICINA</v>
      </c>
      <c r="J45" s="106" t="str">
        <f t="shared" si="4"/>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67"/>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1454</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5">D57*E57</f>
        <v>0</v>
      </c>
      <c r="G57" s="161"/>
      <c r="H57" s="101" t="s">
        <v>985</v>
      </c>
      <c r="I57" s="98" t="str">
        <f>VLOOKUP(H57,Presupuesto!$B$11:$C$565,2,0)</f>
        <v>MUEBLES VARIOS DE OFICINA</v>
      </c>
      <c r="J57" s="98" t="str">
        <f t="shared" ref="J57:J64" si="6">$J$17</f>
        <v>Proceso integral de la internacionalización de la Educación Superior</v>
      </c>
      <c r="K57" s="98" t="s">
        <v>395</v>
      </c>
    </row>
    <row r="58" spans="3:11" x14ac:dyDescent="0.25">
      <c r="C58" s="99" t="s">
        <v>66</v>
      </c>
      <c r="D58" s="151"/>
      <c r="E58" s="100">
        <v>6000</v>
      </c>
      <c r="F58" s="97">
        <f t="shared" si="5"/>
        <v>0</v>
      </c>
      <c r="G58" s="161"/>
      <c r="H58" s="101" t="s">
        <v>985</v>
      </c>
      <c r="I58" s="98" t="str">
        <f>VLOOKUP(H58,Presupuesto!$B$11:$C$565,2,0)</f>
        <v>MUEBLES VARIOS DE OFICINA</v>
      </c>
      <c r="J58" s="98" t="str">
        <f t="shared" si="6"/>
        <v>Proceso integral de la internacionalización de la Educación Superior</v>
      </c>
      <c r="K58" s="98" t="s">
        <v>395</v>
      </c>
    </row>
    <row r="59" spans="3:11" x14ac:dyDescent="0.25">
      <c r="C59" s="99" t="s">
        <v>67</v>
      </c>
      <c r="D59" s="151"/>
      <c r="E59" s="100">
        <v>3000</v>
      </c>
      <c r="F59" s="97">
        <f t="shared" si="5"/>
        <v>0</v>
      </c>
      <c r="G59" s="161"/>
      <c r="H59" s="101" t="s">
        <v>985</v>
      </c>
      <c r="I59" s="98" t="str">
        <f>VLOOKUP(H59,Presupuesto!$B$11:$C$565,2,0)</f>
        <v>MUEBLES VARIOS DE OFICINA</v>
      </c>
      <c r="J59" s="98" t="str">
        <f t="shared" si="6"/>
        <v>Proceso integral de la internacionalización de la Educación Superior</v>
      </c>
      <c r="K59" s="98" t="s">
        <v>395</v>
      </c>
    </row>
    <row r="60" spans="3:11" x14ac:dyDescent="0.25">
      <c r="C60" s="99" t="s">
        <v>68</v>
      </c>
      <c r="D60" s="151"/>
      <c r="E60" s="100">
        <v>10000</v>
      </c>
      <c r="F60" s="97">
        <f t="shared" si="5"/>
        <v>0</v>
      </c>
      <c r="G60" s="161"/>
      <c r="H60" s="101" t="s">
        <v>985</v>
      </c>
      <c r="I60" s="98" t="str">
        <f>VLOOKUP(H60,Presupuesto!$B$11:$C$565,2,0)</f>
        <v>MUEBLES VARIOS DE OFICINA</v>
      </c>
      <c r="J60" s="98" t="str">
        <f t="shared" si="6"/>
        <v>Proceso integral de la internacionalización de la Educación Superior</v>
      </c>
      <c r="K60" s="98" t="s">
        <v>395</v>
      </c>
    </row>
    <row r="61" spans="3:11" x14ac:dyDescent="0.25">
      <c r="C61" s="99" t="s">
        <v>69</v>
      </c>
      <c r="D61" s="151"/>
      <c r="E61" s="100">
        <v>8000</v>
      </c>
      <c r="F61" s="97">
        <f t="shared" si="5"/>
        <v>0</v>
      </c>
      <c r="G61" s="161"/>
      <c r="H61" s="101" t="s">
        <v>988</v>
      </c>
      <c r="I61" s="98" t="str">
        <f>VLOOKUP(H61,Presupuesto!$B$11:$C$565,2,0)</f>
        <v>EQUIPOS VARIOS DE OFICINA</v>
      </c>
      <c r="J61" s="98" t="str">
        <f t="shared" si="6"/>
        <v>Proceso integral de la internacionalización de la Educación Superior</v>
      </c>
      <c r="K61" s="98" t="s">
        <v>395</v>
      </c>
    </row>
    <row r="62" spans="3:11" x14ac:dyDescent="0.25">
      <c r="C62" s="99" t="s">
        <v>70</v>
      </c>
      <c r="D62" s="151"/>
      <c r="E62" s="100">
        <v>2000</v>
      </c>
      <c r="F62" s="97">
        <f t="shared" si="5"/>
        <v>0</v>
      </c>
      <c r="G62" s="161"/>
      <c r="H62" s="101" t="s">
        <v>988</v>
      </c>
      <c r="I62" s="98" t="str">
        <f>VLOOKUP(H62,Presupuesto!$B$11:$C$565,2,0)</f>
        <v>EQUIPOS VARIOS DE OFICINA</v>
      </c>
      <c r="J62" s="98" t="str">
        <f t="shared" si="6"/>
        <v>Proceso integral de la internacionalización de la Educación Superior</v>
      </c>
      <c r="K62" s="98" t="s">
        <v>403</v>
      </c>
    </row>
    <row r="63" spans="3:11" x14ac:dyDescent="0.25">
      <c r="C63" s="99" t="s">
        <v>71</v>
      </c>
      <c r="D63" s="151"/>
      <c r="E63" s="100">
        <v>5000</v>
      </c>
      <c r="F63" s="97">
        <f t="shared" si="5"/>
        <v>0</v>
      </c>
      <c r="G63" s="161"/>
      <c r="H63" s="101" t="s">
        <v>988</v>
      </c>
      <c r="I63" s="98" t="str">
        <f>VLOOKUP(H63,Presupuesto!$B$11:$C$565,2,0)</f>
        <v>EQUIPOS VARIOS DE OFICINA</v>
      </c>
      <c r="J63" s="98" t="str">
        <f t="shared" si="6"/>
        <v>Proceso integral de la internacionalización de la Educación Superior</v>
      </c>
      <c r="K63" s="98" t="s">
        <v>399</v>
      </c>
    </row>
    <row r="64" spans="3:11" ht="15.75" thickBot="1" x14ac:dyDescent="0.3">
      <c r="C64" s="102" t="s">
        <v>72</v>
      </c>
      <c r="D64" s="159"/>
      <c r="E64" s="104">
        <v>100000</v>
      </c>
      <c r="F64" s="105">
        <f t="shared" si="5"/>
        <v>0</v>
      </c>
      <c r="G64" s="162"/>
      <c r="H64" s="106" t="s">
        <v>988</v>
      </c>
      <c r="I64" s="106" t="str">
        <f>VLOOKUP(H64,Presupuesto!$B$11:$C$565,2,0)</f>
        <v>EQUIPOS VARIOS DE OFICINA</v>
      </c>
      <c r="J64" s="106" t="str">
        <f t="shared" si="6"/>
        <v>Proceso integral de la internacionalización de la Educación Superior</v>
      </c>
      <c r="K64" s="124" t="s">
        <v>394</v>
      </c>
    </row>
    <row r="66" spans="3:11" ht="15.75" thickBot="1" x14ac:dyDescent="0.3">
      <c r="C66" s="335"/>
      <c r="D66" s="336"/>
      <c r="E66" s="337"/>
      <c r="F66" s="337"/>
      <c r="G66" s="338"/>
      <c r="H66" s="337"/>
      <c r="I66" s="337"/>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67"/>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1454</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7">D76*E76</f>
        <v>0</v>
      </c>
      <c r="G76" s="161"/>
      <c r="H76" s="101" t="s">
        <v>985</v>
      </c>
      <c r="I76" s="98" t="str">
        <f>VLOOKUP(H76,Presupuesto!$B$11:$C$565,2,0)</f>
        <v>MUEBLES VARIOS DE OFICINA</v>
      </c>
      <c r="J76" s="98" t="str">
        <f t="shared" ref="J76:J83" si="8">$J$74</f>
        <v>Posgrado</v>
      </c>
      <c r="K76" s="98" t="s">
        <v>395</v>
      </c>
    </row>
    <row r="77" spans="3:11" x14ac:dyDescent="0.25">
      <c r="C77" s="99" t="s">
        <v>66</v>
      </c>
      <c r="D77" s="151"/>
      <c r="E77" s="100">
        <v>6000</v>
      </c>
      <c r="F77" s="97">
        <f t="shared" si="7"/>
        <v>0</v>
      </c>
      <c r="G77" s="161"/>
      <c r="H77" s="101" t="s">
        <v>985</v>
      </c>
      <c r="I77" s="98" t="str">
        <f>VLOOKUP(H77,Presupuesto!$B$11:$C$565,2,0)</f>
        <v>MUEBLES VARIOS DE OFICINA</v>
      </c>
      <c r="J77" s="98" t="str">
        <f t="shared" si="8"/>
        <v>Posgrado</v>
      </c>
      <c r="K77" s="98" t="s">
        <v>395</v>
      </c>
    </row>
    <row r="78" spans="3:11" x14ac:dyDescent="0.25">
      <c r="C78" s="99" t="s">
        <v>67</v>
      </c>
      <c r="D78" s="151"/>
      <c r="E78" s="100">
        <v>3000</v>
      </c>
      <c r="F78" s="97">
        <f t="shared" si="7"/>
        <v>0</v>
      </c>
      <c r="G78" s="161"/>
      <c r="H78" s="101" t="s">
        <v>985</v>
      </c>
      <c r="I78" s="98" t="str">
        <f>VLOOKUP(H78,Presupuesto!$B$11:$C$565,2,0)</f>
        <v>MUEBLES VARIOS DE OFICINA</v>
      </c>
      <c r="J78" s="98" t="str">
        <f t="shared" si="8"/>
        <v>Posgrado</v>
      </c>
      <c r="K78" s="98" t="s">
        <v>395</v>
      </c>
    </row>
    <row r="79" spans="3:11" x14ac:dyDescent="0.25">
      <c r="C79" s="99" t="s">
        <v>68</v>
      </c>
      <c r="D79" s="151"/>
      <c r="E79" s="100">
        <v>10000</v>
      </c>
      <c r="F79" s="97">
        <f t="shared" si="7"/>
        <v>0</v>
      </c>
      <c r="G79" s="161"/>
      <c r="H79" s="101" t="s">
        <v>985</v>
      </c>
      <c r="I79" s="98" t="str">
        <f>VLOOKUP(H79,Presupuesto!$B$11:$C$565,2,0)</f>
        <v>MUEBLES VARIOS DE OFICINA</v>
      </c>
      <c r="J79" s="98" t="str">
        <f t="shared" si="8"/>
        <v>Posgrado</v>
      </c>
      <c r="K79" s="98" t="s">
        <v>395</v>
      </c>
    </row>
    <row r="80" spans="3:11" x14ac:dyDescent="0.25">
      <c r="C80" s="99" t="s">
        <v>69</v>
      </c>
      <c r="D80" s="151"/>
      <c r="E80" s="100">
        <v>8000</v>
      </c>
      <c r="F80" s="97">
        <f t="shared" si="7"/>
        <v>0</v>
      </c>
      <c r="G80" s="161"/>
      <c r="H80" s="101" t="s">
        <v>988</v>
      </c>
      <c r="I80" s="98" t="str">
        <f>VLOOKUP(H80,Presupuesto!$B$11:$C$565,2,0)</f>
        <v>EQUIPOS VARIOS DE OFICINA</v>
      </c>
      <c r="J80" s="98" t="str">
        <f t="shared" si="8"/>
        <v>Posgrado</v>
      </c>
      <c r="K80" s="98" t="s">
        <v>395</v>
      </c>
    </row>
    <row r="81" spans="3:11" x14ac:dyDescent="0.25">
      <c r="C81" s="99" t="s">
        <v>70</v>
      </c>
      <c r="D81" s="151"/>
      <c r="E81" s="100">
        <v>2000</v>
      </c>
      <c r="F81" s="97">
        <f t="shared" si="7"/>
        <v>0</v>
      </c>
      <c r="G81" s="161"/>
      <c r="H81" s="101" t="s">
        <v>988</v>
      </c>
      <c r="I81" s="98" t="str">
        <f>VLOOKUP(H81,Presupuesto!$B$11:$C$565,2,0)</f>
        <v>EQUIPOS VARIOS DE OFICINA</v>
      </c>
      <c r="J81" s="98" t="str">
        <f t="shared" si="8"/>
        <v>Posgrado</v>
      </c>
      <c r="K81" s="98" t="s">
        <v>403</v>
      </c>
    </row>
    <row r="82" spans="3:11" x14ac:dyDescent="0.25">
      <c r="C82" s="99" t="s">
        <v>71</v>
      </c>
      <c r="D82" s="151"/>
      <c r="E82" s="100">
        <v>5000</v>
      </c>
      <c r="F82" s="97">
        <f t="shared" si="7"/>
        <v>0</v>
      </c>
      <c r="G82" s="161"/>
      <c r="H82" s="101" t="s">
        <v>988</v>
      </c>
      <c r="I82" s="98" t="str">
        <f>VLOOKUP(H82,Presupuesto!$B$11:$C$565,2,0)</f>
        <v>EQUIPOS VARIOS DE OFICINA</v>
      </c>
      <c r="J82" s="98" t="str">
        <f t="shared" si="8"/>
        <v>Posgrado</v>
      </c>
      <c r="K82" s="98" t="s">
        <v>399</v>
      </c>
    </row>
    <row r="83" spans="3:11" ht="15.75" thickBot="1" x14ac:dyDescent="0.3">
      <c r="C83" s="102" t="s">
        <v>72</v>
      </c>
      <c r="D83" s="159"/>
      <c r="E83" s="104">
        <v>100000</v>
      </c>
      <c r="F83" s="105">
        <f t="shared" si="7"/>
        <v>0</v>
      </c>
      <c r="G83" s="162"/>
      <c r="H83" s="106" t="s">
        <v>988</v>
      </c>
      <c r="I83" s="106" t="str">
        <f>VLOOKUP(H83,Presupuesto!$B$11:$C$565,2,0)</f>
        <v>EQUIPOS VARIOS DE OFICINA</v>
      </c>
      <c r="J83" s="106" t="str">
        <f t="shared" si="8"/>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67"/>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1454</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9">D95*E95</f>
        <v>0</v>
      </c>
      <c r="G95" s="161"/>
      <c r="H95" s="101" t="s">
        <v>985</v>
      </c>
      <c r="I95" s="98" t="str">
        <f>VLOOKUP(H95,Presupuesto!$B$11:$C$565,2,0)</f>
        <v>MUEBLES VARIOS DE OFICINA</v>
      </c>
      <c r="J95" s="98" t="str">
        <f t="shared" ref="J95:J102" si="10">$J$93</f>
        <v>Posgrado</v>
      </c>
      <c r="K95" s="98" t="s">
        <v>395</v>
      </c>
    </row>
    <row r="96" spans="3:11" x14ac:dyDescent="0.25">
      <c r="C96" s="99" t="s">
        <v>66</v>
      </c>
      <c r="D96" s="151"/>
      <c r="E96" s="100">
        <v>6000</v>
      </c>
      <c r="F96" s="97">
        <f t="shared" si="9"/>
        <v>0</v>
      </c>
      <c r="G96" s="161"/>
      <c r="H96" s="101" t="s">
        <v>985</v>
      </c>
      <c r="I96" s="98" t="str">
        <f>VLOOKUP(H96,Presupuesto!$B$11:$C$565,2,0)</f>
        <v>MUEBLES VARIOS DE OFICINA</v>
      </c>
      <c r="J96" s="98" t="str">
        <f t="shared" si="10"/>
        <v>Posgrado</v>
      </c>
      <c r="K96" s="98" t="s">
        <v>395</v>
      </c>
    </row>
    <row r="97" spans="3:11" x14ac:dyDescent="0.25">
      <c r="C97" s="99" t="s">
        <v>67</v>
      </c>
      <c r="D97" s="151"/>
      <c r="E97" s="100">
        <v>3000</v>
      </c>
      <c r="F97" s="97">
        <f t="shared" si="9"/>
        <v>0</v>
      </c>
      <c r="G97" s="161"/>
      <c r="H97" s="101" t="s">
        <v>985</v>
      </c>
      <c r="I97" s="98" t="str">
        <f>VLOOKUP(H97,Presupuesto!$B$11:$C$565,2,0)</f>
        <v>MUEBLES VARIOS DE OFICINA</v>
      </c>
      <c r="J97" s="98" t="str">
        <f t="shared" si="10"/>
        <v>Posgrado</v>
      </c>
      <c r="K97" s="98" t="s">
        <v>395</v>
      </c>
    </row>
    <row r="98" spans="3:11" x14ac:dyDescent="0.25">
      <c r="C98" s="99" t="s">
        <v>68</v>
      </c>
      <c r="D98" s="151"/>
      <c r="E98" s="100">
        <v>10000</v>
      </c>
      <c r="F98" s="97">
        <f t="shared" si="9"/>
        <v>0</v>
      </c>
      <c r="G98" s="161"/>
      <c r="H98" s="101" t="s">
        <v>985</v>
      </c>
      <c r="I98" s="98" t="str">
        <f>VLOOKUP(H98,Presupuesto!$B$11:$C$565,2,0)</f>
        <v>MUEBLES VARIOS DE OFICINA</v>
      </c>
      <c r="J98" s="98" t="str">
        <f t="shared" si="10"/>
        <v>Posgrado</v>
      </c>
      <c r="K98" s="98" t="s">
        <v>395</v>
      </c>
    </row>
    <row r="99" spans="3:11" x14ac:dyDescent="0.25">
      <c r="C99" s="99" t="s">
        <v>69</v>
      </c>
      <c r="D99" s="151"/>
      <c r="E99" s="100">
        <v>8000</v>
      </c>
      <c r="F99" s="97">
        <f t="shared" si="9"/>
        <v>0</v>
      </c>
      <c r="G99" s="161"/>
      <c r="H99" s="101" t="s">
        <v>988</v>
      </c>
      <c r="I99" s="98" t="str">
        <f>VLOOKUP(H99,Presupuesto!$B$11:$C$565,2,0)</f>
        <v>EQUIPOS VARIOS DE OFICINA</v>
      </c>
      <c r="J99" s="98" t="str">
        <f t="shared" si="10"/>
        <v>Posgrado</v>
      </c>
      <c r="K99" s="98" t="s">
        <v>395</v>
      </c>
    </row>
    <row r="100" spans="3:11" x14ac:dyDescent="0.25">
      <c r="C100" s="99" t="s">
        <v>70</v>
      </c>
      <c r="D100" s="151"/>
      <c r="E100" s="100">
        <v>2000</v>
      </c>
      <c r="F100" s="97">
        <f t="shared" si="9"/>
        <v>0</v>
      </c>
      <c r="G100" s="161"/>
      <c r="H100" s="101" t="s">
        <v>988</v>
      </c>
      <c r="I100" s="98" t="str">
        <f>VLOOKUP(H100,Presupuesto!$B$11:$C$565,2,0)</f>
        <v>EQUIPOS VARIOS DE OFICINA</v>
      </c>
      <c r="J100" s="98" t="str">
        <f t="shared" si="10"/>
        <v>Posgrado</v>
      </c>
      <c r="K100" s="98" t="s">
        <v>403</v>
      </c>
    </row>
    <row r="101" spans="3:11" x14ac:dyDescent="0.25">
      <c r="C101" s="99" t="s">
        <v>71</v>
      </c>
      <c r="D101" s="151"/>
      <c r="E101" s="100">
        <v>5000</v>
      </c>
      <c r="F101" s="97">
        <f t="shared" si="9"/>
        <v>0</v>
      </c>
      <c r="G101" s="161"/>
      <c r="H101" s="101" t="s">
        <v>988</v>
      </c>
      <c r="I101" s="98" t="str">
        <f>VLOOKUP(H101,Presupuesto!$B$11:$C$565,2,0)</f>
        <v>EQUIPOS VARIOS DE OFICINA</v>
      </c>
      <c r="J101" s="98" t="str">
        <f t="shared" si="10"/>
        <v>Posgrado</v>
      </c>
      <c r="K101" s="98" t="s">
        <v>399</v>
      </c>
    </row>
    <row r="102" spans="3:11" ht="15.75" thickBot="1" x14ac:dyDescent="0.3">
      <c r="C102" s="102" t="s">
        <v>72</v>
      </c>
      <c r="D102" s="159"/>
      <c r="E102" s="104">
        <v>100000</v>
      </c>
      <c r="F102" s="105">
        <f t="shared" si="9"/>
        <v>0</v>
      </c>
      <c r="G102" s="162"/>
      <c r="H102" s="106" t="s">
        <v>988</v>
      </c>
      <c r="I102" s="106" t="str">
        <f>VLOOKUP(H102,Presupuesto!$B$11:$C$565,2,0)</f>
        <v>EQUIPOS VARIOS DE OFICINA</v>
      </c>
      <c r="J102" s="106" t="str">
        <f t="shared" si="10"/>
        <v>Posgrado</v>
      </c>
      <c r="K102" s="124" t="s">
        <v>394</v>
      </c>
    </row>
    <row r="104" spans="3:11" ht="15.75" thickBot="1" x14ac:dyDescent="0.3">
      <c r="C104" s="335"/>
      <c r="D104" s="336"/>
      <c r="E104" s="337"/>
      <c r="F104" s="337"/>
      <c r="G104" s="338"/>
      <c r="H104" s="337"/>
      <c r="I104" s="337"/>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67"/>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1454</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1">D114*E114</f>
        <v>0</v>
      </c>
      <c r="G114" s="161"/>
      <c r="H114" s="101" t="s">
        <v>985</v>
      </c>
      <c r="I114" s="98" t="str">
        <f>VLOOKUP(H114,Presupuesto!$B$11:$C$565,2,0)</f>
        <v>MUEBLES VARIOS DE OFICINA</v>
      </c>
      <c r="J114" s="98" t="str">
        <f t="shared" ref="J114:J121" si="12">$J$112</f>
        <v>Posgrado</v>
      </c>
      <c r="K114" s="98" t="s">
        <v>395</v>
      </c>
    </row>
    <row r="115" spans="3:11" x14ac:dyDescent="0.25">
      <c r="C115" s="99" t="s">
        <v>66</v>
      </c>
      <c r="D115" s="151"/>
      <c r="E115" s="100">
        <v>6000</v>
      </c>
      <c r="F115" s="97">
        <f t="shared" si="11"/>
        <v>0</v>
      </c>
      <c r="G115" s="161"/>
      <c r="H115" s="101" t="s">
        <v>985</v>
      </c>
      <c r="I115" s="98" t="str">
        <f>VLOOKUP(H115,Presupuesto!$B$11:$C$565,2,0)</f>
        <v>MUEBLES VARIOS DE OFICINA</v>
      </c>
      <c r="J115" s="98" t="str">
        <f t="shared" si="12"/>
        <v>Posgrado</v>
      </c>
      <c r="K115" s="98" t="s">
        <v>395</v>
      </c>
    </row>
    <row r="116" spans="3:11" x14ac:dyDescent="0.25">
      <c r="C116" s="99" t="s">
        <v>67</v>
      </c>
      <c r="D116" s="151"/>
      <c r="E116" s="100">
        <v>3000</v>
      </c>
      <c r="F116" s="97">
        <f t="shared" si="11"/>
        <v>0</v>
      </c>
      <c r="G116" s="161"/>
      <c r="H116" s="101" t="s">
        <v>985</v>
      </c>
      <c r="I116" s="98" t="str">
        <f>VLOOKUP(H116,Presupuesto!$B$11:$C$565,2,0)</f>
        <v>MUEBLES VARIOS DE OFICINA</v>
      </c>
      <c r="J116" s="98" t="str">
        <f t="shared" si="12"/>
        <v>Posgrado</v>
      </c>
      <c r="K116" s="98" t="s">
        <v>395</v>
      </c>
    </row>
    <row r="117" spans="3:11" x14ac:dyDescent="0.25">
      <c r="C117" s="99" t="s">
        <v>68</v>
      </c>
      <c r="D117" s="151"/>
      <c r="E117" s="100">
        <v>10000</v>
      </c>
      <c r="F117" s="97">
        <f t="shared" si="11"/>
        <v>0</v>
      </c>
      <c r="G117" s="161"/>
      <c r="H117" s="101" t="s">
        <v>985</v>
      </c>
      <c r="I117" s="98" t="str">
        <f>VLOOKUP(H117,Presupuesto!$B$11:$C$565,2,0)</f>
        <v>MUEBLES VARIOS DE OFICINA</v>
      </c>
      <c r="J117" s="98" t="str">
        <f t="shared" si="12"/>
        <v>Posgrado</v>
      </c>
      <c r="K117" s="98" t="s">
        <v>395</v>
      </c>
    </row>
    <row r="118" spans="3:11" x14ac:dyDescent="0.25">
      <c r="C118" s="99" t="s">
        <v>69</v>
      </c>
      <c r="D118" s="151"/>
      <c r="E118" s="100">
        <v>8000</v>
      </c>
      <c r="F118" s="97">
        <f t="shared" si="11"/>
        <v>0</v>
      </c>
      <c r="G118" s="161"/>
      <c r="H118" s="101" t="s">
        <v>988</v>
      </c>
      <c r="I118" s="98" t="str">
        <f>VLOOKUP(H118,Presupuesto!$B$11:$C$565,2,0)</f>
        <v>EQUIPOS VARIOS DE OFICINA</v>
      </c>
      <c r="J118" s="98" t="str">
        <f t="shared" si="12"/>
        <v>Posgrado</v>
      </c>
      <c r="K118" s="98" t="s">
        <v>395</v>
      </c>
    </row>
    <row r="119" spans="3:11" x14ac:dyDescent="0.25">
      <c r="C119" s="99" t="s">
        <v>70</v>
      </c>
      <c r="D119" s="151"/>
      <c r="E119" s="100">
        <v>2000</v>
      </c>
      <c r="F119" s="97">
        <f t="shared" si="11"/>
        <v>0</v>
      </c>
      <c r="G119" s="161"/>
      <c r="H119" s="101" t="s">
        <v>988</v>
      </c>
      <c r="I119" s="98" t="str">
        <f>VLOOKUP(H119,Presupuesto!$B$11:$C$565,2,0)</f>
        <v>EQUIPOS VARIOS DE OFICINA</v>
      </c>
      <c r="J119" s="98" t="str">
        <f t="shared" si="12"/>
        <v>Posgrado</v>
      </c>
      <c r="K119" s="98" t="s">
        <v>403</v>
      </c>
    </row>
    <row r="120" spans="3:11" x14ac:dyDescent="0.25">
      <c r="C120" s="99" t="s">
        <v>71</v>
      </c>
      <c r="D120" s="151"/>
      <c r="E120" s="100">
        <v>5000</v>
      </c>
      <c r="F120" s="97">
        <f t="shared" si="11"/>
        <v>0</v>
      </c>
      <c r="G120" s="161"/>
      <c r="H120" s="101" t="s">
        <v>988</v>
      </c>
      <c r="I120" s="98" t="str">
        <f>VLOOKUP(H120,Presupuesto!$B$11:$C$565,2,0)</f>
        <v>EQUIPOS VARIOS DE OFICINA</v>
      </c>
      <c r="J120" s="98" t="str">
        <f t="shared" si="12"/>
        <v>Posgrado</v>
      </c>
      <c r="K120" s="98" t="s">
        <v>399</v>
      </c>
    </row>
    <row r="121" spans="3:11" ht="15.75" thickBot="1" x14ac:dyDescent="0.3">
      <c r="C121" s="102" t="s">
        <v>72</v>
      </c>
      <c r="D121" s="159"/>
      <c r="E121" s="104">
        <v>100000</v>
      </c>
      <c r="F121" s="105">
        <f t="shared" si="11"/>
        <v>0</v>
      </c>
      <c r="G121" s="162"/>
      <c r="H121" s="106" t="s">
        <v>988</v>
      </c>
      <c r="I121" s="106" t="str">
        <f>VLOOKUP(H121,Presupuesto!$B$11:$C$565,2,0)</f>
        <v>EQUIPOS VARIOS DE OFICINA</v>
      </c>
      <c r="J121" s="106" t="str">
        <f t="shared" si="12"/>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67"/>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1454</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3">D133*E133</f>
        <v>0</v>
      </c>
      <c r="G133" s="161"/>
      <c r="H133" s="101" t="s">
        <v>985</v>
      </c>
      <c r="I133" s="98" t="str">
        <f>VLOOKUP(H133,Presupuesto!$B$11:$C$565,2,0)</f>
        <v>MUEBLES VARIOS DE OFICINA</v>
      </c>
      <c r="J133" s="98" t="str">
        <f t="shared" ref="J133:J140" si="14">$J$131</f>
        <v>Posgrado</v>
      </c>
      <c r="K133" s="98" t="s">
        <v>395</v>
      </c>
    </row>
    <row r="134" spans="3:11" x14ac:dyDescent="0.25">
      <c r="C134" s="99" t="s">
        <v>66</v>
      </c>
      <c r="D134" s="151"/>
      <c r="E134" s="100">
        <v>6000</v>
      </c>
      <c r="F134" s="97">
        <f t="shared" si="13"/>
        <v>0</v>
      </c>
      <c r="G134" s="161"/>
      <c r="H134" s="101" t="s">
        <v>985</v>
      </c>
      <c r="I134" s="98" t="str">
        <f>VLOOKUP(H134,Presupuesto!$B$11:$C$565,2,0)</f>
        <v>MUEBLES VARIOS DE OFICINA</v>
      </c>
      <c r="J134" s="98" t="str">
        <f t="shared" si="14"/>
        <v>Posgrado</v>
      </c>
      <c r="K134" s="98" t="s">
        <v>395</v>
      </c>
    </row>
    <row r="135" spans="3:11" x14ac:dyDescent="0.25">
      <c r="C135" s="99" t="s">
        <v>67</v>
      </c>
      <c r="D135" s="151"/>
      <c r="E135" s="100">
        <v>3000</v>
      </c>
      <c r="F135" s="97">
        <f t="shared" si="13"/>
        <v>0</v>
      </c>
      <c r="G135" s="161"/>
      <c r="H135" s="101" t="s">
        <v>985</v>
      </c>
      <c r="I135" s="98" t="str">
        <f>VLOOKUP(H135,Presupuesto!$B$11:$C$565,2,0)</f>
        <v>MUEBLES VARIOS DE OFICINA</v>
      </c>
      <c r="J135" s="98" t="str">
        <f t="shared" si="14"/>
        <v>Posgrado</v>
      </c>
      <c r="K135" s="98" t="s">
        <v>395</v>
      </c>
    </row>
    <row r="136" spans="3:11" x14ac:dyDescent="0.25">
      <c r="C136" s="99" t="s">
        <v>68</v>
      </c>
      <c r="D136" s="151"/>
      <c r="E136" s="100">
        <v>10000</v>
      </c>
      <c r="F136" s="97">
        <f t="shared" si="13"/>
        <v>0</v>
      </c>
      <c r="G136" s="161"/>
      <c r="H136" s="101" t="s">
        <v>985</v>
      </c>
      <c r="I136" s="98" t="str">
        <f>VLOOKUP(H136,Presupuesto!$B$11:$C$565,2,0)</f>
        <v>MUEBLES VARIOS DE OFICINA</v>
      </c>
      <c r="J136" s="98" t="str">
        <f t="shared" si="14"/>
        <v>Posgrado</v>
      </c>
      <c r="K136" s="98" t="s">
        <v>395</v>
      </c>
    </row>
    <row r="137" spans="3:11" x14ac:dyDescent="0.25">
      <c r="C137" s="99" t="s">
        <v>69</v>
      </c>
      <c r="D137" s="151"/>
      <c r="E137" s="100">
        <v>8000</v>
      </c>
      <c r="F137" s="97">
        <f t="shared" si="13"/>
        <v>0</v>
      </c>
      <c r="G137" s="161"/>
      <c r="H137" s="101" t="s">
        <v>988</v>
      </c>
      <c r="I137" s="98" t="str">
        <f>VLOOKUP(H137,Presupuesto!$B$11:$C$565,2,0)</f>
        <v>EQUIPOS VARIOS DE OFICINA</v>
      </c>
      <c r="J137" s="98" t="str">
        <f t="shared" si="14"/>
        <v>Posgrado</v>
      </c>
      <c r="K137" s="98" t="s">
        <v>395</v>
      </c>
    </row>
    <row r="138" spans="3:11" x14ac:dyDescent="0.25">
      <c r="C138" s="99" t="s">
        <v>70</v>
      </c>
      <c r="D138" s="151"/>
      <c r="E138" s="100">
        <v>2000</v>
      </c>
      <c r="F138" s="97">
        <f t="shared" si="13"/>
        <v>0</v>
      </c>
      <c r="G138" s="161"/>
      <c r="H138" s="101" t="s">
        <v>988</v>
      </c>
      <c r="I138" s="98" t="str">
        <f>VLOOKUP(H138,Presupuesto!$B$11:$C$565,2,0)</f>
        <v>EQUIPOS VARIOS DE OFICINA</v>
      </c>
      <c r="J138" s="98" t="str">
        <f t="shared" si="14"/>
        <v>Posgrado</v>
      </c>
      <c r="K138" s="98" t="s">
        <v>403</v>
      </c>
    </row>
    <row r="139" spans="3:11" x14ac:dyDescent="0.25">
      <c r="C139" s="99" t="s">
        <v>71</v>
      </c>
      <c r="D139" s="151"/>
      <c r="E139" s="100">
        <v>5000</v>
      </c>
      <c r="F139" s="97">
        <f t="shared" si="13"/>
        <v>0</v>
      </c>
      <c r="G139" s="161"/>
      <c r="H139" s="101" t="s">
        <v>988</v>
      </c>
      <c r="I139" s="98" t="str">
        <f>VLOOKUP(H139,Presupuesto!$B$11:$C$565,2,0)</f>
        <v>EQUIPOS VARIOS DE OFICINA</v>
      </c>
      <c r="J139" s="98" t="str">
        <f t="shared" si="14"/>
        <v>Posgrado</v>
      </c>
      <c r="K139" s="98" t="s">
        <v>399</v>
      </c>
    </row>
    <row r="140" spans="3:11" ht="15.75" thickBot="1" x14ac:dyDescent="0.3">
      <c r="C140" s="102" t="s">
        <v>72</v>
      </c>
      <c r="D140" s="159"/>
      <c r="E140" s="104">
        <v>100000</v>
      </c>
      <c r="F140" s="105">
        <f t="shared" si="13"/>
        <v>0</v>
      </c>
      <c r="G140" s="162"/>
      <c r="H140" s="106" t="s">
        <v>988</v>
      </c>
      <c r="I140" s="106" t="str">
        <f>VLOOKUP(H140,Presupuesto!$B$11:$C$565,2,0)</f>
        <v>EQUIPOS VARIOS DE OFICINA</v>
      </c>
      <c r="J140" s="106" t="str">
        <f t="shared" si="14"/>
        <v>Posgrado</v>
      </c>
      <c r="K140" s="124" t="s">
        <v>394</v>
      </c>
    </row>
    <row r="142" spans="3:11" ht="15.75" thickBot="1" x14ac:dyDescent="0.3">
      <c r="C142" s="335"/>
      <c r="D142" s="336"/>
      <c r="E142" s="337"/>
      <c r="F142" s="337"/>
      <c r="G142" s="338"/>
      <c r="H142" s="337"/>
      <c r="I142" s="337"/>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67"/>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1454</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5">D152*E152</f>
        <v>0</v>
      </c>
      <c r="G152" s="161"/>
      <c r="H152" s="101" t="s">
        <v>985</v>
      </c>
      <c r="I152" s="98" t="str">
        <f>VLOOKUP(H152,Presupuesto!$B$11:$C$565,2,0)</f>
        <v>MUEBLES VARIOS DE OFICINA</v>
      </c>
      <c r="J152" s="98" t="str">
        <f t="shared" ref="J152:J159" si="16">$J$150</f>
        <v>Posgrado</v>
      </c>
      <c r="K152" s="98" t="s">
        <v>395</v>
      </c>
    </row>
    <row r="153" spans="3:11" x14ac:dyDescent="0.25">
      <c r="C153" s="99" t="s">
        <v>66</v>
      </c>
      <c r="D153" s="151"/>
      <c r="E153" s="100">
        <v>6000</v>
      </c>
      <c r="F153" s="97">
        <f t="shared" si="15"/>
        <v>0</v>
      </c>
      <c r="G153" s="161"/>
      <c r="H153" s="101" t="s">
        <v>985</v>
      </c>
      <c r="I153" s="98" t="str">
        <f>VLOOKUP(H153,Presupuesto!$B$11:$C$565,2,0)</f>
        <v>MUEBLES VARIOS DE OFICINA</v>
      </c>
      <c r="J153" s="98" t="str">
        <f t="shared" si="16"/>
        <v>Posgrado</v>
      </c>
      <c r="K153" s="98" t="s">
        <v>395</v>
      </c>
    </row>
    <row r="154" spans="3:11" x14ac:dyDescent="0.25">
      <c r="C154" s="99" t="s">
        <v>67</v>
      </c>
      <c r="D154" s="151"/>
      <c r="E154" s="100">
        <v>3000</v>
      </c>
      <c r="F154" s="97">
        <f t="shared" si="15"/>
        <v>0</v>
      </c>
      <c r="G154" s="161"/>
      <c r="H154" s="101" t="s">
        <v>985</v>
      </c>
      <c r="I154" s="98" t="str">
        <f>VLOOKUP(H154,Presupuesto!$B$11:$C$565,2,0)</f>
        <v>MUEBLES VARIOS DE OFICINA</v>
      </c>
      <c r="J154" s="98" t="str">
        <f t="shared" si="16"/>
        <v>Posgrado</v>
      </c>
      <c r="K154" s="98" t="s">
        <v>395</v>
      </c>
    </row>
    <row r="155" spans="3:11" x14ac:dyDescent="0.25">
      <c r="C155" s="99" t="s">
        <v>68</v>
      </c>
      <c r="D155" s="151"/>
      <c r="E155" s="100">
        <v>10000</v>
      </c>
      <c r="F155" s="97">
        <f t="shared" si="15"/>
        <v>0</v>
      </c>
      <c r="G155" s="161"/>
      <c r="H155" s="101" t="s">
        <v>985</v>
      </c>
      <c r="I155" s="98" t="str">
        <f>VLOOKUP(H155,Presupuesto!$B$11:$C$565,2,0)</f>
        <v>MUEBLES VARIOS DE OFICINA</v>
      </c>
      <c r="J155" s="98" t="str">
        <f t="shared" si="16"/>
        <v>Posgrado</v>
      </c>
      <c r="K155" s="98" t="s">
        <v>395</v>
      </c>
    </row>
    <row r="156" spans="3:11" x14ac:dyDescent="0.25">
      <c r="C156" s="99" t="s">
        <v>69</v>
      </c>
      <c r="D156" s="151"/>
      <c r="E156" s="100">
        <v>8000</v>
      </c>
      <c r="F156" s="97">
        <f t="shared" si="15"/>
        <v>0</v>
      </c>
      <c r="G156" s="161"/>
      <c r="H156" s="101" t="s">
        <v>988</v>
      </c>
      <c r="I156" s="98" t="str">
        <f>VLOOKUP(H156,Presupuesto!$B$11:$C$565,2,0)</f>
        <v>EQUIPOS VARIOS DE OFICINA</v>
      </c>
      <c r="J156" s="98" t="str">
        <f t="shared" si="16"/>
        <v>Posgrado</v>
      </c>
      <c r="K156" s="98" t="s">
        <v>395</v>
      </c>
    </row>
    <row r="157" spans="3:11" x14ac:dyDescent="0.25">
      <c r="C157" s="99" t="s">
        <v>70</v>
      </c>
      <c r="D157" s="151"/>
      <c r="E157" s="100">
        <v>2000</v>
      </c>
      <c r="F157" s="97">
        <f t="shared" si="15"/>
        <v>0</v>
      </c>
      <c r="G157" s="161"/>
      <c r="H157" s="101" t="s">
        <v>988</v>
      </c>
      <c r="I157" s="98" t="str">
        <f>VLOOKUP(H157,Presupuesto!$B$11:$C$565,2,0)</f>
        <v>EQUIPOS VARIOS DE OFICINA</v>
      </c>
      <c r="J157" s="98" t="str">
        <f t="shared" si="16"/>
        <v>Posgrado</v>
      </c>
      <c r="K157" s="98" t="s">
        <v>403</v>
      </c>
    </row>
    <row r="158" spans="3:11" x14ac:dyDescent="0.25">
      <c r="C158" s="99" t="s">
        <v>71</v>
      </c>
      <c r="D158" s="151"/>
      <c r="E158" s="100">
        <v>5000</v>
      </c>
      <c r="F158" s="97">
        <f t="shared" si="15"/>
        <v>0</v>
      </c>
      <c r="G158" s="161"/>
      <c r="H158" s="101" t="s">
        <v>988</v>
      </c>
      <c r="I158" s="98" t="str">
        <f>VLOOKUP(H158,Presupuesto!$B$11:$C$565,2,0)</f>
        <v>EQUIPOS VARIOS DE OFICINA</v>
      </c>
      <c r="J158" s="98" t="str">
        <f t="shared" si="16"/>
        <v>Posgrado</v>
      </c>
      <c r="K158" s="98" t="s">
        <v>399</v>
      </c>
    </row>
    <row r="159" spans="3:11" ht="15.75" thickBot="1" x14ac:dyDescent="0.3">
      <c r="C159" s="102" t="s">
        <v>72</v>
      </c>
      <c r="D159" s="159"/>
      <c r="E159" s="104">
        <v>100000</v>
      </c>
      <c r="F159" s="105">
        <f t="shared" si="15"/>
        <v>0</v>
      </c>
      <c r="G159" s="162"/>
      <c r="H159" s="106" t="s">
        <v>988</v>
      </c>
      <c r="I159" s="106" t="str">
        <f>VLOOKUP(H159,Presupuesto!$B$11:$C$565,2,0)</f>
        <v>EQUIPOS VARIOS DE OFICINA</v>
      </c>
      <c r="J159" s="106" t="str">
        <f t="shared" si="16"/>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67"/>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1454</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7">D171*E171</f>
        <v>0</v>
      </c>
      <c r="G171" s="161"/>
      <c r="H171" s="101" t="s">
        <v>985</v>
      </c>
      <c r="I171" s="98" t="str">
        <f>VLOOKUP(H171,Presupuesto!$B$11:$C$565,2,0)</f>
        <v>MUEBLES VARIOS DE OFICINA</v>
      </c>
      <c r="J171" s="98" t="str">
        <f t="shared" ref="J171:J178" si="18">$J$169</f>
        <v>Posgrado</v>
      </c>
      <c r="K171" s="98" t="s">
        <v>395</v>
      </c>
    </row>
    <row r="172" spans="3:11" x14ac:dyDescent="0.25">
      <c r="C172" s="99" t="s">
        <v>66</v>
      </c>
      <c r="D172" s="151"/>
      <c r="E172" s="100">
        <v>6000</v>
      </c>
      <c r="F172" s="97">
        <f t="shared" si="17"/>
        <v>0</v>
      </c>
      <c r="G172" s="161"/>
      <c r="H172" s="101" t="s">
        <v>985</v>
      </c>
      <c r="I172" s="98" t="str">
        <f>VLOOKUP(H172,Presupuesto!$B$11:$C$565,2,0)</f>
        <v>MUEBLES VARIOS DE OFICINA</v>
      </c>
      <c r="J172" s="98" t="str">
        <f t="shared" si="18"/>
        <v>Posgrado</v>
      </c>
      <c r="K172" s="98" t="s">
        <v>395</v>
      </c>
    </row>
    <row r="173" spans="3:11" x14ac:dyDescent="0.25">
      <c r="C173" s="99" t="s">
        <v>67</v>
      </c>
      <c r="D173" s="151"/>
      <c r="E173" s="100">
        <v>3000</v>
      </c>
      <c r="F173" s="97">
        <f t="shared" si="17"/>
        <v>0</v>
      </c>
      <c r="G173" s="161"/>
      <c r="H173" s="101" t="s">
        <v>985</v>
      </c>
      <c r="I173" s="98" t="str">
        <f>VLOOKUP(H173,Presupuesto!$B$11:$C$565,2,0)</f>
        <v>MUEBLES VARIOS DE OFICINA</v>
      </c>
      <c r="J173" s="98" t="str">
        <f t="shared" si="18"/>
        <v>Posgrado</v>
      </c>
      <c r="K173" s="98" t="s">
        <v>395</v>
      </c>
    </row>
    <row r="174" spans="3:11" x14ac:dyDescent="0.25">
      <c r="C174" s="99" t="s">
        <v>68</v>
      </c>
      <c r="D174" s="151"/>
      <c r="E174" s="100">
        <v>10000</v>
      </c>
      <c r="F174" s="97">
        <f t="shared" si="17"/>
        <v>0</v>
      </c>
      <c r="G174" s="161"/>
      <c r="H174" s="101" t="s">
        <v>985</v>
      </c>
      <c r="I174" s="98" t="str">
        <f>VLOOKUP(H174,Presupuesto!$B$11:$C$565,2,0)</f>
        <v>MUEBLES VARIOS DE OFICINA</v>
      </c>
      <c r="J174" s="98" t="str">
        <f t="shared" si="18"/>
        <v>Posgrado</v>
      </c>
      <c r="K174" s="98" t="s">
        <v>395</v>
      </c>
    </row>
    <row r="175" spans="3:11" x14ac:dyDescent="0.25">
      <c r="C175" s="99" t="s">
        <v>69</v>
      </c>
      <c r="D175" s="151"/>
      <c r="E175" s="100">
        <v>8000</v>
      </c>
      <c r="F175" s="97">
        <f t="shared" si="17"/>
        <v>0</v>
      </c>
      <c r="G175" s="161"/>
      <c r="H175" s="101" t="s">
        <v>988</v>
      </c>
      <c r="I175" s="98" t="str">
        <f>VLOOKUP(H175,Presupuesto!$B$11:$C$565,2,0)</f>
        <v>EQUIPOS VARIOS DE OFICINA</v>
      </c>
      <c r="J175" s="98" t="str">
        <f t="shared" si="18"/>
        <v>Posgrado</v>
      </c>
      <c r="K175" s="98" t="s">
        <v>395</v>
      </c>
    </row>
    <row r="176" spans="3:11" x14ac:dyDescent="0.25">
      <c r="C176" s="99" t="s">
        <v>70</v>
      </c>
      <c r="D176" s="151"/>
      <c r="E176" s="100">
        <v>2000</v>
      </c>
      <c r="F176" s="97">
        <f t="shared" si="17"/>
        <v>0</v>
      </c>
      <c r="G176" s="161"/>
      <c r="H176" s="101" t="s">
        <v>988</v>
      </c>
      <c r="I176" s="98" t="str">
        <f>VLOOKUP(H176,Presupuesto!$B$11:$C$565,2,0)</f>
        <v>EQUIPOS VARIOS DE OFICINA</v>
      </c>
      <c r="J176" s="98" t="str">
        <f t="shared" si="18"/>
        <v>Posgrado</v>
      </c>
      <c r="K176" s="98" t="s">
        <v>403</v>
      </c>
    </row>
    <row r="177" spans="3:11" x14ac:dyDescent="0.25">
      <c r="C177" s="99" t="s">
        <v>71</v>
      </c>
      <c r="D177" s="151"/>
      <c r="E177" s="100">
        <v>5000</v>
      </c>
      <c r="F177" s="97">
        <f t="shared" si="17"/>
        <v>0</v>
      </c>
      <c r="G177" s="161"/>
      <c r="H177" s="101" t="s">
        <v>988</v>
      </c>
      <c r="I177" s="98" t="str">
        <f>VLOOKUP(H177,Presupuesto!$B$11:$C$565,2,0)</f>
        <v>EQUIPOS VARIOS DE OFICINA</v>
      </c>
      <c r="J177" s="98" t="str">
        <f t="shared" si="18"/>
        <v>Posgrado</v>
      </c>
      <c r="K177" s="98" t="s">
        <v>399</v>
      </c>
    </row>
    <row r="178" spans="3:11" ht="15.75" thickBot="1" x14ac:dyDescent="0.3">
      <c r="C178" s="102" t="s">
        <v>72</v>
      </c>
      <c r="D178" s="159"/>
      <c r="E178" s="104">
        <v>100000</v>
      </c>
      <c r="F178" s="105">
        <f t="shared" si="17"/>
        <v>0</v>
      </c>
      <c r="G178" s="162"/>
      <c r="H178" s="106" t="s">
        <v>988</v>
      </c>
      <c r="I178" s="106" t="str">
        <f>VLOOKUP(H178,Presupuesto!$B$11:$C$565,2,0)</f>
        <v>EQUIPOS VARIOS DE OFICINA</v>
      </c>
      <c r="J178" s="106" t="str">
        <f t="shared" si="18"/>
        <v>Posgrado</v>
      </c>
      <c r="K178" s="124" t="s">
        <v>394</v>
      </c>
    </row>
    <row r="180" spans="3:11" ht="15.75" thickBot="1" x14ac:dyDescent="0.3">
      <c r="C180" s="335"/>
      <c r="D180" s="336"/>
      <c r="E180" s="337"/>
      <c r="F180" s="337"/>
      <c r="G180" s="338"/>
      <c r="H180" s="337"/>
      <c r="I180" s="337"/>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67"/>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1454</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9">D190*E190</f>
        <v>0</v>
      </c>
      <c r="G190" s="161"/>
      <c r="H190" s="101" t="s">
        <v>985</v>
      </c>
      <c r="I190" s="98" t="str">
        <f>VLOOKUP(H190,Presupuesto!$B$11:$C$565,2,0)</f>
        <v>MUEBLES VARIOS DE OFICINA</v>
      </c>
      <c r="J190" s="98" t="str">
        <f t="shared" ref="J190:J197" si="20">$J$188</f>
        <v>Posgrado</v>
      </c>
      <c r="K190" s="98" t="s">
        <v>395</v>
      </c>
    </row>
    <row r="191" spans="3:11" x14ac:dyDescent="0.25">
      <c r="C191" s="99" t="s">
        <v>66</v>
      </c>
      <c r="D191" s="151"/>
      <c r="E191" s="100">
        <v>6000</v>
      </c>
      <c r="F191" s="97">
        <f t="shared" si="19"/>
        <v>0</v>
      </c>
      <c r="G191" s="161"/>
      <c r="H191" s="101" t="s">
        <v>985</v>
      </c>
      <c r="I191" s="98" t="str">
        <f>VLOOKUP(H191,Presupuesto!$B$11:$C$565,2,0)</f>
        <v>MUEBLES VARIOS DE OFICINA</v>
      </c>
      <c r="J191" s="98" t="str">
        <f t="shared" si="20"/>
        <v>Posgrado</v>
      </c>
      <c r="K191" s="98" t="s">
        <v>395</v>
      </c>
    </row>
    <row r="192" spans="3:11" x14ac:dyDescent="0.25">
      <c r="C192" s="99" t="s">
        <v>67</v>
      </c>
      <c r="D192" s="151"/>
      <c r="E192" s="100">
        <v>3000</v>
      </c>
      <c r="F192" s="97">
        <f t="shared" si="19"/>
        <v>0</v>
      </c>
      <c r="G192" s="161"/>
      <c r="H192" s="101" t="s">
        <v>985</v>
      </c>
      <c r="I192" s="98" t="str">
        <f>VLOOKUP(H192,Presupuesto!$B$11:$C$565,2,0)</f>
        <v>MUEBLES VARIOS DE OFICINA</v>
      </c>
      <c r="J192" s="98" t="str">
        <f t="shared" si="20"/>
        <v>Posgrado</v>
      </c>
      <c r="K192" s="98" t="s">
        <v>395</v>
      </c>
    </row>
    <row r="193" spans="3:11" x14ac:dyDescent="0.25">
      <c r="C193" s="99" t="s">
        <v>68</v>
      </c>
      <c r="D193" s="151"/>
      <c r="E193" s="100">
        <v>10000</v>
      </c>
      <c r="F193" s="97">
        <f t="shared" si="19"/>
        <v>0</v>
      </c>
      <c r="G193" s="161"/>
      <c r="H193" s="101" t="s">
        <v>985</v>
      </c>
      <c r="I193" s="98" t="str">
        <f>VLOOKUP(H193,Presupuesto!$B$11:$C$565,2,0)</f>
        <v>MUEBLES VARIOS DE OFICINA</v>
      </c>
      <c r="J193" s="98" t="str">
        <f t="shared" si="20"/>
        <v>Posgrado</v>
      </c>
      <c r="K193" s="98" t="s">
        <v>395</v>
      </c>
    </row>
    <row r="194" spans="3:11" x14ac:dyDescent="0.25">
      <c r="C194" s="99" t="s">
        <v>69</v>
      </c>
      <c r="D194" s="151"/>
      <c r="E194" s="100">
        <v>8000</v>
      </c>
      <c r="F194" s="97">
        <f t="shared" si="19"/>
        <v>0</v>
      </c>
      <c r="G194" s="161"/>
      <c r="H194" s="101" t="s">
        <v>988</v>
      </c>
      <c r="I194" s="98" t="str">
        <f>VLOOKUP(H194,Presupuesto!$B$11:$C$565,2,0)</f>
        <v>EQUIPOS VARIOS DE OFICINA</v>
      </c>
      <c r="J194" s="98" t="str">
        <f t="shared" si="20"/>
        <v>Posgrado</v>
      </c>
      <c r="K194" s="98" t="s">
        <v>395</v>
      </c>
    </row>
    <row r="195" spans="3:11" x14ac:dyDescent="0.25">
      <c r="C195" s="99" t="s">
        <v>70</v>
      </c>
      <c r="D195" s="151"/>
      <c r="E195" s="100">
        <v>2000</v>
      </c>
      <c r="F195" s="97">
        <f t="shared" si="19"/>
        <v>0</v>
      </c>
      <c r="G195" s="161"/>
      <c r="H195" s="101" t="s">
        <v>988</v>
      </c>
      <c r="I195" s="98" t="str">
        <f>VLOOKUP(H195,Presupuesto!$B$11:$C$565,2,0)</f>
        <v>EQUIPOS VARIOS DE OFICINA</v>
      </c>
      <c r="J195" s="98" t="str">
        <f t="shared" si="20"/>
        <v>Posgrado</v>
      </c>
      <c r="K195" s="98" t="s">
        <v>403</v>
      </c>
    </row>
    <row r="196" spans="3:11" x14ac:dyDescent="0.25">
      <c r="C196" s="99" t="s">
        <v>71</v>
      </c>
      <c r="D196" s="151"/>
      <c r="E196" s="100">
        <v>5000</v>
      </c>
      <c r="F196" s="97">
        <f t="shared" si="19"/>
        <v>0</v>
      </c>
      <c r="G196" s="161"/>
      <c r="H196" s="101" t="s">
        <v>988</v>
      </c>
      <c r="I196" s="98" t="str">
        <f>VLOOKUP(H196,Presupuesto!$B$11:$C$565,2,0)</f>
        <v>EQUIPOS VARIOS DE OFICINA</v>
      </c>
      <c r="J196" s="98" t="str">
        <f t="shared" si="20"/>
        <v>Posgrado</v>
      </c>
      <c r="K196" s="98" t="s">
        <v>399</v>
      </c>
    </row>
    <row r="197" spans="3:11" ht="15.75" thickBot="1" x14ac:dyDescent="0.3">
      <c r="C197" s="102" t="s">
        <v>72</v>
      </c>
      <c r="D197" s="159"/>
      <c r="E197" s="104">
        <v>100000</v>
      </c>
      <c r="F197" s="105">
        <f t="shared" si="19"/>
        <v>0</v>
      </c>
      <c r="G197" s="162"/>
      <c r="H197" s="106" t="s">
        <v>988</v>
      </c>
      <c r="I197" s="106" t="str">
        <f>VLOOKUP(H197,Presupuesto!$B$11:$C$565,2,0)</f>
        <v>EQUIPOS VARIOS DE OFICINA</v>
      </c>
      <c r="J197" s="106" t="str">
        <f t="shared" si="20"/>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67"/>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1454</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1">D209*E209</f>
        <v>0</v>
      </c>
      <c r="G209" s="161"/>
      <c r="H209" s="101" t="s">
        <v>985</v>
      </c>
      <c r="I209" s="98" t="str">
        <f>VLOOKUP(H209,Presupuesto!$B$11:$C$565,2,0)</f>
        <v>MUEBLES VARIOS DE OFICINA</v>
      </c>
      <c r="J209" s="98" t="str">
        <f t="shared" ref="J209:J216" si="22">$J$207</f>
        <v>Posgrado</v>
      </c>
      <c r="K209" s="98" t="s">
        <v>395</v>
      </c>
    </row>
    <row r="210" spans="3:11" x14ac:dyDescent="0.25">
      <c r="C210" s="99" t="s">
        <v>66</v>
      </c>
      <c r="D210" s="151"/>
      <c r="E210" s="100">
        <v>6000</v>
      </c>
      <c r="F210" s="97">
        <f t="shared" si="21"/>
        <v>0</v>
      </c>
      <c r="G210" s="161"/>
      <c r="H210" s="101" t="s">
        <v>985</v>
      </c>
      <c r="I210" s="98" t="str">
        <f>VLOOKUP(H210,Presupuesto!$B$11:$C$565,2,0)</f>
        <v>MUEBLES VARIOS DE OFICINA</v>
      </c>
      <c r="J210" s="98" t="str">
        <f t="shared" si="22"/>
        <v>Posgrado</v>
      </c>
      <c r="K210" s="98" t="s">
        <v>395</v>
      </c>
    </row>
    <row r="211" spans="3:11" x14ac:dyDescent="0.25">
      <c r="C211" s="99" t="s">
        <v>67</v>
      </c>
      <c r="D211" s="151"/>
      <c r="E211" s="100">
        <v>3000</v>
      </c>
      <c r="F211" s="97">
        <f t="shared" si="21"/>
        <v>0</v>
      </c>
      <c r="G211" s="161"/>
      <c r="H211" s="101" t="s">
        <v>985</v>
      </c>
      <c r="I211" s="98" t="str">
        <f>VLOOKUP(H211,Presupuesto!$B$11:$C$565,2,0)</f>
        <v>MUEBLES VARIOS DE OFICINA</v>
      </c>
      <c r="J211" s="98" t="str">
        <f t="shared" si="22"/>
        <v>Posgrado</v>
      </c>
      <c r="K211" s="98" t="s">
        <v>395</v>
      </c>
    </row>
    <row r="212" spans="3:11" x14ac:dyDescent="0.25">
      <c r="C212" s="99" t="s">
        <v>68</v>
      </c>
      <c r="D212" s="151"/>
      <c r="E212" s="100">
        <v>10000</v>
      </c>
      <c r="F212" s="97">
        <f t="shared" si="21"/>
        <v>0</v>
      </c>
      <c r="G212" s="161"/>
      <c r="H212" s="101" t="s">
        <v>985</v>
      </c>
      <c r="I212" s="98" t="str">
        <f>VLOOKUP(H212,Presupuesto!$B$11:$C$565,2,0)</f>
        <v>MUEBLES VARIOS DE OFICINA</v>
      </c>
      <c r="J212" s="98" t="str">
        <f t="shared" si="22"/>
        <v>Posgrado</v>
      </c>
      <c r="K212" s="98" t="s">
        <v>395</v>
      </c>
    </row>
    <row r="213" spans="3:11" x14ac:dyDescent="0.25">
      <c r="C213" s="99" t="s">
        <v>69</v>
      </c>
      <c r="D213" s="151"/>
      <c r="E213" s="100">
        <v>8000</v>
      </c>
      <c r="F213" s="97">
        <f t="shared" si="21"/>
        <v>0</v>
      </c>
      <c r="G213" s="161"/>
      <c r="H213" s="101" t="s">
        <v>988</v>
      </c>
      <c r="I213" s="98" t="str">
        <f>VLOOKUP(H213,Presupuesto!$B$11:$C$565,2,0)</f>
        <v>EQUIPOS VARIOS DE OFICINA</v>
      </c>
      <c r="J213" s="98" t="str">
        <f t="shared" si="22"/>
        <v>Posgrado</v>
      </c>
      <c r="K213" s="98" t="s">
        <v>395</v>
      </c>
    </row>
    <row r="214" spans="3:11" x14ac:dyDescent="0.25">
      <c r="C214" s="99" t="s">
        <v>70</v>
      </c>
      <c r="D214" s="151"/>
      <c r="E214" s="100">
        <v>2000</v>
      </c>
      <c r="F214" s="97">
        <f t="shared" si="21"/>
        <v>0</v>
      </c>
      <c r="G214" s="161"/>
      <c r="H214" s="101" t="s">
        <v>988</v>
      </c>
      <c r="I214" s="98" t="str">
        <f>VLOOKUP(H214,Presupuesto!$B$11:$C$565,2,0)</f>
        <v>EQUIPOS VARIOS DE OFICINA</v>
      </c>
      <c r="J214" s="98" t="str">
        <f t="shared" si="22"/>
        <v>Posgrado</v>
      </c>
      <c r="K214" s="98" t="s">
        <v>403</v>
      </c>
    </row>
    <row r="215" spans="3:11" x14ac:dyDescent="0.25">
      <c r="C215" s="99" t="s">
        <v>71</v>
      </c>
      <c r="D215" s="151"/>
      <c r="E215" s="100">
        <v>5000</v>
      </c>
      <c r="F215" s="97">
        <f t="shared" si="21"/>
        <v>0</v>
      </c>
      <c r="G215" s="161"/>
      <c r="H215" s="101" t="s">
        <v>988</v>
      </c>
      <c r="I215" s="98" t="str">
        <f>VLOOKUP(H215,Presupuesto!$B$11:$C$565,2,0)</f>
        <v>EQUIPOS VARIOS DE OFICINA</v>
      </c>
      <c r="J215" s="98" t="str">
        <f t="shared" si="22"/>
        <v>Posgrado</v>
      </c>
      <c r="K215" s="98" t="s">
        <v>399</v>
      </c>
    </row>
    <row r="216" spans="3:11" ht="15.75" thickBot="1" x14ac:dyDescent="0.3">
      <c r="C216" s="102" t="s">
        <v>72</v>
      </c>
      <c r="D216" s="159"/>
      <c r="E216" s="104">
        <v>100000</v>
      </c>
      <c r="F216" s="105">
        <f t="shared" si="21"/>
        <v>0</v>
      </c>
      <c r="G216" s="162"/>
      <c r="H216" s="106" t="s">
        <v>988</v>
      </c>
      <c r="I216" s="106" t="str">
        <f>VLOOKUP(H216,Presupuesto!$B$11:$C$565,2,0)</f>
        <v>EQUIPOS VARIOS DE OFICINA</v>
      </c>
      <c r="J216" s="106" t="str">
        <f t="shared" si="22"/>
        <v>Posgrado</v>
      </c>
      <c r="K216" s="124" t="s">
        <v>394</v>
      </c>
    </row>
    <row r="218" spans="3:11" ht="15.75" thickBot="1" x14ac:dyDescent="0.3">
      <c r="C218" s="335"/>
      <c r="D218" s="336"/>
      <c r="E218" s="337"/>
      <c r="F218" s="337"/>
      <c r="G218" s="338"/>
      <c r="H218" s="337"/>
      <c r="I218" s="337"/>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67"/>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1479</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3">D228*E228</f>
        <v>0</v>
      </c>
      <c r="G228" s="161"/>
      <c r="H228" s="101" t="s">
        <v>985</v>
      </c>
      <c r="I228" s="98" t="str">
        <f>VLOOKUP(H228,Presupuesto!$B$11:$C$565,2,0)</f>
        <v>MUEBLES VARIOS DE OFICINA</v>
      </c>
      <c r="J228" s="98" t="str">
        <f t="shared" ref="J228:J235" si="24">$J$226</f>
        <v>Desarrollo del Sistema de Educación Superior</v>
      </c>
      <c r="K228" s="98" t="s">
        <v>395</v>
      </c>
    </row>
    <row r="229" spans="3:11" x14ac:dyDescent="0.25">
      <c r="C229" s="99" t="s">
        <v>66</v>
      </c>
      <c r="D229" s="151"/>
      <c r="E229" s="100">
        <v>6000</v>
      </c>
      <c r="F229" s="97">
        <f t="shared" si="23"/>
        <v>0</v>
      </c>
      <c r="G229" s="161"/>
      <c r="H229" s="101" t="s">
        <v>985</v>
      </c>
      <c r="I229" s="98" t="str">
        <f>VLOOKUP(H229,Presupuesto!$B$11:$C$565,2,0)</f>
        <v>MUEBLES VARIOS DE OFICINA</v>
      </c>
      <c r="J229" s="98" t="str">
        <f t="shared" si="24"/>
        <v>Desarrollo del Sistema de Educación Superior</v>
      </c>
      <c r="K229" s="98" t="s">
        <v>395</v>
      </c>
    </row>
    <row r="230" spans="3:11" x14ac:dyDescent="0.25">
      <c r="C230" s="99" t="s">
        <v>67</v>
      </c>
      <c r="D230" s="151"/>
      <c r="E230" s="100">
        <v>3000</v>
      </c>
      <c r="F230" s="97">
        <f t="shared" si="23"/>
        <v>0</v>
      </c>
      <c r="G230" s="161"/>
      <c r="H230" s="101" t="s">
        <v>985</v>
      </c>
      <c r="I230" s="98" t="str">
        <f>VLOOKUP(H230,Presupuesto!$B$11:$C$565,2,0)</f>
        <v>MUEBLES VARIOS DE OFICINA</v>
      </c>
      <c r="J230" s="98" t="str">
        <f t="shared" si="24"/>
        <v>Desarrollo del Sistema de Educación Superior</v>
      </c>
      <c r="K230" s="98" t="s">
        <v>395</v>
      </c>
    </row>
    <row r="231" spans="3:11" x14ac:dyDescent="0.25">
      <c r="C231" s="99" t="s">
        <v>68</v>
      </c>
      <c r="D231" s="151"/>
      <c r="E231" s="100">
        <v>10000</v>
      </c>
      <c r="F231" s="97">
        <f t="shared" si="23"/>
        <v>0</v>
      </c>
      <c r="G231" s="161"/>
      <c r="H231" s="101" t="s">
        <v>985</v>
      </c>
      <c r="I231" s="98" t="str">
        <f>VLOOKUP(H231,Presupuesto!$B$11:$C$565,2,0)</f>
        <v>MUEBLES VARIOS DE OFICINA</v>
      </c>
      <c r="J231" s="98" t="str">
        <f t="shared" si="24"/>
        <v>Desarrollo del Sistema de Educación Superior</v>
      </c>
      <c r="K231" s="98" t="s">
        <v>395</v>
      </c>
    </row>
    <row r="232" spans="3:11" x14ac:dyDescent="0.25">
      <c r="C232" s="99" t="s">
        <v>69</v>
      </c>
      <c r="D232" s="151"/>
      <c r="E232" s="100">
        <v>8000</v>
      </c>
      <c r="F232" s="97">
        <f t="shared" si="23"/>
        <v>0</v>
      </c>
      <c r="G232" s="161"/>
      <c r="H232" s="101" t="s">
        <v>988</v>
      </c>
      <c r="I232" s="98" t="str">
        <f>VLOOKUP(H232,Presupuesto!$B$11:$C$565,2,0)</f>
        <v>EQUIPOS VARIOS DE OFICINA</v>
      </c>
      <c r="J232" s="98" t="str">
        <f t="shared" si="24"/>
        <v>Desarrollo del Sistema de Educación Superior</v>
      </c>
      <c r="K232" s="98" t="s">
        <v>395</v>
      </c>
    </row>
    <row r="233" spans="3:11" x14ac:dyDescent="0.25">
      <c r="C233" s="99" t="s">
        <v>70</v>
      </c>
      <c r="D233" s="151"/>
      <c r="E233" s="100">
        <v>2000</v>
      </c>
      <c r="F233" s="97">
        <f t="shared" si="23"/>
        <v>0</v>
      </c>
      <c r="G233" s="161"/>
      <c r="H233" s="101" t="s">
        <v>988</v>
      </c>
      <c r="I233" s="98" t="str">
        <f>VLOOKUP(H233,Presupuesto!$B$11:$C$565,2,0)</f>
        <v>EQUIPOS VARIOS DE OFICINA</v>
      </c>
      <c r="J233" s="98" t="str">
        <f t="shared" si="24"/>
        <v>Desarrollo del Sistema de Educación Superior</v>
      </c>
      <c r="K233" s="98" t="s">
        <v>403</v>
      </c>
    </row>
    <row r="234" spans="3:11" x14ac:dyDescent="0.25">
      <c r="C234" s="99" t="s">
        <v>71</v>
      </c>
      <c r="D234" s="151"/>
      <c r="E234" s="100">
        <v>5000</v>
      </c>
      <c r="F234" s="97">
        <f t="shared" si="23"/>
        <v>0</v>
      </c>
      <c r="G234" s="161"/>
      <c r="H234" s="101" t="s">
        <v>988</v>
      </c>
      <c r="I234" s="98" t="str">
        <f>VLOOKUP(H234,Presupuesto!$B$11:$C$565,2,0)</f>
        <v>EQUIPOS VARIOS DE OFICINA</v>
      </c>
      <c r="J234" s="98" t="str">
        <f t="shared" si="24"/>
        <v>Desarrollo del Sistema de Educación Superior</v>
      </c>
      <c r="K234" s="98" t="s">
        <v>399</v>
      </c>
    </row>
    <row r="235" spans="3:11" ht="15.75" thickBot="1" x14ac:dyDescent="0.3">
      <c r="C235" s="102" t="s">
        <v>72</v>
      </c>
      <c r="D235" s="159"/>
      <c r="E235" s="104">
        <v>100000</v>
      </c>
      <c r="F235" s="105">
        <f t="shared" si="23"/>
        <v>0</v>
      </c>
      <c r="G235" s="162"/>
      <c r="H235" s="106" t="s">
        <v>988</v>
      </c>
      <c r="I235" s="106" t="str">
        <f>VLOOKUP(H235,Presupuesto!$B$11:$C$565,2,0)</f>
        <v>EQUIPOS VARIOS DE OFICINA</v>
      </c>
      <c r="J235" s="106" t="str">
        <f t="shared" si="24"/>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226:G235 G36:G45 G55:G64 G74:G83 G93:G102 G112:G121 G131:G140 G150:G159 G169:G178 G188:G197 G207:G216 G17:G26">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226 J36 J55 J74 J93 J112 J131 J150 J169 J188 J207 J17">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C4" zoomScale="80" zoomScaleNormal="80" workbookViewId="0">
      <selection activeCell="K21" sqref="K21"/>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c r="CB2" s="122" t="s">
        <v>1337</v>
      </c>
      <c r="CC2" s="122" t="s">
        <v>1338</v>
      </c>
      <c r="CD2" s="122" t="s">
        <v>1336</v>
      </c>
      <c r="CE2" s="122" t="s">
        <v>1339</v>
      </c>
    </row>
    <row r="3" spans="1:555" ht="14.45" hidden="1" x14ac:dyDescent="0.3">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c r="CB3" s="86">
        <v>35000</v>
      </c>
      <c r="CC3" s="86">
        <v>15000</v>
      </c>
      <c r="CD3" s="86">
        <v>35000</v>
      </c>
      <c r="CE3" s="86">
        <v>15000</v>
      </c>
    </row>
    <row r="4" spans="1:555" thickBot="1" x14ac:dyDescent="0.35"/>
    <row r="5" spans="1:555" ht="53.25" thickBot="1" x14ac:dyDescent="0.3">
      <c r="C5" s="87" t="s">
        <v>383</v>
      </c>
      <c r="D5" s="198">
        <f>SUMIF(C:C,$C$10,D:D)</f>
        <v>80521.75</v>
      </c>
    </row>
    <row r="8" spans="1:555" ht="14.45" x14ac:dyDescent="0.3">
      <c r="C8" s="107"/>
      <c r="D8" s="107"/>
      <c r="E8" s="107"/>
      <c r="F8" s="107"/>
      <c r="G8" s="78"/>
      <c r="H8" s="107"/>
      <c r="I8" s="107"/>
    </row>
    <row r="9" spans="1:555" thickBot="1" x14ac:dyDescent="0.35">
      <c r="C9" s="107"/>
      <c r="D9" s="107"/>
      <c r="E9" s="107"/>
      <c r="F9" s="107"/>
      <c r="G9" s="78"/>
      <c r="H9" s="107"/>
      <c r="I9" s="107"/>
    </row>
    <row r="10" spans="1:555" thickBot="1" x14ac:dyDescent="0.35">
      <c r="B10" s="93"/>
      <c r="C10" s="29" t="s">
        <v>43</v>
      </c>
      <c r="D10" s="108">
        <f>SUM(F17:F30)</f>
        <v>80000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392</v>
      </c>
      <c r="D13" s="367" t="s">
        <v>1628</v>
      </c>
      <c r="E13" s="93"/>
      <c r="F13" s="93"/>
      <c r="G13" s="93"/>
      <c r="H13" s="76"/>
      <c r="I13" s="76"/>
      <c r="J13" s="76"/>
      <c r="K13" s="112"/>
    </row>
    <row r="14" spans="1:555" ht="18" x14ac:dyDescent="0.3">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Creación e implementación del Centro de Atención de becas para la comunidad universitaria.</v>
      </c>
      <c r="D14" s="31"/>
      <c r="E14" s="93"/>
      <c r="F14" s="93"/>
      <c r="G14" s="93"/>
      <c r="H14" s="76"/>
      <c r="I14" s="76"/>
      <c r="J14" s="76"/>
      <c r="K14" s="112"/>
    </row>
    <row r="15" spans="1:555" ht="14.45" x14ac:dyDescent="0.3">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530" t="s">
        <v>1338</v>
      </c>
      <c r="D17" s="158">
        <v>3</v>
      </c>
      <c r="E17" s="96">
        <f>HLOOKUP($C17,$CB$2:$CE$3,2,0)</f>
        <v>15000</v>
      </c>
      <c r="F17" s="97">
        <f>D17*E17</f>
        <v>45000</v>
      </c>
      <c r="G17" s="165" t="s">
        <v>1509</v>
      </c>
      <c r="H17" s="98" t="s">
        <v>1014</v>
      </c>
      <c r="I17" s="98" t="str">
        <f>VLOOKUP(H17,Presupuesto!$B$11:$C$565,2,0)</f>
        <v>EQUIPO DE COMPUTACION</v>
      </c>
      <c r="J17" s="219" t="s">
        <v>1367</v>
      </c>
      <c r="K17" s="98" t="s">
        <v>412</v>
      </c>
      <c r="L17" s="98"/>
    </row>
    <row r="18" spans="2:12" ht="14.45" x14ac:dyDescent="0.3">
      <c r="B18" s="93"/>
      <c r="C18" s="530" t="s">
        <v>1339</v>
      </c>
      <c r="D18" s="151">
        <v>2</v>
      </c>
      <c r="E18" s="96">
        <f>HLOOKUP($C18,$CB$2:$CE$3,2,0)</f>
        <v>15000</v>
      </c>
      <c r="F18" s="97">
        <f>D18*E18</f>
        <v>30000</v>
      </c>
      <c r="G18" s="165" t="s">
        <v>1509</v>
      </c>
      <c r="H18" s="101" t="s">
        <v>1014</v>
      </c>
      <c r="I18" s="101" t="str">
        <f>VLOOKUP(H18,Presupuesto!$B$11:$C$565,2,0)</f>
        <v>EQUIPO DE COMPUTACION</v>
      </c>
      <c r="J18" s="98" t="str">
        <f t="shared" ref="J18:J29" si="0">$J$17</f>
        <v>Proceso integral de la internacionalización de la Educación Superior</v>
      </c>
      <c r="K18" s="98" t="s">
        <v>412</v>
      </c>
      <c r="L18" s="98"/>
    </row>
    <row r="19" spans="2:12" ht="14.45" x14ac:dyDescent="0.3">
      <c r="B19" s="93"/>
      <c r="C19" s="527" t="s">
        <v>73</v>
      </c>
      <c r="D19" s="151"/>
      <c r="E19" s="100">
        <v>4000</v>
      </c>
      <c r="F19" s="97">
        <f t="shared" ref="F19:F30" si="1">D19*E19</f>
        <v>0</v>
      </c>
      <c r="G19" s="165" t="s">
        <v>129</v>
      </c>
      <c r="H19" s="101" t="s">
        <v>986</v>
      </c>
      <c r="I19" s="101" t="str">
        <f>VLOOKUP(H19,Presupuesto!$B$11:$C$565,2,0)</f>
        <v>EQUIPOS VARIOS DE OFICINA</v>
      </c>
      <c r="J19" s="98" t="str">
        <f t="shared" si="0"/>
        <v>Proceso integral de la internacionalización de la Educación Superior</v>
      </c>
      <c r="K19" s="98" t="s">
        <v>395</v>
      </c>
      <c r="L19" s="98"/>
    </row>
    <row r="20" spans="2:12" ht="14.45" x14ac:dyDescent="0.3">
      <c r="B20" s="93"/>
      <c r="C20" s="528" t="s">
        <v>74</v>
      </c>
      <c r="D20" s="151"/>
      <c r="E20" s="100">
        <v>8000</v>
      </c>
      <c r="F20" s="97">
        <f t="shared" si="1"/>
        <v>0</v>
      </c>
      <c r="G20" s="165"/>
      <c r="H20" s="101" t="s">
        <v>1014</v>
      </c>
      <c r="I20" s="101" t="str">
        <f>VLOOKUP(H20,Presupuesto!$B$11:$C$565,2,0)</f>
        <v>EQUIPO DE COMPUTACION</v>
      </c>
      <c r="J20" s="98" t="str">
        <f t="shared" si="0"/>
        <v>Proceso integral de la internacionalización de la Educación Superior</v>
      </c>
      <c r="K20" s="98" t="s">
        <v>395</v>
      </c>
      <c r="L20" s="98"/>
    </row>
    <row r="21" spans="2:12" ht="14.45" x14ac:dyDescent="0.3">
      <c r="B21" s="93"/>
      <c r="C21" s="528" t="s">
        <v>1600</v>
      </c>
      <c r="D21" s="151">
        <v>1</v>
      </c>
      <c r="E21" s="100">
        <v>5000</v>
      </c>
      <c r="F21" s="97">
        <f t="shared" si="1"/>
        <v>5000</v>
      </c>
      <c r="G21" s="165" t="s">
        <v>1509</v>
      </c>
      <c r="H21" s="101" t="s">
        <v>1014</v>
      </c>
      <c r="I21" s="101" t="str">
        <f>VLOOKUP(H21,Presupuesto!$B$11:$C$565,2,0)</f>
        <v>EQUIPO DE COMPUTACION</v>
      </c>
      <c r="J21" s="98" t="str">
        <f t="shared" si="0"/>
        <v>Proceso integral de la internacionalización de la Educación Superior</v>
      </c>
      <c r="K21" s="98" t="s">
        <v>412</v>
      </c>
      <c r="L21" s="98"/>
    </row>
    <row r="22" spans="2:12" ht="14.45" x14ac:dyDescent="0.3">
      <c r="B22" s="93"/>
      <c r="C22" s="528" t="s">
        <v>35</v>
      </c>
      <c r="D22" s="151"/>
      <c r="E22" s="100">
        <v>13000</v>
      </c>
      <c r="F22" s="97">
        <f t="shared" si="1"/>
        <v>0</v>
      </c>
      <c r="G22" s="165" t="s">
        <v>129</v>
      </c>
      <c r="H22" s="101" t="s">
        <v>1000</v>
      </c>
      <c r="I22" s="101" t="str">
        <f>VLOOKUP(H22,Presupuesto!$B$11:$C$565,2,0)</f>
        <v>EQUIPO DE TRANSPORTE TRACCION Y ELEVACION</v>
      </c>
      <c r="J22" s="98" t="str">
        <f t="shared" si="0"/>
        <v>Proceso integral de la internacionalización de la Educación Superior</v>
      </c>
      <c r="K22" s="98" t="s">
        <v>395</v>
      </c>
      <c r="L22" s="98"/>
    </row>
    <row r="23" spans="2:12" ht="14.45" x14ac:dyDescent="0.3">
      <c r="B23" s="93"/>
      <c r="C23" s="528" t="s">
        <v>76</v>
      </c>
      <c r="D23" s="151"/>
      <c r="E23" s="100">
        <v>15000</v>
      </c>
      <c r="F23" s="97">
        <f t="shared" si="1"/>
        <v>0</v>
      </c>
      <c r="G23" s="165"/>
      <c r="H23" s="101" t="s">
        <v>1000</v>
      </c>
      <c r="I23" s="101" t="str">
        <f>VLOOKUP(H23,Presupuesto!$B$11:$C$565,2,0)</f>
        <v>EQUIPO DE TRANSPORTE TRACCION Y ELEVACION</v>
      </c>
      <c r="J23" s="98" t="str">
        <f t="shared" si="0"/>
        <v>Proceso integral de la internacionalización de la Educación Superior</v>
      </c>
      <c r="K23" s="98" t="s">
        <v>395</v>
      </c>
      <c r="L23" s="98"/>
    </row>
    <row r="24" spans="2:12" ht="14.45" x14ac:dyDescent="0.3">
      <c r="B24" s="93"/>
      <c r="C24" s="528" t="s">
        <v>77</v>
      </c>
      <c r="D24" s="151"/>
      <c r="E24" s="100">
        <v>10000</v>
      </c>
      <c r="F24" s="97">
        <f t="shared" si="1"/>
        <v>0</v>
      </c>
      <c r="G24" s="165"/>
      <c r="H24" s="101" t="s">
        <v>1000</v>
      </c>
      <c r="I24" s="101" t="str">
        <f>VLOOKUP(H24,Presupuesto!$B$11:$C$565,2,0)</f>
        <v>EQUIPO DE TRANSPORTE TRACCION Y ELEVACION</v>
      </c>
      <c r="J24" s="98" t="str">
        <f t="shared" si="0"/>
        <v>Proceso integral de la internacionalización de la Educación Superior</v>
      </c>
      <c r="K24" s="98" t="s">
        <v>403</v>
      </c>
      <c r="L24" s="98"/>
    </row>
    <row r="25" spans="2:12" ht="14.45" x14ac:dyDescent="0.3">
      <c r="C25" s="528" t="s">
        <v>78</v>
      </c>
      <c r="D25" s="151"/>
      <c r="E25" s="100">
        <v>10000</v>
      </c>
      <c r="F25" s="97">
        <f t="shared" si="1"/>
        <v>0</v>
      </c>
      <c r="G25" s="165"/>
      <c r="H25" s="101" t="s">
        <v>1046</v>
      </c>
      <c r="I25" s="101" t="str">
        <f>VLOOKUP(H25,Presupuesto!$B$11:$C$565,2,0)</f>
        <v>APLICACIONES INFORMATICAS</v>
      </c>
      <c r="J25" s="98" t="str">
        <f t="shared" si="0"/>
        <v>Proceso integral de la internacionalización de la Educación Superior</v>
      </c>
      <c r="K25" s="98" t="s">
        <v>399</v>
      </c>
      <c r="L25" s="98"/>
    </row>
    <row r="26" spans="2:12" ht="14.45" x14ac:dyDescent="0.3">
      <c r="C26" s="529" t="s">
        <v>79</v>
      </c>
      <c r="D26" s="151"/>
      <c r="E26" s="100">
        <v>2000</v>
      </c>
      <c r="F26" s="97">
        <f t="shared" si="1"/>
        <v>0</v>
      </c>
      <c r="G26" s="165" t="s">
        <v>129</v>
      </c>
      <c r="H26" s="110" t="s">
        <v>1014</v>
      </c>
      <c r="I26" s="110" t="str">
        <f>VLOOKUP(H26,Presupuesto!$B$11:$C$565,2,0)</f>
        <v>EQUIPO DE COMPUTACION</v>
      </c>
      <c r="J26" s="98" t="str">
        <f t="shared" si="0"/>
        <v>Proceso integral de la internacionalización de la Educación Superior</v>
      </c>
      <c r="K26" s="98" t="s">
        <v>395</v>
      </c>
      <c r="L26" s="98"/>
    </row>
    <row r="27" spans="2:12" x14ac:dyDescent="0.25">
      <c r="C27" s="529" t="s">
        <v>1482</v>
      </c>
      <c r="D27" s="151"/>
      <c r="E27" s="100">
        <v>1500</v>
      </c>
      <c r="F27" s="97">
        <f t="shared" si="1"/>
        <v>0</v>
      </c>
      <c r="G27" s="165"/>
      <c r="H27" s="110" t="s">
        <v>946</v>
      </c>
      <c r="I27" s="110" t="str">
        <f>VLOOKUP(H27,Presupuesto!$B$11:$C$565,2,0)</f>
        <v>UTILES Y MATERIALES ELECTRICOS</v>
      </c>
      <c r="J27" s="98" t="str">
        <f t="shared" si="0"/>
        <v>Proceso integral de la internacionalización de la Educación Superior</v>
      </c>
      <c r="K27" s="98" t="s">
        <v>395</v>
      </c>
      <c r="L27" s="98"/>
    </row>
    <row r="28" spans="2:12" ht="14.45" x14ac:dyDescent="0.3">
      <c r="C28" s="529" t="s">
        <v>80</v>
      </c>
      <c r="D28" s="151"/>
      <c r="E28" s="100">
        <v>1500</v>
      </c>
      <c r="F28" s="97">
        <f t="shared" si="1"/>
        <v>0</v>
      </c>
      <c r="G28" s="165"/>
      <c r="H28" s="110" t="s">
        <v>1014</v>
      </c>
      <c r="I28" s="110" t="str">
        <f>VLOOKUP(H28,Presupuesto!$B$11:$C$565,2,0)</f>
        <v>EQUIPO DE COMPUTACION</v>
      </c>
      <c r="J28" s="98" t="str">
        <f t="shared" si="0"/>
        <v>Proceso integral de la internacionalización de la Educación Superior</v>
      </c>
      <c r="K28" s="98" t="s">
        <v>395</v>
      </c>
      <c r="L28" s="98"/>
    </row>
    <row r="29" spans="2:12" ht="14.45" x14ac:dyDescent="0.3">
      <c r="C29" s="529" t="s">
        <v>81</v>
      </c>
      <c r="D29" s="151"/>
      <c r="E29" s="525">
        <v>500</v>
      </c>
      <c r="F29" s="526">
        <f t="shared" si="1"/>
        <v>0</v>
      </c>
      <c r="G29" s="165" t="s">
        <v>129</v>
      </c>
      <c r="H29" s="110" t="s">
        <v>955</v>
      </c>
      <c r="I29" s="110" t="str">
        <f>VLOOKUP(H29,Presupuesto!$B$11:$C$565,2,0)</f>
        <v>OTROS RESPUESTOS Y ACCESORIOS MENORES</v>
      </c>
      <c r="J29" s="98" t="str">
        <f t="shared" si="0"/>
        <v>Proceso integral de la internacionalización de la Educación Superior</v>
      </c>
      <c r="K29" s="98" t="s">
        <v>396</v>
      </c>
      <c r="L29" s="98"/>
    </row>
    <row r="30" spans="2:12" ht="15.75" thickBot="1" x14ac:dyDescent="0.3">
      <c r="B30" s="93"/>
      <c r="C30" s="102" t="s">
        <v>82</v>
      </c>
      <c r="D30" s="159"/>
      <c r="E30" s="104">
        <v>20</v>
      </c>
      <c r="F30" s="105">
        <f t="shared" si="1"/>
        <v>0</v>
      </c>
      <c r="G30" s="165" t="s">
        <v>129</v>
      </c>
      <c r="H30" s="106" t="s">
        <v>955</v>
      </c>
      <c r="I30" s="106" t="str">
        <f>VLOOKUP(H30,Presupuesto!$B$11:$C$565,2,0)</f>
        <v>OTROS RESPUESTOS Y ACCESORIOS MENORES</v>
      </c>
      <c r="J30" s="106" t="str">
        <f t="shared" ref="J30" si="2">$J$17</f>
        <v>Proceso integral de la internacionalización de la Educación Superior</v>
      </c>
      <c r="K30" s="124" t="s">
        <v>394</v>
      </c>
      <c r="L30" s="124"/>
    </row>
    <row r="31" spans="2:12" ht="14.45" x14ac:dyDescent="0.3">
      <c r="B31" s="93"/>
      <c r="F31" s="93"/>
      <c r="G31" s="76"/>
      <c r="H31" s="76"/>
      <c r="I31" s="76"/>
    </row>
    <row r="32" spans="2:12" thickBot="1" x14ac:dyDescent="0.35"/>
    <row r="33" spans="3:12" thickBot="1" x14ac:dyDescent="0.35">
      <c r="C33" s="29" t="s">
        <v>43</v>
      </c>
      <c r="D33" s="108">
        <f>SUM(F40:F53)</f>
        <v>521.75</v>
      </c>
      <c r="F33" s="70"/>
      <c r="G33" s="79"/>
      <c r="H33" s="70"/>
      <c r="I33" s="70"/>
    </row>
    <row r="34" spans="3:12" ht="14.45" x14ac:dyDescent="0.3">
      <c r="C34" s="70"/>
      <c r="D34" s="31"/>
      <c r="E34" s="93"/>
      <c r="F34" s="93"/>
      <c r="G34" s="93"/>
      <c r="H34" s="76"/>
      <c r="I34" s="76"/>
      <c r="J34" s="76"/>
      <c r="K34" s="112"/>
    </row>
    <row r="35" spans="3:12" ht="14.45" x14ac:dyDescent="0.3">
      <c r="C35" s="70"/>
      <c r="D35" s="31"/>
      <c r="E35" s="93"/>
      <c r="F35" s="93"/>
      <c r="G35" s="93"/>
      <c r="H35" s="76"/>
      <c r="I35" s="76"/>
      <c r="J35" s="76"/>
      <c r="K35" s="112"/>
    </row>
    <row r="36" spans="3:12" ht="15.6" x14ac:dyDescent="0.3">
      <c r="C36" s="202" t="s">
        <v>392</v>
      </c>
      <c r="D36" s="367" t="s">
        <v>1692</v>
      </c>
      <c r="E36" s="93"/>
      <c r="F36" s="93"/>
      <c r="G36" s="93"/>
      <c r="H36" s="76"/>
      <c r="I36" s="76"/>
      <c r="J36" s="76"/>
      <c r="K36" s="112"/>
    </row>
    <row r="37" spans="3:12" ht="18" x14ac:dyDescent="0.3">
      <c r="C37" s="211"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ht="14.45" x14ac:dyDescent="0.3">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thickBot="1" x14ac:dyDescent="0.35">
      <c r="C40" s="306" t="s">
        <v>1339</v>
      </c>
      <c r="D40" s="158"/>
      <c r="E40" s="96">
        <f>HLOOKUP($C40,$CB$2:$CE$3,2,0)</f>
        <v>15000</v>
      </c>
      <c r="F40" s="97">
        <f>D40*E40</f>
        <v>0</v>
      </c>
      <c r="G40" s="165"/>
      <c r="H40" s="98" t="s">
        <v>1014</v>
      </c>
      <c r="I40" s="98" t="str">
        <f>VLOOKUP(H40,Presupuesto!$B$11:$C$565,2,0)</f>
        <v>EQUIPO DE COMPUTACION</v>
      </c>
      <c r="J40" s="219" t="s">
        <v>1454</v>
      </c>
      <c r="K40" s="98" t="s">
        <v>394</v>
      </c>
      <c r="L40" s="98"/>
    </row>
    <row r="41" spans="3:12" x14ac:dyDescent="0.25">
      <c r="C41" s="306" t="s">
        <v>1337</v>
      </c>
      <c r="D41" s="151"/>
      <c r="E41" s="96">
        <f>HLOOKUP($C41,$CB$2:$CE$3,2,0)</f>
        <v>35000</v>
      </c>
      <c r="F41" s="97">
        <f>D41*E41</f>
        <v>0</v>
      </c>
      <c r="G41" s="165"/>
      <c r="H41" s="101" t="s">
        <v>1014</v>
      </c>
      <c r="I41" s="101" t="str">
        <f>VLOOKUP(H41,Presupuesto!$B$11:$C$565,2,0)</f>
        <v>EQUIPO DE COMPUTACION</v>
      </c>
      <c r="J41" s="98" t="str">
        <f>$J$40</f>
        <v>Posgrado</v>
      </c>
      <c r="K41" s="98" t="s">
        <v>412</v>
      </c>
      <c r="L41" s="98"/>
    </row>
    <row r="42" spans="3:12" ht="14.45" x14ac:dyDescent="0.3">
      <c r="C42" s="99" t="s">
        <v>73</v>
      </c>
      <c r="D42" s="151"/>
      <c r="E42" s="100">
        <v>4000</v>
      </c>
      <c r="F42" s="97">
        <f t="shared" ref="F42:F53" si="3">D42*E42</f>
        <v>0</v>
      </c>
      <c r="G42" s="165"/>
      <c r="H42" s="101" t="s">
        <v>986</v>
      </c>
      <c r="I42" s="101" t="str">
        <f>VLOOKUP(H42,Presupuesto!$B$11:$C$565,2,0)</f>
        <v>EQUIPOS VARIOS DE OFICINA</v>
      </c>
      <c r="J42" s="98" t="str">
        <f t="shared" ref="J42:J53" si="4">$J$40</f>
        <v>Posgrado</v>
      </c>
      <c r="K42" s="98" t="s">
        <v>395</v>
      </c>
      <c r="L42" s="98"/>
    </row>
    <row r="43" spans="3:12" ht="14.45" x14ac:dyDescent="0.3">
      <c r="C43" s="99" t="s">
        <v>74</v>
      </c>
      <c r="D43" s="151"/>
      <c r="E43" s="100">
        <v>8000</v>
      </c>
      <c r="F43" s="97">
        <f t="shared" si="3"/>
        <v>0</v>
      </c>
      <c r="G43" s="165"/>
      <c r="H43" s="101" t="s">
        <v>1014</v>
      </c>
      <c r="I43" s="101" t="str">
        <f>VLOOKUP(H43,Presupuesto!$B$11:$C$565,2,0)</f>
        <v>EQUIPO DE COMPUTACION</v>
      </c>
      <c r="J43" s="98" t="str">
        <f t="shared" si="4"/>
        <v>Posgrado</v>
      </c>
      <c r="K43" s="98" t="s">
        <v>395</v>
      </c>
      <c r="L43" s="98"/>
    </row>
    <row r="44" spans="3:12" ht="14.45" x14ac:dyDescent="0.3">
      <c r="C44" s="99" t="s">
        <v>75</v>
      </c>
      <c r="D44" s="151"/>
      <c r="E44" s="100">
        <v>5000</v>
      </c>
      <c r="F44" s="97">
        <f t="shared" si="3"/>
        <v>0</v>
      </c>
      <c r="G44" s="165"/>
      <c r="H44" s="101" t="s">
        <v>1014</v>
      </c>
      <c r="I44" s="101" t="str">
        <f>VLOOKUP(H44,Presupuesto!$B$11:$C$565,2,0)</f>
        <v>EQUIPO DE COMPUTACION</v>
      </c>
      <c r="J44" s="98" t="str">
        <f t="shared" si="4"/>
        <v>Posgrado</v>
      </c>
      <c r="K44" s="98" t="s">
        <v>395</v>
      </c>
      <c r="L44" s="98"/>
    </row>
    <row r="45" spans="3:12" ht="14.45" x14ac:dyDescent="0.3">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ht="14.45" x14ac:dyDescent="0.3">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Posgrado</v>
      </c>
      <c r="K47" s="98" t="s">
        <v>403</v>
      </c>
      <c r="L47" s="98"/>
    </row>
    <row r="48" spans="3:12" x14ac:dyDescent="0.25">
      <c r="C48" s="99" t="s">
        <v>78</v>
      </c>
      <c r="D48" s="151"/>
      <c r="E48" s="100">
        <v>10000</v>
      </c>
      <c r="F48" s="97">
        <f t="shared" si="3"/>
        <v>0</v>
      </c>
      <c r="G48" s="165"/>
      <c r="H48" s="101" t="s">
        <v>1046</v>
      </c>
      <c r="I48" s="101" t="str">
        <f>VLOOKUP(H48,Presupuesto!$B$11:$C$565,2,0)</f>
        <v>APLICACIONES INFORMATICAS</v>
      </c>
      <c r="J48" s="98" t="str">
        <f t="shared" si="4"/>
        <v>Posgrado</v>
      </c>
      <c r="K48" s="98" t="s">
        <v>399</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x14ac:dyDescent="0.25">
      <c r="C50" s="109" t="s">
        <v>1482</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x14ac:dyDescent="0.25">
      <c r="C52" s="109" t="s">
        <v>81</v>
      </c>
      <c r="D52" s="151">
        <v>5</v>
      </c>
      <c r="E52" s="525">
        <v>104.35</v>
      </c>
      <c r="F52" s="526">
        <f t="shared" si="3"/>
        <v>521.75</v>
      </c>
      <c r="G52" s="165" t="s">
        <v>129</v>
      </c>
      <c r="H52" s="110" t="s">
        <v>955</v>
      </c>
      <c r="I52" s="110" t="str">
        <f>VLOOKUP(H52,Presupuesto!$B$11:$C$565,2,0)</f>
        <v>OTROS RESPUESTOS Y ACCESORIOS MENORES</v>
      </c>
      <c r="J52" s="98" t="str">
        <f t="shared" ref="J52" si="5">$J$17</f>
        <v>Proceso integral de la internacionalización de la Educación Superior</v>
      </c>
      <c r="K52" s="98" t="s">
        <v>396</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67"/>
      <c r="E59" s="93"/>
      <c r="F59" s="93"/>
      <c r="G59" s="93"/>
      <c r="H59" s="76"/>
      <c r="I59" s="76"/>
      <c r="J59" s="76"/>
      <c r="K59" s="112"/>
    </row>
    <row r="60" spans="3:12" ht="18.75" x14ac:dyDescent="0.2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6" t="s">
        <v>1339</v>
      </c>
      <c r="D63" s="158"/>
      <c r="E63" s="96">
        <f>HLOOKUP($C63,$CB$2:$CE$3,2,0)</f>
        <v>15000</v>
      </c>
      <c r="F63" s="97">
        <f>D63*E63</f>
        <v>0</v>
      </c>
      <c r="G63" s="165"/>
      <c r="H63" s="98" t="s">
        <v>1014</v>
      </c>
      <c r="I63" s="98" t="str">
        <f>VLOOKUP(H63,Presupuesto!$B$11:$C$565,2,0)</f>
        <v>EQUIPO DE COMPUTACION</v>
      </c>
      <c r="J63" s="219" t="s">
        <v>1454</v>
      </c>
      <c r="K63" s="98" t="s">
        <v>394</v>
      </c>
      <c r="L63" s="98"/>
    </row>
    <row r="64" spans="3:12" x14ac:dyDescent="0.25">
      <c r="C64" s="306"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x14ac:dyDescent="0.25">
      <c r="C65" s="99" t="s">
        <v>73</v>
      </c>
      <c r="D65" s="151"/>
      <c r="E65" s="100">
        <v>4000</v>
      </c>
      <c r="F65" s="97">
        <f t="shared" ref="F65:F76" si="6">D65*E65</f>
        <v>0</v>
      </c>
      <c r="G65" s="165"/>
      <c r="H65" s="101" t="s">
        <v>986</v>
      </c>
      <c r="I65" s="101" t="str">
        <f>VLOOKUP(H65,Presupuesto!$B$11:$C$565,2,0)</f>
        <v>EQUIPOS VARIOS DE OFICINA</v>
      </c>
      <c r="J65" s="98" t="str">
        <f t="shared" ref="J65:J76" si="7">$J$63</f>
        <v>Posgrado</v>
      </c>
      <c r="K65" s="98" t="s">
        <v>395</v>
      </c>
      <c r="L65" s="98"/>
    </row>
    <row r="66" spans="3:12" x14ac:dyDescent="0.25">
      <c r="C66" s="99" t="s">
        <v>74</v>
      </c>
      <c r="D66" s="151"/>
      <c r="E66" s="100">
        <v>8000</v>
      </c>
      <c r="F66" s="97">
        <f t="shared" si="6"/>
        <v>0</v>
      </c>
      <c r="G66" s="165"/>
      <c r="H66" s="101" t="s">
        <v>1014</v>
      </c>
      <c r="I66" s="101" t="str">
        <f>VLOOKUP(H66,Presupuesto!$B$11:$C$565,2,0)</f>
        <v>EQUIPO DE COMPUTACION</v>
      </c>
      <c r="J66" s="98" t="str">
        <f t="shared" si="7"/>
        <v>Posgrado</v>
      </c>
      <c r="K66" s="98" t="s">
        <v>395</v>
      </c>
      <c r="L66" s="98"/>
    </row>
    <row r="67" spans="3:12" x14ac:dyDescent="0.25">
      <c r="C67" s="99" t="s">
        <v>75</v>
      </c>
      <c r="D67" s="151"/>
      <c r="E67" s="100">
        <v>5000</v>
      </c>
      <c r="F67" s="97">
        <f t="shared" si="6"/>
        <v>0</v>
      </c>
      <c r="G67" s="165"/>
      <c r="H67" s="101" t="s">
        <v>1014</v>
      </c>
      <c r="I67" s="101" t="str">
        <f>VLOOKUP(H67,Presupuesto!$B$11:$C$565,2,0)</f>
        <v>EQUIPO DE COMPUTACION</v>
      </c>
      <c r="J67" s="98" t="str">
        <f t="shared" si="7"/>
        <v>Posgrado</v>
      </c>
      <c r="K67" s="98" t="s">
        <v>395</v>
      </c>
      <c r="L67" s="98"/>
    </row>
    <row r="68" spans="3:12" x14ac:dyDescent="0.25">
      <c r="C68" s="99" t="s">
        <v>35</v>
      </c>
      <c r="D68" s="151"/>
      <c r="E68" s="100">
        <v>13000</v>
      </c>
      <c r="F68" s="97">
        <f t="shared" si="6"/>
        <v>0</v>
      </c>
      <c r="G68" s="165"/>
      <c r="H68" s="101" t="s">
        <v>1000</v>
      </c>
      <c r="I68" s="101" t="str">
        <f>VLOOKUP(H68,Presupuesto!$B$11:$C$565,2,0)</f>
        <v>EQUIPO DE TRANSPORTE TRACCION Y ELEVACION</v>
      </c>
      <c r="J68" s="98" t="str">
        <f t="shared" si="7"/>
        <v>Posgrado</v>
      </c>
      <c r="K68" s="98" t="s">
        <v>395</v>
      </c>
      <c r="L68" s="98"/>
    </row>
    <row r="69" spans="3:12" x14ac:dyDescent="0.25">
      <c r="C69" s="99" t="s">
        <v>76</v>
      </c>
      <c r="D69" s="151"/>
      <c r="E69" s="100">
        <v>15000</v>
      </c>
      <c r="F69" s="97">
        <f t="shared" si="6"/>
        <v>0</v>
      </c>
      <c r="G69" s="165"/>
      <c r="H69" s="101" t="s">
        <v>1000</v>
      </c>
      <c r="I69" s="101" t="str">
        <f>VLOOKUP(H69,Presupuesto!$B$11:$C$565,2,0)</f>
        <v>EQUIPO DE TRANSPORTE TRACCION Y ELEVACION</v>
      </c>
      <c r="J69" s="98" t="str">
        <f t="shared" si="7"/>
        <v>Posgrado</v>
      </c>
      <c r="K69" s="98" t="s">
        <v>395</v>
      </c>
      <c r="L69" s="98"/>
    </row>
    <row r="70" spans="3:12" x14ac:dyDescent="0.25">
      <c r="C70" s="99" t="s">
        <v>77</v>
      </c>
      <c r="D70" s="151"/>
      <c r="E70" s="100">
        <v>10000</v>
      </c>
      <c r="F70" s="97">
        <f t="shared" si="6"/>
        <v>0</v>
      </c>
      <c r="G70" s="165"/>
      <c r="H70" s="101" t="s">
        <v>1000</v>
      </c>
      <c r="I70" s="101" t="str">
        <f>VLOOKUP(H70,Presupuesto!$B$11:$C$565,2,0)</f>
        <v>EQUIPO DE TRANSPORTE TRACCION Y ELEVACION</v>
      </c>
      <c r="J70" s="98" t="str">
        <f t="shared" si="7"/>
        <v>Posgrado</v>
      </c>
      <c r="K70" s="98" t="s">
        <v>403</v>
      </c>
      <c r="L70" s="98"/>
    </row>
    <row r="71" spans="3:12" x14ac:dyDescent="0.25">
      <c r="C71" s="99" t="s">
        <v>78</v>
      </c>
      <c r="D71" s="151"/>
      <c r="E71" s="100">
        <v>10000</v>
      </c>
      <c r="F71" s="97">
        <f t="shared" si="6"/>
        <v>0</v>
      </c>
      <c r="G71" s="165"/>
      <c r="H71" s="101" t="s">
        <v>1046</v>
      </c>
      <c r="I71" s="101" t="str">
        <f>VLOOKUP(H71,Presupuesto!$B$11:$C$565,2,0)</f>
        <v>APLICACIONES INFORMATICAS</v>
      </c>
      <c r="J71" s="98" t="str">
        <f t="shared" si="7"/>
        <v>Posgrado</v>
      </c>
      <c r="K71" s="98" t="s">
        <v>399</v>
      </c>
      <c r="L71" s="98"/>
    </row>
    <row r="72" spans="3:12" x14ac:dyDescent="0.25">
      <c r="C72" s="109" t="s">
        <v>79</v>
      </c>
      <c r="D72" s="151"/>
      <c r="E72" s="100">
        <v>2000</v>
      </c>
      <c r="F72" s="97">
        <f t="shared" si="6"/>
        <v>0</v>
      </c>
      <c r="G72" s="165"/>
      <c r="H72" s="110" t="s">
        <v>1014</v>
      </c>
      <c r="I72" s="110" t="str">
        <f>VLOOKUP(H72,Presupuesto!$B$11:$C$565,2,0)</f>
        <v>EQUIPO DE COMPUTACION</v>
      </c>
      <c r="J72" s="98" t="str">
        <f t="shared" si="7"/>
        <v>Posgrado</v>
      </c>
      <c r="K72" s="98" t="s">
        <v>395</v>
      </c>
      <c r="L72" s="98"/>
    </row>
    <row r="73" spans="3:12" x14ac:dyDescent="0.25">
      <c r="C73" s="109" t="s">
        <v>1482</v>
      </c>
      <c r="D73" s="151"/>
      <c r="E73" s="100">
        <v>1500</v>
      </c>
      <c r="F73" s="97">
        <f t="shared" si="6"/>
        <v>0</v>
      </c>
      <c r="G73" s="165"/>
      <c r="H73" s="110" t="s">
        <v>946</v>
      </c>
      <c r="I73" s="110" t="str">
        <f>VLOOKUP(H73,Presupuesto!$B$11:$C$565,2,0)</f>
        <v>UTILES Y MATERIALES ELECTRICOS</v>
      </c>
      <c r="J73" s="98" t="str">
        <f t="shared" si="7"/>
        <v>Posgrado</v>
      </c>
      <c r="K73" s="98" t="s">
        <v>395</v>
      </c>
      <c r="L73" s="98"/>
    </row>
    <row r="74" spans="3:12" x14ac:dyDescent="0.25">
      <c r="C74" s="109" t="s">
        <v>80</v>
      </c>
      <c r="D74" s="151"/>
      <c r="E74" s="100">
        <v>1500</v>
      </c>
      <c r="F74" s="97">
        <f t="shared" si="6"/>
        <v>0</v>
      </c>
      <c r="G74" s="165"/>
      <c r="H74" s="110" t="s">
        <v>1014</v>
      </c>
      <c r="I74" s="110" t="str">
        <f>VLOOKUP(H74,Presupuesto!$B$11:$C$565,2,0)</f>
        <v>EQUIPO DE COMPUTACION</v>
      </c>
      <c r="J74" s="98" t="str">
        <f t="shared" si="7"/>
        <v>Posgrado</v>
      </c>
      <c r="K74" s="98" t="s">
        <v>395</v>
      </c>
      <c r="L74" s="98"/>
    </row>
    <row r="75" spans="3:12" x14ac:dyDescent="0.25">
      <c r="C75" s="109" t="s">
        <v>81</v>
      </c>
      <c r="D75" s="151"/>
      <c r="E75" s="100">
        <v>500</v>
      </c>
      <c r="F75" s="97">
        <f t="shared" si="6"/>
        <v>0</v>
      </c>
      <c r="G75" s="165"/>
      <c r="H75" s="110" t="s">
        <v>955</v>
      </c>
      <c r="I75" s="110" t="str">
        <f>VLOOKUP(H75,Presupuesto!$B$11:$C$565,2,0)</f>
        <v>OTROS RESPUESTOS Y ACCESORIOS MENORES</v>
      </c>
      <c r="J75" s="98" t="str">
        <f t="shared" si="7"/>
        <v>Posgrado</v>
      </c>
      <c r="K75" s="98" t="s">
        <v>395</v>
      </c>
      <c r="L75" s="98"/>
    </row>
    <row r="76" spans="3:12" ht="15.75" thickBot="1" x14ac:dyDescent="0.3">
      <c r="C76" s="102" t="s">
        <v>82</v>
      </c>
      <c r="D76" s="159"/>
      <c r="E76" s="104">
        <v>20</v>
      </c>
      <c r="F76" s="105">
        <f t="shared" si="6"/>
        <v>0</v>
      </c>
      <c r="G76" s="162"/>
      <c r="H76" s="106" t="s">
        <v>955</v>
      </c>
      <c r="I76" s="106" t="str">
        <f>VLOOKUP(H76,Presupuesto!$B$11:$C$565,2,0)</f>
        <v>OTROS RESPUESTOS Y ACCESORIOS MENORES</v>
      </c>
      <c r="J76" s="106" t="str">
        <f t="shared" si="7"/>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67"/>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c r="E86" s="96">
        <f>HLOOKUP($C86,$CB$2:$CE$3,2,0)</f>
        <v>15000</v>
      </c>
      <c r="F86" s="97">
        <f>D86*E86</f>
        <v>0</v>
      </c>
      <c r="G86" s="165"/>
      <c r="H86" s="98" t="s">
        <v>1014</v>
      </c>
      <c r="I86" s="98" t="str">
        <f>VLOOKUP(H86,Presupuesto!$B$11:$C$565,2,0)</f>
        <v>EQUIPO DE COMPUTACION</v>
      </c>
      <c r="J86" s="219" t="s">
        <v>1454</v>
      </c>
      <c r="K86" s="98" t="s">
        <v>394</v>
      </c>
      <c r="L86" s="98"/>
    </row>
    <row r="87" spans="3:12" x14ac:dyDescent="0.25">
      <c r="C87" s="306"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8">D88*E88</f>
        <v>0</v>
      </c>
      <c r="G88" s="165"/>
      <c r="H88" s="101" t="s">
        <v>986</v>
      </c>
      <c r="I88" s="101" t="str">
        <f>VLOOKUP(H88,Presupuesto!$B$11:$C$565,2,0)</f>
        <v>EQUIPOS VARIOS DE OFICINA</v>
      </c>
      <c r="J88" s="98" t="str">
        <f t="shared" ref="J88:J99" si="9">$J$86</f>
        <v>Posgrado</v>
      </c>
      <c r="K88" s="98" t="s">
        <v>395</v>
      </c>
      <c r="L88" s="98"/>
    </row>
    <row r="89" spans="3:12" x14ac:dyDescent="0.25">
      <c r="C89" s="99" t="s">
        <v>74</v>
      </c>
      <c r="D89" s="151"/>
      <c r="E89" s="100">
        <v>8000</v>
      </c>
      <c r="F89" s="97">
        <f t="shared" si="8"/>
        <v>0</v>
      </c>
      <c r="G89" s="165"/>
      <c r="H89" s="101" t="s">
        <v>1014</v>
      </c>
      <c r="I89" s="101" t="str">
        <f>VLOOKUP(H89,Presupuesto!$B$11:$C$565,2,0)</f>
        <v>EQUIPO DE COMPUTACION</v>
      </c>
      <c r="J89" s="98" t="str">
        <f t="shared" si="9"/>
        <v>Posgrado</v>
      </c>
      <c r="K89" s="98" t="s">
        <v>395</v>
      </c>
      <c r="L89" s="98"/>
    </row>
    <row r="90" spans="3:12" x14ac:dyDescent="0.25">
      <c r="C90" s="99" t="s">
        <v>75</v>
      </c>
      <c r="D90" s="151"/>
      <c r="E90" s="100">
        <v>5000</v>
      </c>
      <c r="F90" s="97">
        <f t="shared" si="8"/>
        <v>0</v>
      </c>
      <c r="G90" s="165"/>
      <c r="H90" s="101" t="s">
        <v>1014</v>
      </c>
      <c r="I90" s="101" t="str">
        <f>VLOOKUP(H90,Presupuesto!$B$11:$C$565,2,0)</f>
        <v>EQUIPO DE COMPUTACION</v>
      </c>
      <c r="J90" s="98" t="str">
        <f t="shared" si="9"/>
        <v>Posgrado</v>
      </c>
      <c r="K90" s="98" t="s">
        <v>395</v>
      </c>
      <c r="L90" s="98"/>
    </row>
    <row r="91" spans="3:12" x14ac:dyDescent="0.25">
      <c r="C91" s="99" t="s">
        <v>35</v>
      </c>
      <c r="D91" s="151"/>
      <c r="E91" s="100">
        <v>13000</v>
      </c>
      <c r="F91" s="97">
        <f t="shared" si="8"/>
        <v>0</v>
      </c>
      <c r="G91" s="165"/>
      <c r="H91" s="101" t="s">
        <v>1000</v>
      </c>
      <c r="I91" s="101" t="str">
        <f>VLOOKUP(H91,Presupuesto!$B$11:$C$565,2,0)</f>
        <v>EQUIPO DE TRANSPORTE TRACCION Y ELEVACION</v>
      </c>
      <c r="J91" s="98" t="str">
        <f t="shared" si="9"/>
        <v>Posgrado</v>
      </c>
      <c r="K91" s="98" t="s">
        <v>395</v>
      </c>
      <c r="L91" s="98"/>
    </row>
    <row r="92" spans="3:12" x14ac:dyDescent="0.25">
      <c r="C92" s="99" t="s">
        <v>76</v>
      </c>
      <c r="D92" s="151"/>
      <c r="E92" s="100">
        <v>15000</v>
      </c>
      <c r="F92" s="97">
        <f t="shared" si="8"/>
        <v>0</v>
      </c>
      <c r="G92" s="165"/>
      <c r="H92" s="101" t="s">
        <v>1000</v>
      </c>
      <c r="I92" s="101" t="str">
        <f>VLOOKUP(H92,Presupuesto!$B$11:$C$565,2,0)</f>
        <v>EQUIPO DE TRANSPORTE TRACCION Y ELEVACION</v>
      </c>
      <c r="J92" s="98" t="str">
        <f t="shared" si="9"/>
        <v>Posgrado</v>
      </c>
      <c r="K92" s="98" t="s">
        <v>395</v>
      </c>
      <c r="L92" s="98"/>
    </row>
    <row r="93" spans="3:12" x14ac:dyDescent="0.25">
      <c r="C93" s="99" t="s">
        <v>77</v>
      </c>
      <c r="D93" s="151"/>
      <c r="E93" s="100">
        <v>10000</v>
      </c>
      <c r="F93" s="97">
        <f t="shared" si="8"/>
        <v>0</v>
      </c>
      <c r="G93" s="165"/>
      <c r="H93" s="101" t="s">
        <v>1000</v>
      </c>
      <c r="I93" s="101" t="str">
        <f>VLOOKUP(H93,Presupuesto!$B$11:$C$565,2,0)</f>
        <v>EQUIPO DE TRANSPORTE TRACCION Y ELEVACION</v>
      </c>
      <c r="J93" s="98" t="str">
        <f t="shared" si="9"/>
        <v>Posgrado</v>
      </c>
      <c r="K93" s="98" t="s">
        <v>403</v>
      </c>
      <c r="L93" s="98"/>
    </row>
    <row r="94" spans="3:12" x14ac:dyDescent="0.25">
      <c r="C94" s="99" t="s">
        <v>78</v>
      </c>
      <c r="D94" s="151"/>
      <c r="E94" s="100">
        <v>10000</v>
      </c>
      <c r="F94" s="97">
        <f t="shared" si="8"/>
        <v>0</v>
      </c>
      <c r="G94" s="165"/>
      <c r="H94" s="101" t="s">
        <v>1046</v>
      </c>
      <c r="I94" s="101" t="str">
        <f>VLOOKUP(H94,Presupuesto!$B$11:$C$565,2,0)</f>
        <v>APLICACIONES INFORMATICAS</v>
      </c>
      <c r="J94" s="98" t="str">
        <f t="shared" si="9"/>
        <v>Posgrado</v>
      </c>
      <c r="K94" s="98" t="s">
        <v>399</v>
      </c>
      <c r="L94" s="98"/>
    </row>
    <row r="95" spans="3:12" x14ac:dyDescent="0.25">
      <c r="C95" s="109" t="s">
        <v>79</v>
      </c>
      <c r="D95" s="151"/>
      <c r="E95" s="100">
        <v>2000</v>
      </c>
      <c r="F95" s="97">
        <f t="shared" si="8"/>
        <v>0</v>
      </c>
      <c r="G95" s="165"/>
      <c r="H95" s="110" t="s">
        <v>1014</v>
      </c>
      <c r="I95" s="110" t="str">
        <f>VLOOKUP(H95,Presupuesto!$B$11:$C$565,2,0)</f>
        <v>EQUIPO DE COMPUTACION</v>
      </c>
      <c r="J95" s="98" t="str">
        <f t="shared" si="9"/>
        <v>Posgrado</v>
      </c>
      <c r="K95" s="98" t="s">
        <v>395</v>
      </c>
      <c r="L95" s="98"/>
    </row>
    <row r="96" spans="3:12" x14ac:dyDescent="0.25">
      <c r="C96" s="109" t="s">
        <v>1482</v>
      </c>
      <c r="D96" s="151"/>
      <c r="E96" s="100">
        <v>1500</v>
      </c>
      <c r="F96" s="97">
        <f t="shared" si="8"/>
        <v>0</v>
      </c>
      <c r="G96" s="165"/>
      <c r="H96" s="110" t="s">
        <v>946</v>
      </c>
      <c r="I96" s="110" t="str">
        <f>VLOOKUP(H96,Presupuesto!$B$11:$C$565,2,0)</f>
        <v>UTILES Y MATERIALES ELECTRICOS</v>
      </c>
      <c r="J96" s="98" t="str">
        <f t="shared" si="9"/>
        <v>Posgrado</v>
      </c>
      <c r="K96" s="98" t="s">
        <v>395</v>
      </c>
      <c r="L96" s="98"/>
    </row>
    <row r="97" spans="3:12" x14ac:dyDescent="0.25">
      <c r="C97" s="109" t="s">
        <v>80</v>
      </c>
      <c r="D97" s="151"/>
      <c r="E97" s="100">
        <v>1500</v>
      </c>
      <c r="F97" s="97">
        <f t="shared" si="8"/>
        <v>0</v>
      </c>
      <c r="G97" s="165"/>
      <c r="H97" s="110" t="s">
        <v>1014</v>
      </c>
      <c r="I97" s="110" t="str">
        <f>VLOOKUP(H97,Presupuesto!$B$11:$C$565,2,0)</f>
        <v>EQUIPO DE COMPUTACION</v>
      </c>
      <c r="J97" s="98" t="str">
        <f t="shared" si="9"/>
        <v>Posgrado</v>
      </c>
      <c r="K97" s="98" t="s">
        <v>395</v>
      </c>
      <c r="L97" s="98"/>
    </row>
    <row r="98" spans="3:12" x14ac:dyDescent="0.25">
      <c r="C98" s="109" t="s">
        <v>81</v>
      </c>
      <c r="D98" s="151"/>
      <c r="E98" s="100">
        <v>500</v>
      </c>
      <c r="F98" s="97">
        <f t="shared" si="8"/>
        <v>0</v>
      </c>
      <c r="G98" s="165"/>
      <c r="H98" s="110" t="s">
        <v>955</v>
      </c>
      <c r="I98" s="110" t="str">
        <f>VLOOKUP(H98,Presupuesto!$B$11:$C$565,2,0)</f>
        <v>OTROS RESPUESTOS Y ACCESORIOS MENORES</v>
      </c>
      <c r="J98" s="98" t="str">
        <f t="shared" si="9"/>
        <v>Posgrado</v>
      </c>
      <c r="K98" s="98" t="s">
        <v>395</v>
      </c>
      <c r="L98" s="98"/>
    </row>
    <row r="99" spans="3:12" ht="15.75" thickBot="1" x14ac:dyDescent="0.3">
      <c r="C99" s="102" t="s">
        <v>82</v>
      </c>
      <c r="D99" s="159"/>
      <c r="E99" s="104">
        <v>20</v>
      </c>
      <c r="F99" s="105">
        <f t="shared" si="8"/>
        <v>0</v>
      </c>
      <c r="G99" s="162"/>
      <c r="H99" s="106" t="s">
        <v>955</v>
      </c>
      <c r="I99" s="106" t="str">
        <f>VLOOKUP(H99,Presupuesto!$B$11:$C$565,2,0)</f>
        <v>OTROS RESPUESTOS Y ACCESORIOS MENORES</v>
      </c>
      <c r="J99" s="106" t="str">
        <f t="shared" si="9"/>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67"/>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c r="E109" s="96">
        <f>HLOOKUP($C109,$CB$2:$CE$3,2,0)</f>
        <v>15000</v>
      </c>
      <c r="F109" s="97">
        <f>D109*E109</f>
        <v>0</v>
      </c>
      <c r="G109" s="165"/>
      <c r="H109" s="98" t="s">
        <v>1014</v>
      </c>
      <c r="I109" s="98" t="str">
        <f>VLOOKUP(H109,Presupuesto!$B$11:$C$565,2,0)</f>
        <v>EQUIPO DE COMPUTACION</v>
      </c>
      <c r="J109" s="219" t="s">
        <v>1517</v>
      </c>
      <c r="K109" s="98" t="s">
        <v>394</v>
      </c>
      <c r="L109" s="98"/>
    </row>
    <row r="110" spans="3:12" x14ac:dyDescent="0.25">
      <c r="C110" s="306"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10">D111*E111</f>
        <v>0</v>
      </c>
      <c r="G111" s="165"/>
      <c r="H111" s="101" t="s">
        <v>986</v>
      </c>
      <c r="I111" s="101" t="str">
        <f>VLOOKUP(H111,Presupuesto!$B$11:$C$565,2,0)</f>
        <v>EQUIPOS VARIOS DE OFICINA</v>
      </c>
      <c r="J111" s="98" t="str">
        <f t="shared" ref="J111:J122" si="11">$J$109</f>
        <v>Gestión Tecnologías de Información y Comunicación</v>
      </c>
      <c r="K111" s="98" t="s">
        <v>395</v>
      </c>
      <c r="L111" s="98"/>
    </row>
    <row r="112" spans="3:12" x14ac:dyDescent="0.25">
      <c r="C112" s="99" t="s">
        <v>74</v>
      </c>
      <c r="D112" s="151"/>
      <c r="E112" s="100">
        <v>8000</v>
      </c>
      <c r="F112" s="97">
        <f t="shared" si="10"/>
        <v>0</v>
      </c>
      <c r="G112" s="165"/>
      <c r="H112" s="101" t="s">
        <v>1014</v>
      </c>
      <c r="I112" s="101" t="str">
        <f>VLOOKUP(H112,Presupuesto!$B$11:$C$565,2,0)</f>
        <v>EQUIPO DE COMPUTACION</v>
      </c>
      <c r="J112" s="98" t="str">
        <f t="shared" si="11"/>
        <v>Gestión Tecnologías de Información y Comunicación</v>
      </c>
      <c r="K112" s="98" t="s">
        <v>395</v>
      </c>
      <c r="L112" s="98"/>
    </row>
    <row r="113" spans="3:12" x14ac:dyDescent="0.25">
      <c r="C113" s="99" t="s">
        <v>75</v>
      </c>
      <c r="D113" s="151"/>
      <c r="E113" s="100">
        <v>5000</v>
      </c>
      <c r="F113" s="97">
        <f t="shared" si="10"/>
        <v>0</v>
      </c>
      <c r="G113" s="165"/>
      <c r="H113" s="101" t="s">
        <v>1014</v>
      </c>
      <c r="I113" s="101" t="str">
        <f>VLOOKUP(H113,Presupuesto!$B$11:$C$565,2,0)</f>
        <v>EQUIPO DE COMPUTACION</v>
      </c>
      <c r="J113" s="98" t="str">
        <f t="shared" si="11"/>
        <v>Gestión Tecnologías de Información y Comunicación</v>
      </c>
      <c r="K113" s="98" t="s">
        <v>395</v>
      </c>
      <c r="L113" s="98"/>
    </row>
    <row r="114" spans="3:12" x14ac:dyDescent="0.25">
      <c r="C114" s="99" t="s">
        <v>35</v>
      </c>
      <c r="D114" s="151"/>
      <c r="E114" s="100">
        <v>13000</v>
      </c>
      <c r="F114" s="97">
        <f t="shared" si="10"/>
        <v>0</v>
      </c>
      <c r="G114" s="165"/>
      <c r="H114" s="101" t="s">
        <v>1000</v>
      </c>
      <c r="I114" s="101" t="str">
        <f>VLOOKUP(H114,Presupuesto!$B$11:$C$565,2,0)</f>
        <v>EQUIPO DE TRANSPORTE TRACCION Y ELEVACION</v>
      </c>
      <c r="J114" s="98" t="str">
        <f t="shared" si="11"/>
        <v>Gestión Tecnologías de Información y Comunicación</v>
      </c>
      <c r="K114" s="98" t="s">
        <v>395</v>
      </c>
      <c r="L114" s="98"/>
    </row>
    <row r="115" spans="3:12" x14ac:dyDescent="0.25">
      <c r="C115" s="99" t="s">
        <v>76</v>
      </c>
      <c r="D115" s="151"/>
      <c r="E115" s="100">
        <v>15000</v>
      </c>
      <c r="F115" s="97">
        <f t="shared" si="10"/>
        <v>0</v>
      </c>
      <c r="G115" s="165"/>
      <c r="H115" s="101" t="s">
        <v>1000</v>
      </c>
      <c r="I115" s="101" t="str">
        <f>VLOOKUP(H115,Presupuesto!$B$11:$C$565,2,0)</f>
        <v>EQUIPO DE TRANSPORTE TRACCION Y ELEVACION</v>
      </c>
      <c r="J115" s="98" t="str">
        <f t="shared" si="11"/>
        <v>Gestión Tecnologías de Información y Comunicación</v>
      </c>
      <c r="K115" s="98" t="s">
        <v>395</v>
      </c>
      <c r="L115" s="98"/>
    </row>
    <row r="116" spans="3:12" x14ac:dyDescent="0.25">
      <c r="C116" s="99" t="s">
        <v>77</v>
      </c>
      <c r="D116" s="151"/>
      <c r="E116" s="100">
        <v>10000</v>
      </c>
      <c r="F116" s="97">
        <f t="shared" si="10"/>
        <v>0</v>
      </c>
      <c r="G116" s="165"/>
      <c r="H116" s="101" t="s">
        <v>1000</v>
      </c>
      <c r="I116" s="101" t="str">
        <f>VLOOKUP(H116,Presupuesto!$B$11:$C$565,2,0)</f>
        <v>EQUIPO DE TRANSPORTE TRACCION Y ELEVACION</v>
      </c>
      <c r="J116" s="98" t="str">
        <f t="shared" si="11"/>
        <v>Gestión Tecnologías de Información y Comunicación</v>
      </c>
      <c r="K116" s="98" t="s">
        <v>403</v>
      </c>
      <c r="L116" s="98"/>
    </row>
    <row r="117" spans="3:12" x14ac:dyDescent="0.25">
      <c r="C117" s="99" t="s">
        <v>78</v>
      </c>
      <c r="D117" s="151"/>
      <c r="E117" s="100">
        <v>10000</v>
      </c>
      <c r="F117" s="97">
        <f t="shared" si="10"/>
        <v>0</v>
      </c>
      <c r="G117" s="165"/>
      <c r="H117" s="101" t="s">
        <v>1046</v>
      </c>
      <c r="I117" s="101" t="str">
        <f>VLOOKUP(H117,Presupuesto!$B$11:$C$565,2,0)</f>
        <v>APLICACIONES INFORMATICAS</v>
      </c>
      <c r="J117" s="98" t="str">
        <f t="shared" si="11"/>
        <v>Gestión Tecnologías de Información y Comunicación</v>
      </c>
      <c r="K117" s="98" t="s">
        <v>399</v>
      </c>
      <c r="L117" s="98"/>
    </row>
    <row r="118" spans="3:12" x14ac:dyDescent="0.25">
      <c r="C118" s="109" t="s">
        <v>79</v>
      </c>
      <c r="D118" s="151"/>
      <c r="E118" s="100">
        <v>2000</v>
      </c>
      <c r="F118" s="97">
        <f t="shared" si="10"/>
        <v>0</v>
      </c>
      <c r="G118" s="165"/>
      <c r="H118" s="110" t="s">
        <v>1014</v>
      </c>
      <c r="I118" s="110" t="str">
        <f>VLOOKUP(H118,Presupuesto!$B$11:$C$565,2,0)</f>
        <v>EQUIPO DE COMPUTACION</v>
      </c>
      <c r="J118" s="98" t="str">
        <f t="shared" si="11"/>
        <v>Gestión Tecnologías de Información y Comunicación</v>
      </c>
      <c r="K118" s="98" t="s">
        <v>395</v>
      </c>
      <c r="L118" s="98"/>
    </row>
    <row r="119" spans="3:12" x14ac:dyDescent="0.25">
      <c r="C119" s="109" t="s">
        <v>1482</v>
      </c>
      <c r="D119" s="151"/>
      <c r="E119" s="100">
        <v>1500</v>
      </c>
      <c r="F119" s="97">
        <f t="shared" si="10"/>
        <v>0</v>
      </c>
      <c r="G119" s="165"/>
      <c r="H119" s="110" t="s">
        <v>946</v>
      </c>
      <c r="I119" s="110" t="str">
        <f>VLOOKUP(H119,Presupuesto!$B$11:$C$565,2,0)</f>
        <v>UTILES Y MATERIALES ELECTRICOS</v>
      </c>
      <c r="J119" s="98" t="str">
        <f t="shared" si="11"/>
        <v>Gestión Tecnologías de Información y Comunicación</v>
      </c>
      <c r="K119" s="98" t="s">
        <v>395</v>
      </c>
      <c r="L119" s="98"/>
    </row>
    <row r="120" spans="3:12" x14ac:dyDescent="0.25">
      <c r="C120" s="109" t="s">
        <v>80</v>
      </c>
      <c r="D120" s="151"/>
      <c r="E120" s="100">
        <v>1500</v>
      </c>
      <c r="F120" s="97">
        <f t="shared" si="10"/>
        <v>0</v>
      </c>
      <c r="G120" s="165"/>
      <c r="H120" s="110" t="s">
        <v>1014</v>
      </c>
      <c r="I120" s="110" t="str">
        <f>VLOOKUP(H120,Presupuesto!$B$11:$C$565,2,0)</f>
        <v>EQUIPO DE COMPUTACION</v>
      </c>
      <c r="J120" s="98" t="str">
        <f t="shared" si="11"/>
        <v>Gestión Tecnologías de Información y Comunicación</v>
      </c>
      <c r="K120" s="98" t="s">
        <v>395</v>
      </c>
      <c r="L120" s="98"/>
    </row>
    <row r="121" spans="3:12" x14ac:dyDescent="0.25">
      <c r="C121" s="109" t="s">
        <v>81</v>
      </c>
      <c r="D121" s="151"/>
      <c r="E121" s="100">
        <v>500</v>
      </c>
      <c r="F121" s="97">
        <f t="shared" si="10"/>
        <v>0</v>
      </c>
      <c r="G121" s="165"/>
      <c r="H121" s="110" t="s">
        <v>955</v>
      </c>
      <c r="I121" s="110" t="str">
        <f>VLOOKUP(H121,Presupuesto!$B$11:$C$565,2,0)</f>
        <v>OTROS RESPUESTOS Y ACCESORIOS MENORES</v>
      </c>
      <c r="J121" s="98" t="str">
        <f t="shared" si="11"/>
        <v>Gestión Tecnologías de Información y Comunicación</v>
      </c>
      <c r="K121" s="98" t="s">
        <v>395</v>
      </c>
      <c r="L121" s="98"/>
    </row>
    <row r="122" spans="3:12" ht="15.75" thickBot="1" x14ac:dyDescent="0.3">
      <c r="C122" s="102" t="s">
        <v>82</v>
      </c>
      <c r="D122" s="159"/>
      <c r="E122" s="104">
        <v>20</v>
      </c>
      <c r="F122" s="105">
        <f t="shared" si="10"/>
        <v>0</v>
      </c>
      <c r="G122" s="162"/>
      <c r="H122" s="106" t="s">
        <v>955</v>
      </c>
      <c r="I122" s="106" t="str">
        <f>VLOOKUP(H122,Presupuesto!$B$11:$C$565,2,0)</f>
        <v>OTROS RESPUESTOS Y ACCESORIOS MENORES</v>
      </c>
      <c r="J122" s="106" t="str">
        <f t="shared" si="11"/>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67"/>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6" t="s">
        <v>1339</v>
      </c>
      <c r="D132" s="158"/>
      <c r="E132" s="96">
        <f>HLOOKUP($C132,$CB$2:$CE$3,2,0)</f>
        <v>15000</v>
      </c>
      <c r="F132" s="97">
        <f>D132*E132</f>
        <v>0</v>
      </c>
      <c r="G132" s="165"/>
      <c r="H132" s="98" t="s">
        <v>1014</v>
      </c>
      <c r="I132" s="98" t="str">
        <f>VLOOKUP(H132,Presupuesto!$B$11:$C$565,2,0)</f>
        <v>EQUIPO DE COMPUTACION</v>
      </c>
      <c r="J132" s="219" t="s">
        <v>1454</v>
      </c>
      <c r="K132" s="98" t="s">
        <v>394</v>
      </c>
      <c r="L132" s="98"/>
    </row>
    <row r="133" spans="3:12" x14ac:dyDescent="0.25">
      <c r="C133" s="306"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2">D134*E134</f>
        <v>0</v>
      </c>
      <c r="G134" s="165"/>
      <c r="H134" s="101" t="s">
        <v>986</v>
      </c>
      <c r="I134" s="101" t="str">
        <f>VLOOKUP(H134,Presupuesto!$B$11:$C$565,2,0)</f>
        <v>EQUIPOS VARIOS DE OFICINA</v>
      </c>
      <c r="J134" s="98" t="str">
        <f t="shared" ref="J134:J144" si="13">$J$132</f>
        <v>Posgrado</v>
      </c>
      <c r="K134" s="98" t="s">
        <v>395</v>
      </c>
      <c r="L134" s="98"/>
    </row>
    <row r="135" spans="3:12" x14ac:dyDescent="0.25">
      <c r="C135" s="99" t="s">
        <v>74</v>
      </c>
      <c r="D135" s="151"/>
      <c r="E135" s="100">
        <v>8000</v>
      </c>
      <c r="F135" s="97">
        <f t="shared" si="12"/>
        <v>0</v>
      </c>
      <c r="G135" s="165"/>
      <c r="H135" s="101" t="s">
        <v>1014</v>
      </c>
      <c r="I135" s="101" t="str">
        <f>VLOOKUP(H135,Presupuesto!$B$11:$C$565,2,0)</f>
        <v>EQUIPO DE COMPUTACION</v>
      </c>
      <c r="J135" s="98" t="str">
        <f t="shared" si="13"/>
        <v>Posgrado</v>
      </c>
      <c r="K135" s="98" t="s">
        <v>395</v>
      </c>
      <c r="L135" s="98"/>
    </row>
    <row r="136" spans="3:12" x14ac:dyDescent="0.25">
      <c r="C136" s="99" t="s">
        <v>75</v>
      </c>
      <c r="D136" s="151"/>
      <c r="E136" s="100">
        <v>5000</v>
      </c>
      <c r="F136" s="97">
        <f t="shared" si="12"/>
        <v>0</v>
      </c>
      <c r="G136" s="165"/>
      <c r="H136" s="101" t="s">
        <v>1014</v>
      </c>
      <c r="I136" s="101" t="str">
        <f>VLOOKUP(H136,Presupuesto!$B$11:$C$565,2,0)</f>
        <v>EQUIPO DE COMPUTACION</v>
      </c>
      <c r="J136" s="98" t="str">
        <f t="shared" si="13"/>
        <v>Posgrado</v>
      </c>
      <c r="K136" s="98" t="s">
        <v>395</v>
      </c>
      <c r="L136" s="98"/>
    </row>
    <row r="137" spans="3:12" x14ac:dyDescent="0.25">
      <c r="C137" s="99" t="s">
        <v>35</v>
      </c>
      <c r="D137" s="151"/>
      <c r="E137" s="100">
        <v>13000</v>
      </c>
      <c r="F137" s="97">
        <f t="shared" si="12"/>
        <v>0</v>
      </c>
      <c r="G137" s="165"/>
      <c r="H137" s="101" t="s">
        <v>1000</v>
      </c>
      <c r="I137" s="101" t="str">
        <f>VLOOKUP(H137,Presupuesto!$B$11:$C$565,2,0)</f>
        <v>EQUIPO DE TRANSPORTE TRACCION Y ELEVACION</v>
      </c>
      <c r="J137" s="98" t="str">
        <f t="shared" si="13"/>
        <v>Posgrado</v>
      </c>
      <c r="K137" s="98" t="s">
        <v>395</v>
      </c>
      <c r="L137" s="98"/>
    </row>
    <row r="138" spans="3:12" x14ac:dyDescent="0.25">
      <c r="C138" s="99" t="s">
        <v>76</v>
      </c>
      <c r="D138" s="151"/>
      <c r="E138" s="100">
        <v>15000</v>
      </c>
      <c r="F138" s="97">
        <f t="shared" si="12"/>
        <v>0</v>
      </c>
      <c r="G138" s="165"/>
      <c r="H138" s="101" t="s">
        <v>1000</v>
      </c>
      <c r="I138" s="101" t="str">
        <f>VLOOKUP(H138,Presupuesto!$B$11:$C$565,2,0)</f>
        <v>EQUIPO DE TRANSPORTE TRACCION Y ELEVACION</v>
      </c>
      <c r="J138" s="98" t="str">
        <f t="shared" si="13"/>
        <v>Posgrado</v>
      </c>
      <c r="K138" s="98" t="s">
        <v>395</v>
      </c>
      <c r="L138" s="98"/>
    </row>
    <row r="139" spans="3:12" x14ac:dyDescent="0.25">
      <c r="C139" s="99" t="s">
        <v>77</v>
      </c>
      <c r="D139" s="151"/>
      <c r="E139" s="100">
        <v>10000</v>
      </c>
      <c r="F139" s="97">
        <f t="shared" si="12"/>
        <v>0</v>
      </c>
      <c r="G139" s="165"/>
      <c r="H139" s="101" t="s">
        <v>1000</v>
      </c>
      <c r="I139" s="101" t="str">
        <f>VLOOKUP(H139,Presupuesto!$B$11:$C$565,2,0)</f>
        <v>EQUIPO DE TRANSPORTE TRACCION Y ELEVACION</v>
      </c>
      <c r="J139" s="98" t="str">
        <f t="shared" si="13"/>
        <v>Posgrado</v>
      </c>
      <c r="K139" s="98" t="s">
        <v>403</v>
      </c>
      <c r="L139" s="98"/>
    </row>
    <row r="140" spans="3:12" x14ac:dyDescent="0.25">
      <c r="C140" s="99" t="s">
        <v>78</v>
      </c>
      <c r="D140" s="151"/>
      <c r="E140" s="100">
        <v>10000</v>
      </c>
      <c r="F140" s="97">
        <f t="shared" si="12"/>
        <v>0</v>
      </c>
      <c r="G140" s="165"/>
      <c r="H140" s="101" t="s">
        <v>1046</v>
      </c>
      <c r="I140" s="101" t="str">
        <f>VLOOKUP(H140,Presupuesto!$B$11:$C$565,2,0)</f>
        <v>APLICACIONES INFORMATICAS</v>
      </c>
      <c r="J140" s="98" t="str">
        <f t="shared" si="13"/>
        <v>Posgrado</v>
      </c>
      <c r="K140" s="98" t="s">
        <v>399</v>
      </c>
      <c r="L140" s="98"/>
    </row>
    <row r="141" spans="3:12" x14ac:dyDescent="0.25">
      <c r="C141" s="109" t="s">
        <v>79</v>
      </c>
      <c r="D141" s="151"/>
      <c r="E141" s="100">
        <v>2000</v>
      </c>
      <c r="F141" s="97">
        <f t="shared" si="12"/>
        <v>0</v>
      </c>
      <c r="G141" s="165"/>
      <c r="H141" s="110" t="s">
        <v>1014</v>
      </c>
      <c r="I141" s="110" t="str">
        <f>VLOOKUP(H141,Presupuesto!$B$11:$C$565,2,0)</f>
        <v>EQUIPO DE COMPUTACION</v>
      </c>
      <c r="J141" s="98" t="str">
        <f t="shared" si="13"/>
        <v>Posgrado</v>
      </c>
      <c r="K141" s="98" t="s">
        <v>395</v>
      </c>
      <c r="L141" s="98"/>
    </row>
    <row r="142" spans="3:12" x14ac:dyDescent="0.25">
      <c r="C142" s="109" t="s">
        <v>1482</v>
      </c>
      <c r="D142" s="151"/>
      <c r="E142" s="100">
        <v>1500</v>
      </c>
      <c r="F142" s="97">
        <f t="shared" si="12"/>
        <v>0</v>
      </c>
      <c r="G142" s="165"/>
      <c r="H142" s="110" t="s">
        <v>946</v>
      </c>
      <c r="I142" s="110" t="str">
        <f>VLOOKUP(H142,Presupuesto!$B$11:$C$565,2,0)</f>
        <v>UTILES Y MATERIALES ELECTRICOS</v>
      </c>
      <c r="J142" s="98" t="str">
        <f t="shared" si="13"/>
        <v>Posgrado</v>
      </c>
      <c r="K142" s="98" t="s">
        <v>395</v>
      </c>
      <c r="L142" s="98"/>
    </row>
    <row r="143" spans="3:12" x14ac:dyDescent="0.25">
      <c r="C143" s="109" t="s">
        <v>80</v>
      </c>
      <c r="D143" s="151"/>
      <c r="E143" s="100">
        <v>1500</v>
      </c>
      <c r="F143" s="97">
        <f t="shared" si="12"/>
        <v>0</v>
      </c>
      <c r="G143" s="165"/>
      <c r="H143" s="110" t="s">
        <v>1014</v>
      </c>
      <c r="I143" s="110" t="str">
        <f>VLOOKUP(H143,Presupuesto!$B$11:$C$565,2,0)</f>
        <v>EQUIPO DE COMPUTACION</v>
      </c>
      <c r="J143" s="98" t="str">
        <f t="shared" si="13"/>
        <v>Posgrado</v>
      </c>
      <c r="K143" s="98" t="s">
        <v>395</v>
      </c>
      <c r="L143" s="98"/>
    </row>
    <row r="144" spans="3:12" x14ac:dyDescent="0.25">
      <c r="C144" s="109" t="s">
        <v>81</v>
      </c>
      <c r="D144" s="151"/>
      <c r="E144" s="100">
        <v>500</v>
      </c>
      <c r="F144" s="97">
        <f t="shared" si="12"/>
        <v>0</v>
      </c>
      <c r="G144" s="165"/>
      <c r="H144" s="110" t="s">
        <v>955</v>
      </c>
      <c r="I144" s="110" t="str">
        <f>VLOOKUP(H144,Presupuesto!$B$11:$C$565,2,0)</f>
        <v>OTROS RESPUESTOS Y ACCESORIOS MENORES</v>
      </c>
      <c r="J144" s="98" t="str">
        <f t="shared" si="13"/>
        <v>Posgrado</v>
      </c>
      <c r="K144" s="98" t="s">
        <v>395</v>
      </c>
      <c r="L144" s="98"/>
    </row>
    <row r="145" spans="3:12" ht="15.75" thickBot="1" x14ac:dyDescent="0.3">
      <c r="C145" s="102" t="s">
        <v>82</v>
      </c>
      <c r="D145" s="159"/>
      <c r="E145" s="104">
        <v>20</v>
      </c>
      <c r="F145" s="105">
        <f t="shared" si="12"/>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67"/>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6" t="s">
        <v>1339</v>
      </c>
      <c r="D155" s="158"/>
      <c r="E155" s="96">
        <f>HLOOKUP($C155,$CB$2:$CE$3,2,0)</f>
        <v>15000</v>
      </c>
      <c r="F155" s="97">
        <f>D155*E155</f>
        <v>0</v>
      </c>
      <c r="G155" s="165"/>
      <c r="H155" s="98" t="s">
        <v>1014</v>
      </c>
      <c r="I155" s="98" t="str">
        <f>VLOOKUP(H155,Presupuesto!$B$11:$C$565,2,0)</f>
        <v>EQUIPO DE COMPUTACION</v>
      </c>
      <c r="J155" s="219" t="s">
        <v>1454</v>
      </c>
      <c r="K155" s="98" t="s">
        <v>394</v>
      </c>
      <c r="L155" s="98"/>
    </row>
    <row r="156" spans="3:12" x14ac:dyDescent="0.25">
      <c r="C156" s="306"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4">D157*E157</f>
        <v>0</v>
      </c>
      <c r="G157" s="165"/>
      <c r="H157" s="101" t="s">
        <v>986</v>
      </c>
      <c r="I157" s="101" t="str">
        <f>VLOOKUP(H157,Presupuesto!$B$11:$C$565,2,0)</f>
        <v>EQUIPOS VARIOS DE OFICINA</v>
      </c>
      <c r="J157" s="98" t="str">
        <f t="shared" ref="J157:J168" si="15">$J$155</f>
        <v>Posgrado</v>
      </c>
      <c r="K157" s="98" t="s">
        <v>395</v>
      </c>
      <c r="L157" s="98"/>
    </row>
    <row r="158" spans="3:12" x14ac:dyDescent="0.25">
      <c r="C158" s="99" t="s">
        <v>74</v>
      </c>
      <c r="D158" s="151"/>
      <c r="E158" s="100">
        <v>8000</v>
      </c>
      <c r="F158" s="97">
        <f t="shared" si="14"/>
        <v>0</v>
      </c>
      <c r="G158" s="165"/>
      <c r="H158" s="101" t="s">
        <v>1014</v>
      </c>
      <c r="I158" s="101" t="str">
        <f>VLOOKUP(H158,Presupuesto!$B$11:$C$565,2,0)</f>
        <v>EQUIPO DE COMPUTACION</v>
      </c>
      <c r="J158" s="98" t="str">
        <f t="shared" si="15"/>
        <v>Posgrado</v>
      </c>
      <c r="K158" s="98" t="s">
        <v>395</v>
      </c>
      <c r="L158" s="98"/>
    </row>
    <row r="159" spans="3:12" x14ac:dyDescent="0.25">
      <c r="C159" s="99" t="s">
        <v>75</v>
      </c>
      <c r="D159" s="151"/>
      <c r="E159" s="100">
        <v>5000</v>
      </c>
      <c r="F159" s="97">
        <f t="shared" si="14"/>
        <v>0</v>
      </c>
      <c r="G159" s="165"/>
      <c r="H159" s="101" t="s">
        <v>1014</v>
      </c>
      <c r="I159" s="101" t="str">
        <f>VLOOKUP(H159,Presupuesto!$B$11:$C$565,2,0)</f>
        <v>EQUIPO DE COMPUTACION</v>
      </c>
      <c r="J159" s="98" t="str">
        <f t="shared" si="15"/>
        <v>Posgrado</v>
      </c>
      <c r="K159" s="98" t="s">
        <v>395</v>
      </c>
      <c r="L159" s="98"/>
    </row>
    <row r="160" spans="3:12" x14ac:dyDescent="0.25">
      <c r="C160" s="99" t="s">
        <v>35</v>
      </c>
      <c r="D160" s="151"/>
      <c r="E160" s="100">
        <v>13000</v>
      </c>
      <c r="F160" s="97">
        <f t="shared" si="14"/>
        <v>0</v>
      </c>
      <c r="G160" s="165"/>
      <c r="H160" s="101" t="s">
        <v>1000</v>
      </c>
      <c r="I160" s="101" t="str">
        <f>VLOOKUP(H160,Presupuesto!$B$11:$C$565,2,0)</f>
        <v>EQUIPO DE TRANSPORTE TRACCION Y ELEVACION</v>
      </c>
      <c r="J160" s="98" t="str">
        <f t="shared" si="15"/>
        <v>Posgrado</v>
      </c>
      <c r="K160" s="98" t="s">
        <v>395</v>
      </c>
      <c r="L160" s="98"/>
    </row>
    <row r="161" spans="3:12" x14ac:dyDescent="0.25">
      <c r="C161" s="99" t="s">
        <v>76</v>
      </c>
      <c r="D161" s="151"/>
      <c r="E161" s="100">
        <v>15000</v>
      </c>
      <c r="F161" s="97">
        <f t="shared" si="14"/>
        <v>0</v>
      </c>
      <c r="G161" s="165"/>
      <c r="H161" s="101" t="s">
        <v>1000</v>
      </c>
      <c r="I161" s="101" t="str">
        <f>VLOOKUP(H161,Presupuesto!$B$11:$C$565,2,0)</f>
        <v>EQUIPO DE TRANSPORTE TRACCION Y ELEVACION</v>
      </c>
      <c r="J161" s="98" t="str">
        <f t="shared" si="15"/>
        <v>Posgrado</v>
      </c>
      <c r="K161" s="98" t="s">
        <v>395</v>
      </c>
      <c r="L161" s="98"/>
    </row>
    <row r="162" spans="3:12" x14ac:dyDescent="0.25">
      <c r="C162" s="99" t="s">
        <v>77</v>
      </c>
      <c r="D162" s="151"/>
      <c r="E162" s="100">
        <v>10000</v>
      </c>
      <c r="F162" s="97">
        <f t="shared" si="14"/>
        <v>0</v>
      </c>
      <c r="G162" s="165"/>
      <c r="H162" s="101" t="s">
        <v>1000</v>
      </c>
      <c r="I162" s="101" t="str">
        <f>VLOOKUP(H162,Presupuesto!$B$11:$C$565,2,0)</f>
        <v>EQUIPO DE TRANSPORTE TRACCION Y ELEVACION</v>
      </c>
      <c r="J162" s="98" t="str">
        <f t="shared" si="15"/>
        <v>Posgrado</v>
      </c>
      <c r="K162" s="98" t="s">
        <v>403</v>
      </c>
      <c r="L162" s="98"/>
    </row>
    <row r="163" spans="3:12" x14ac:dyDescent="0.25">
      <c r="C163" s="99" t="s">
        <v>78</v>
      </c>
      <c r="D163" s="151"/>
      <c r="E163" s="100">
        <v>10000</v>
      </c>
      <c r="F163" s="97">
        <f t="shared" si="14"/>
        <v>0</v>
      </c>
      <c r="G163" s="165"/>
      <c r="H163" s="101" t="s">
        <v>1046</v>
      </c>
      <c r="I163" s="101" t="str">
        <f>VLOOKUP(H163,Presupuesto!$B$11:$C$565,2,0)</f>
        <v>APLICACIONES INFORMATICAS</v>
      </c>
      <c r="J163" s="98" t="str">
        <f t="shared" si="15"/>
        <v>Posgrado</v>
      </c>
      <c r="K163" s="98" t="s">
        <v>399</v>
      </c>
      <c r="L163" s="98"/>
    </row>
    <row r="164" spans="3:12" x14ac:dyDescent="0.25">
      <c r="C164" s="109" t="s">
        <v>79</v>
      </c>
      <c r="D164" s="151"/>
      <c r="E164" s="100">
        <v>2000</v>
      </c>
      <c r="F164" s="97">
        <f t="shared" si="14"/>
        <v>0</v>
      </c>
      <c r="G164" s="165"/>
      <c r="H164" s="110" t="s">
        <v>1014</v>
      </c>
      <c r="I164" s="110" t="str">
        <f>VLOOKUP(H164,Presupuesto!$B$11:$C$565,2,0)</f>
        <v>EQUIPO DE COMPUTACION</v>
      </c>
      <c r="J164" s="98" t="str">
        <f t="shared" si="15"/>
        <v>Posgrado</v>
      </c>
      <c r="K164" s="98" t="s">
        <v>395</v>
      </c>
      <c r="L164" s="98"/>
    </row>
    <row r="165" spans="3:12" x14ac:dyDescent="0.25">
      <c r="C165" s="109" t="s">
        <v>1482</v>
      </c>
      <c r="D165" s="151"/>
      <c r="E165" s="100">
        <v>1500</v>
      </c>
      <c r="F165" s="97">
        <f t="shared" si="14"/>
        <v>0</v>
      </c>
      <c r="G165" s="165"/>
      <c r="H165" s="110" t="s">
        <v>946</v>
      </c>
      <c r="I165" s="110" t="str">
        <f>VLOOKUP(H165,Presupuesto!$B$11:$C$565,2,0)</f>
        <v>UTILES Y MATERIALES ELECTRICOS</v>
      </c>
      <c r="J165" s="98" t="str">
        <f t="shared" si="15"/>
        <v>Posgrado</v>
      </c>
      <c r="K165" s="98" t="s">
        <v>395</v>
      </c>
      <c r="L165" s="98"/>
    </row>
    <row r="166" spans="3:12" x14ac:dyDescent="0.25">
      <c r="C166" s="109" t="s">
        <v>80</v>
      </c>
      <c r="D166" s="151"/>
      <c r="E166" s="100">
        <v>1500</v>
      </c>
      <c r="F166" s="97">
        <f t="shared" si="14"/>
        <v>0</v>
      </c>
      <c r="G166" s="165"/>
      <c r="H166" s="110" t="s">
        <v>1014</v>
      </c>
      <c r="I166" s="110" t="str">
        <f>VLOOKUP(H166,Presupuesto!$B$11:$C$565,2,0)</f>
        <v>EQUIPO DE COMPUTACION</v>
      </c>
      <c r="J166" s="98" t="str">
        <f t="shared" si="15"/>
        <v>Posgrado</v>
      </c>
      <c r="K166" s="98" t="s">
        <v>395</v>
      </c>
      <c r="L166" s="98"/>
    </row>
    <row r="167" spans="3:12" x14ac:dyDescent="0.25">
      <c r="C167" s="109" t="s">
        <v>81</v>
      </c>
      <c r="D167" s="151"/>
      <c r="E167" s="100">
        <v>500</v>
      </c>
      <c r="F167" s="97">
        <f t="shared" si="14"/>
        <v>0</v>
      </c>
      <c r="G167" s="165"/>
      <c r="H167" s="110" t="s">
        <v>955</v>
      </c>
      <c r="I167" s="110" t="str">
        <f>VLOOKUP(H167,Presupuesto!$B$11:$C$565,2,0)</f>
        <v>OTROS RESPUESTOS Y ACCESORIOS MENORES</v>
      </c>
      <c r="J167" s="98" t="str">
        <f t="shared" si="15"/>
        <v>Posgrado</v>
      </c>
      <c r="K167" s="98" t="s">
        <v>395</v>
      </c>
      <c r="L167" s="98"/>
    </row>
    <row r="168" spans="3:12" ht="15.75" thickBot="1" x14ac:dyDescent="0.3">
      <c r="C168" s="102" t="s">
        <v>82</v>
      </c>
      <c r="D168" s="159"/>
      <c r="E168" s="104">
        <v>20</v>
      </c>
      <c r="F168" s="105">
        <f t="shared" si="14"/>
        <v>0</v>
      </c>
      <c r="G168" s="162"/>
      <c r="H168" s="106" t="s">
        <v>955</v>
      </c>
      <c r="I168" s="106" t="str">
        <f>VLOOKUP(H168,Presupuesto!$B$11:$C$565,2,0)</f>
        <v>OTROS RESPUESTOS Y ACCESORIOS MENORES</v>
      </c>
      <c r="J168" s="106" t="str">
        <f t="shared" si="15"/>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67"/>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6" t="s">
        <v>1339</v>
      </c>
      <c r="D178" s="158"/>
      <c r="E178" s="96">
        <f>HLOOKUP($C178,$CB$2:$CE$3,2,0)</f>
        <v>15000</v>
      </c>
      <c r="F178" s="97">
        <f>D178*E178</f>
        <v>0</v>
      </c>
      <c r="G178" s="165"/>
      <c r="H178" s="98" t="s">
        <v>1014</v>
      </c>
      <c r="I178" s="98" t="str">
        <f>VLOOKUP(H178,Presupuesto!$B$11:$C$565,2,0)</f>
        <v>EQUIPO DE COMPUTACION</v>
      </c>
      <c r="J178" s="219" t="s">
        <v>1454</v>
      </c>
      <c r="K178" s="98" t="s">
        <v>394</v>
      </c>
      <c r="L178" s="98"/>
    </row>
    <row r="179" spans="3:12" x14ac:dyDescent="0.25">
      <c r="C179" s="306"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6">D180*E180</f>
        <v>0</v>
      </c>
      <c r="G180" s="165"/>
      <c r="H180" s="101" t="s">
        <v>986</v>
      </c>
      <c r="I180" s="101" t="str">
        <f>VLOOKUP(H180,Presupuesto!$B$11:$C$565,2,0)</f>
        <v>EQUIPOS VARIOS DE OFICINA</v>
      </c>
      <c r="J180" s="98" t="str">
        <f t="shared" ref="J180:J191" si="17">$J$178</f>
        <v>Posgrado</v>
      </c>
      <c r="K180" s="98" t="s">
        <v>395</v>
      </c>
      <c r="L180" s="98"/>
    </row>
    <row r="181" spans="3:12" x14ac:dyDescent="0.25">
      <c r="C181" s="99" t="s">
        <v>74</v>
      </c>
      <c r="D181" s="151"/>
      <c r="E181" s="100">
        <v>8000</v>
      </c>
      <c r="F181" s="97">
        <f t="shared" si="16"/>
        <v>0</v>
      </c>
      <c r="G181" s="165"/>
      <c r="H181" s="101" t="s">
        <v>1014</v>
      </c>
      <c r="I181" s="101" t="str">
        <f>VLOOKUP(H181,Presupuesto!$B$11:$C$565,2,0)</f>
        <v>EQUIPO DE COMPUTACION</v>
      </c>
      <c r="J181" s="98" t="str">
        <f t="shared" si="17"/>
        <v>Posgrado</v>
      </c>
      <c r="K181" s="98" t="s">
        <v>395</v>
      </c>
      <c r="L181" s="98"/>
    </row>
    <row r="182" spans="3:12" x14ac:dyDescent="0.25">
      <c r="C182" s="99" t="s">
        <v>75</v>
      </c>
      <c r="D182" s="151"/>
      <c r="E182" s="100">
        <v>5000</v>
      </c>
      <c r="F182" s="97">
        <f t="shared" si="16"/>
        <v>0</v>
      </c>
      <c r="G182" s="165"/>
      <c r="H182" s="101" t="s">
        <v>1014</v>
      </c>
      <c r="I182" s="101" t="str">
        <f>VLOOKUP(H182,Presupuesto!$B$11:$C$565,2,0)</f>
        <v>EQUIPO DE COMPUTACION</v>
      </c>
      <c r="J182" s="98" t="str">
        <f t="shared" si="17"/>
        <v>Posgrado</v>
      </c>
      <c r="K182" s="98" t="s">
        <v>395</v>
      </c>
      <c r="L182" s="98"/>
    </row>
    <row r="183" spans="3:12" x14ac:dyDescent="0.25">
      <c r="C183" s="99" t="s">
        <v>35</v>
      </c>
      <c r="D183" s="151"/>
      <c r="E183" s="100">
        <v>13000</v>
      </c>
      <c r="F183" s="97">
        <f t="shared" si="16"/>
        <v>0</v>
      </c>
      <c r="G183" s="165"/>
      <c r="H183" s="101" t="s">
        <v>1000</v>
      </c>
      <c r="I183" s="101" t="str">
        <f>VLOOKUP(H183,Presupuesto!$B$11:$C$565,2,0)</f>
        <v>EQUIPO DE TRANSPORTE TRACCION Y ELEVACION</v>
      </c>
      <c r="J183" s="98" t="str">
        <f t="shared" si="17"/>
        <v>Posgrado</v>
      </c>
      <c r="K183" s="98" t="s">
        <v>395</v>
      </c>
      <c r="L183" s="98"/>
    </row>
    <row r="184" spans="3:12" x14ac:dyDescent="0.25">
      <c r="C184" s="99" t="s">
        <v>76</v>
      </c>
      <c r="D184" s="151"/>
      <c r="E184" s="100">
        <v>15000</v>
      </c>
      <c r="F184" s="97">
        <f t="shared" si="16"/>
        <v>0</v>
      </c>
      <c r="G184" s="165"/>
      <c r="H184" s="101" t="s">
        <v>1000</v>
      </c>
      <c r="I184" s="101" t="str">
        <f>VLOOKUP(H184,Presupuesto!$B$11:$C$565,2,0)</f>
        <v>EQUIPO DE TRANSPORTE TRACCION Y ELEVACION</v>
      </c>
      <c r="J184" s="98" t="str">
        <f t="shared" si="17"/>
        <v>Posgrado</v>
      </c>
      <c r="K184" s="98" t="s">
        <v>395</v>
      </c>
      <c r="L184" s="98"/>
    </row>
    <row r="185" spans="3:12" x14ac:dyDescent="0.25">
      <c r="C185" s="99" t="s">
        <v>77</v>
      </c>
      <c r="D185" s="151"/>
      <c r="E185" s="100">
        <v>10000</v>
      </c>
      <c r="F185" s="97">
        <f t="shared" si="16"/>
        <v>0</v>
      </c>
      <c r="G185" s="165"/>
      <c r="H185" s="101" t="s">
        <v>1000</v>
      </c>
      <c r="I185" s="101" t="str">
        <f>VLOOKUP(H185,Presupuesto!$B$11:$C$565,2,0)</f>
        <v>EQUIPO DE TRANSPORTE TRACCION Y ELEVACION</v>
      </c>
      <c r="J185" s="98" t="str">
        <f t="shared" si="17"/>
        <v>Posgrado</v>
      </c>
      <c r="K185" s="98" t="s">
        <v>403</v>
      </c>
      <c r="L185" s="98"/>
    </row>
    <row r="186" spans="3:12" x14ac:dyDescent="0.25">
      <c r="C186" s="99" t="s">
        <v>78</v>
      </c>
      <c r="D186" s="151"/>
      <c r="E186" s="100">
        <v>10000</v>
      </c>
      <c r="F186" s="97">
        <f t="shared" si="16"/>
        <v>0</v>
      </c>
      <c r="G186" s="165"/>
      <c r="H186" s="101" t="s">
        <v>1046</v>
      </c>
      <c r="I186" s="101" t="str">
        <f>VLOOKUP(H186,Presupuesto!$B$11:$C$565,2,0)</f>
        <v>APLICACIONES INFORMATICAS</v>
      </c>
      <c r="J186" s="98" t="str">
        <f t="shared" si="17"/>
        <v>Posgrado</v>
      </c>
      <c r="K186" s="98" t="s">
        <v>399</v>
      </c>
      <c r="L186" s="98"/>
    </row>
    <row r="187" spans="3:12" x14ac:dyDescent="0.25">
      <c r="C187" s="109" t="s">
        <v>79</v>
      </c>
      <c r="D187" s="151"/>
      <c r="E187" s="100">
        <v>2000</v>
      </c>
      <c r="F187" s="97">
        <f t="shared" si="16"/>
        <v>0</v>
      </c>
      <c r="G187" s="165"/>
      <c r="H187" s="110" t="s">
        <v>1014</v>
      </c>
      <c r="I187" s="110" t="str">
        <f>VLOOKUP(H187,Presupuesto!$B$11:$C$565,2,0)</f>
        <v>EQUIPO DE COMPUTACION</v>
      </c>
      <c r="J187" s="98" t="str">
        <f t="shared" si="17"/>
        <v>Posgrado</v>
      </c>
      <c r="K187" s="98" t="s">
        <v>395</v>
      </c>
      <c r="L187" s="98"/>
    </row>
    <row r="188" spans="3:12" x14ac:dyDescent="0.25">
      <c r="C188" s="109" t="s">
        <v>1482</v>
      </c>
      <c r="D188" s="151"/>
      <c r="E188" s="100">
        <v>1500</v>
      </c>
      <c r="F188" s="97">
        <f t="shared" si="16"/>
        <v>0</v>
      </c>
      <c r="G188" s="165"/>
      <c r="H188" s="110" t="s">
        <v>946</v>
      </c>
      <c r="I188" s="110" t="str">
        <f>VLOOKUP(H188,Presupuesto!$B$11:$C$565,2,0)</f>
        <v>UTILES Y MATERIALES ELECTRICOS</v>
      </c>
      <c r="J188" s="98" t="str">
        <f t="shared" si="17"/>
        <v>Posgrado</v>
      </c>
      <c r="K188" s="98" t="s">
        <v>395</v>
      </c>
      <c r="L188" s="98"/>
    </row>
    <row r="189" spans="3:12" x14ac:dyDescent="0.25">
      <c r="C189" s="109" t="s">
        <v>80</v>
      </c>
      <c r="D189" s="151"/>
      <c r="E189" s="100">
        <v>1500</v>
      </c>
      <c r="F189" s="97">
        <f t="shared" si="16"/>
        <v>0</v>
      </c>
      <c r="G189" s="165"/>
      <c r="H189" s="110" t="s">
        <v>1014</v>
      </c>
      <c r="I189" s="110" t="str">
        <f>VLOOKUP(H189,Presupuesto!$B$11:$C$565,2,0)</f>
        <v>EQUIPO DE COMPUTACION</v>
      </c>
      <c r="J189" s="98" t="str">
        <f t="shared" si="17"/>
        <v>Posgrado</v>
      </c>
      <c r="K189" s="98" t="s">
        <v>395</v>
      </c>
      <c r="L189" s="98"/>
    </row>
    <row r="190" spans="3:12" x14ac:dyDescent="0.25">
      <c r="C190" s="109" t="s">
        <v>81</v>
      </c>
      <c r="D190" s="151"/>
      <c r="E190" s="100">
        <v>500</v>
      </c>
      <c r="F190" s="97">
        <f t="shared" si="16"/>
        <v>0</v>
      </c>
      <c r="G190" s="165"/>
      <c r="H190" s="110" t="s">
        <v>955</v>
      </c>
      <c r="I190" s="110" t="str">
        <f>VLOOKUP(H190,Presupuesto!$B$11:$C$565,2,0)</f>
        <v>OTROS RESPUESTOS Y ACCESORIOS MENORES</v>
      </c>
      <c r="J190" s="98" t="str">
        <f t="shared" si="17"/>
        <v>Posgrado</v>
      </c>
      <c r="K190" s="98" t="s">
        <v>395</v>
      </c>
      <c r="L190" s="98"/>
    </row>
    <row r="191" spans="3:12" ht="15.75" thickBot="1" x14ac:dyDescent="0.3">
      <c r="C191" s="102" t="s">
        <v>82</v>
      </c>
      <c r="D191" s="159"/>
      <c r="E191" s="104">
        <v>20</v>
      </c>
      <c r="F191" s="105">
        <f t="shared" si="16"/>
        <v>0</v>
      </c>
      <c r="G191" s="162"/>
      <c r="H191" s="106" t="s">
        <v>955</v>
      </c>
      <c r="I191" s="106" t="str">
        <f>VLOOKUP(H191,Presupuesto!$B$11:$C$565,2,0)</f>
        <v>OTROS RESPUESTOS Y ACCESORIOS MENORES</v>
      </c>
      <c r="J191" s="106" t="str">
        <f t="shared" si="17"/>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67"/>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6" t="s">
        <v>1339</v>
      </c>
      <c r="D201" s="158"/>
      <c r="E201" s="96">
        <f>HLOOKUP($C201,$CB$2:$CE$3,2,0)</f>
        <v>15000</v>
      </c>
      <c r="F201" s="97">
        <f>D201*E201</f>
        <v>0</v>
      </c>
      <c r="G201" s="165"/>
      <c r="H201" s="98" t="s">
        <v>1014</v>
      </c>
      <c r="I201" s="98" t="str">
        <f>VLOOKUP(H201,Presupuesto!$B$11:$C$565,2,0)</f>
        <v>EQUIPO DE COMPUTACION</v>
      </c>
      <c r="J201" s="219" t="s">
        <v>1454</v>
      </c>
      <c r="K201" s="98" t="s">
        <v>394</v>
      </c>
      <c r="L201" s="98"/>
    </row>
    <row r="202" spans="3:12" x14ac:dyDescent="0.25">
      <c r="C202" s="306"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8">D203*E203</f>
        <v>0</v>
      </c>
      <c r="G203" s="165"/>
      <c r="H203" s="101" t="s">
        <v>986</v>
      </c>
      <c r="I203" s="101" t="str">
        <f>VLOOKUP(H203,Presupuesto!$B$11:$C$565,2,0)</f>
        <v>EQUIPOS VARIOS DE OFICINA</v>
      </c>
      <c r="J203" s="98" t="str">
        <f t="shared" ref="J203:J214" si="19">$J$201</f>
        <v>Posgrado</v>
      </c>
      <c r="K203" s="98" t="s">
        <v>395</v>
      </c>
      <c r="L203" s="98"/>
    </row>
    <row r="204" spans="3:12" x14ac:dyDescent="0.25">
      <c r="C204" s="99" t="s">
        <v>74</v>
      </c>
      <c r="D204" s="151"/>
      <c r="E204" s="100">
        <v>8000</v>
      </c>
      <c r="F204" s="97">
        <f t="shared" si="18"/>
        <v>0</v>
      </c>
      <c r="G204" s="165"/>
      <c r="H204" s="101" t="s">
        <v>1014</v>
      </c>
      <c r="I204" s="101" t="str">
        <f>VLOOKUP(H204,Presupuesto!$B$11:$C$565,2,0)</f>
        <v>EQUIPO DE COMPUTACION</v>
      </c>
      <c r="J204" s="98" t="str">
        <f t="shared" si="19"/>
        <v>Posgrado</v>
      </c>
      <c r="K204" s="98" t="s">
        <v>395</v>
      </c>
      <c r="L204" s="98"/>
    </row>
    <row r="205" spans="3:12" x14ac:dyDescent="0.25">
      <c r="C205" s="99" t="s">
        <v>75</v>
      </c>
      <c r="D205" s="151"/>
      <c r="E205" s="100">
        <v>5000</v>
      </c>
      <c r="F205" s="97">
        <f t="shared" si="18"/>
        <v>0</v>
      </c>
      <c r="G205" s="165"/>
      <c r="H205" s="101" t="s">
        <v>1014</v>
      </c>
      <c r="I205" s="101" t="str">
        <f>VLOOKUP(H205,Presupuesto!$B$11:$C$565,2,0)</f>
        <v>EQUIPO DE COMPUTACION</v>
      </c>
      <c r="J205" s="98" t="str">
        <f t="shared" si="19"/>
        <v>Posgrado</v>
      </c>
      <c r="K205" s="98" t="s">
        <v>395</v>
      </c>
      <c r="L205" s="98"/>
    </row>
    <row r="206" spans="3:12" x14ac:dyDescent="0.25">
      <c r="C206" s="99" t="s">
        <v>35</v>
      </c>
      <c r="D206" s="151"/>
      <c r="E206" s="100">
        <v>13000</v>
      </c>
      <c r="F206" s="97">
        <f t="shared" si="18"/>
        <v>0</v>
      </c>
      <c r="G206" s="165"/>
      <c r="H206" s="101" t="s">
        <v>1000</v>
      </c>
      <c r="I206" s="101" t="str">
        <f>VLOOKUP(H206,Presupuesto!$B$11:$C$565,2,0)</f>
        <v>EQUIPO DE TRANSPORTE TRACCION Y ELEVACION</v>
      </c>
      <c r="J206" s="98" t="str">
        <f t="shared" si="19"/>
        <v>Posgrado</v>
      </c>
      <c r="K206" s="98" t="s">
        <v>395</v>
      </c>
      <c r="L206" s="98"/>
    </row>
    <row r="207" spans="3:12" x14ac:dyDescent="0.25">
      <c r="C207" s="99" t="s">
        <v>76</v>
      </c>
      <c r="D207" s="151"/>
      <c r="E207" s="100">
        <v>15000</v>
      </c>
      <c r="F207" s="97">
        <f t="shared" si="18"/>
        <v>0</v>
      </c>
      <c r="G207" s="165"/>
      <c r="H207" s="101" t="s">
        <v>1000</v>
      </c>
      <c r="I207" s="101" t="str">
        <f>VLOOKUP(H207,Presupuesto!$B$11:$C$565,2,0)</f>
        <v>EQUIPO DE TRANSPORTE TRACCION Y ELEVACION</v>
      </c>
      <c r="J207" s="98" t="str">
        <f t="shared" si="19"/>
        <v>Posgrado</v>
      </c>
      <c r="K207" s="98" t="s">
        <v>395</v>
      </c>
      <c r="L207" s="98"/>
    </row>
    <row r="208" spans="3:12" x14ac:dyDescent="0.25">
      <c r="C208" s="99" t="s">
        <v>77</v>
      </c>
      <c r="D208" s="151"/>
      <c r="E208" s="100">
        <v>10000</v>
      </c>
      <c r="F208" s="97">
        <f t="shared" si="18"/>
        <v>0</v>
      </c>
      <c r="G208" s="165"/>
      <c r="H208" s="101" t="s">
        <v>1000</v>
      </c>
      <c r="I208" s="101" t="str">
        <f>VLOOKUP(H208,Presupuesto!$B$11:$C$565,2,0)</f>
        <v>EQUIPO DE TRANSPORTE TRACCION Y ELEVACION</v>
      </c>
      <c r="J208" s="98" t="str">
        <f t="shared" si="19"/>
        <v>Posgrado</v>
      </c>
      <c r="K208" s="98" t="s">
        <v>403</v>
      </c>
      <c r="L208" s="98"/>
    </row>
    <row r="209" spans="3:12" x14ac:dyDescent="0.25">
      <c r="C209" s="99" t="s">
        <v>78</v>
      </c>
      <c r="D209" s="151"/>
      <c r="E209" s="100">
        <v>10000</v>
      </c>
      <c r="F209" s="97">
        <f t="shared" si="18"/>
        <v>0</v>
      </c>
      <c r="G209" s="165"/>
      <c r="H209" s="101" t="s">
        <v>1046</v>
      </c>
      <c r="I209" s="101" t="str">
        <f>VLOOKUP(H209,Presupuesto!$B$11:$C$565,2,0)</f>
        <v>APLICACIONES INFORMATICAS</v>
      </c>
      <c r="J209" s="98" t="str">
        <f t="shared" si="19"/>
        <v>Posgrado</v>
      </c>
      <c r="K209" s="98" t="s">
        <v>399</v>
      </c>
      <c r="L209" s="98"/>
    </row>
    <row r="210" spans="3:12" x14ac:dyDescent="0.25">
      <c r="C210" s="109" t="s">
        <v>79</v>
      </c>
      <c r="D210" s="151"/>
      <c r="E210" s="100">
        <v>2000</v>
      </c>
      <c r="F210" s="97">
        <f t="shared" si="18"/>
        <v>0</v>
      </c>
      <c r="G210" s="165"/>
      <c r="H210" s="110" t="s">
        <v>1014</v>
      </c>
      <c r="I210" s="110" t="str">
        <f>VLOOKUP(H210,Presupuesto!$B$11:$C$565,2,0)</f>
        <v>EQUIPO DE COMPUTACION</v>
      </c>
      <c r="J210" s="98" t="str">
        <f t="shared" si="19"/>
        <v>Posgrado</v>
      </c>
      <c r="K210" s="98" t="s">
        <v>395</v>
      </c>
      <c r="L210" s="98"/>
    </row>
    <row r="211" spans="3:12" x14ac:dyDescent="0.25">
      <c r="C211" s="109" t="s">
        <v>1482</v>
      </c>
      <c r="D211" s="151"/>
      <c r="E211" s="100">
        <v>1500</v>
      </c>
      <c r="F211" s="97">
        <f t="shared" si="18"/>
        <v>0</v>
      </c>
      <c r="G211" s="165"/>
      <c r="H211" s="110" t="s">
        <v>946</v>
      </c>
      <c r="I211" s="110" t="str">
        <f>VLOOKUP(H211,Presupuesto!$B$11:$C$565,2,0)</f>
        <v>UTILES Y MATERIALES ELECTRICOS</v>
      </c>
      <c r="J211" s="98" t="str">
        <f t="shared" si="19"/>
        <v>Posgrado</v>
      </c>
      <c r="K211" s="98" t="s">
        <v>395</v>
      </c>
      <c r="L211" s="98"/>
    </row>
    <row r="212" spans="3:12" x14ac:dyDescent="0.25">
      <c r="C212" s="109" t="s">
        <v>80</v>
      </c>
      <c r="D212" s="151"/>
      <c r="E212" s="100">
        <v>1500</v>
      </c>
      <c r="F212" s="97">
        <f t="shared" si="18"/>
        <v>0</v>
      </c>
      <c r="G212" s="165"/>
      <c r="H212" s="110" t="s">
        <v>1014</v>
      </c>
      <c r="I212" s="110" t="str">
        <f>VLOOKUP(H212,Presupuesto!$B$11:$C$565,2,0)</f>
        <v>EQUIPO DE COMPUTACION</v>
      </c>
      <c r="J212" s="98" t="str">
        <f t="shared" si="19"/>
        <v>Posgrado</v>
      </c>
      <c r="K212" s="98" t="s">
        <v>395</v>
      </c>
      <c r="L212" s="98"/>
    </row>
    <row r="213" spans="3:12" x14ac:dyDescent="0.25">
      <c r="C213" s="109" t="s">
        <v>81</v>
      </c>
      <c r="D213" s="151"/>
      <c r="E213" s="100">
        <v>500</v>
      </c>
      <c r="F213" s="97">
        <f t="shared" si="18"/>
        <v>0</v>
      </c>
      <c r="G213" s="165"/>
      <c r="H213" s="110" t="s">
        <v>955</v>
      </c>
      <c r="I213" s="110" t="str">
        <f>VLOOKUP(H213,Presupuesto!$B$11:$C$565,2,0)</f>
        <v>OTROS RESPUESTOS Y ACCESORIOS MENORES</v>
      </c>
      <c r="J213" s="98" t="str">
        <f t="shared" si="19"/>
        <v>Posgrado</v>
      </c>
      <c r="K213" s="98" t="s">
        <v>395</v>
      </c>
      <c r="L213" s="98"/>
    </row>
    <row r="214" spans="3:12" ht="15.75" thickBot="1" x14ac:dyDescent="0.3">
      <c r="C214" s="102" t="s">
        <v>82</v>
      </c>
      <c r="D214" s="159"/>
      <c r="E214" s="104">
        <v>20</v>
      </c>
      <c r="F214" s="105">
        <f t="shared" si="18"/>
        <v>0</v>
      </c>
      <c r="G214" s="162"/>
      <c r="H214" s="106" t="s">
        <v>955</v>
      </c>
      <c r="I214" s="106" t="str">
        <f>VLOOKUP(H214,Presupuesto!$B$11:$C$565,2,0)</f>
        <v>OTROS RESPUESTOS Y ACCESORIOS MENORES</v>
      </c>
      <c r="J214" s="106" t="str">
        <f t="shared" si="19"/>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67"/>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6" t="s">
        <v>1339</v>
      </c>
      <c r="D224" s="158"/>
      <c r="E224" s="96">
        <f>HLOOKUP($C224,$CB$2:$CE$3,2,0)</f>
        <v>15000</v>
      </c>
      <c r="F224" s="97">
        <f>D224*E224</f>
        <v>0</v>
      </c>
      <c r="G224" s="165"/>
      <c r="H224" s="98" t="s">
        <v>1014</v>
      </c>
      <c r="I224" s="98" t="str">
        <f>VLOOKUP(H224,Presupuesto!$B$11:$C$565,2,0)</f>
        <v>EQUIPO DE COMPUTACION</v>
      </c>
      <c r="J224" s="219" t="s">
        <v>1454</v>
      </c>
      <c r="K224" s="98" t="s">
        <v>394</v>
      </c>
      <c r="L224" s="98"/>
    </row>
    <row r="225" spans="3:12" x14ac:dyDescent="0.25">
      <c r="C225" s="306"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20">D226*E226</f>
        <v>0</v>
      </c>
      <c r="G226" s="165"/>
      <c r="H226" s="101" t="s">
        <v>986</v>
      </c>
      <c r="I226" s="101" t="str">
        <f>VLOOKUP(H226,Presupuesto!$B$11:$C$565,2,0)</f>
        <v>EQUIPOS VARIOS DE OFICINA</v>
      </c>
      <c r="J226" s="98" t="str">
        <f t="shared" ref="J226:J237" si="21">$J$224</f>
        <v>Posgrado</v>
      </c>
      <c r="K226" s="98" t="s">
        <v>395</v>
      </c>
      <c r="L226" s="98"/>
    </row>
    <row r="227" spans="3:12" x14ac:dyDescent="0.25">
      <c r="C227" s="99" t="s">
        <v>74</v>
      </c>
      <c r="D227" s="151"/>
      <c r="E227" s="100">
        <v>8000</v>
      </c>
      <c r="F227" s="97">
        <f t="shared" si="20"/>
        <v>0</v>
      </c>
      <c r="G227" s="165"/>
      <c r="H227" s="101" t="s">
        <v>1014</v>
      </c>
      <c r="I227" s="101" t="str">
        <f>VLOOKUP(H227,Presupuesto!$B$11:$C$565,2,0)</f>
        <v>EQUIPO DE COMPUTACION</v>
      </c>
      <c r="J227" s="98" t="str">
        <f t="shared" si="21"/>
        <v>Posgrado</v>
      </c>
      <c r="K227" s="98" t="s">
        <v>395</v>
      </c>
      <c r="L227" s="98"/>
    </row>
    <row r="228" spans="3:12" x14ac:dyDescent="0.25">
      <c r="C228" s="99" t="s">
        <v>75</v>
      </c>
      <c r="D228" s="151"/>
      <c r="E228" s="100">
        <v>5000</v>
      </c>
      <c r="F228" s="97">
        <f t="shared" si="20"/>
        <v>0</v>
      </c>
      <c r="G228" s="165"/>
      <c r="H228" s="101" t="s">
        <v>1014</v>
      </c>
      <c r="I228" s="101" t="str">
        <f>VLOOKUP(H228,Presupuesto!$B$11:$C$565,2,0)</f>
        <v>EQUIPO DE COMPUTACION</v>
      </c>
      <c r="J228" s="98" t="str">
        <f t="shared" si="21"/>
        <v>Posgrado</v>
      </c>
      <c r="K228" s="98" t="s">
        <v>395</v>
      </c>
      <c r="L228" s="98"/>
    </row>
    <row r="229" spans="3:12" x14ac:dyDescent="0.25">
      <c r="C229" s="99" t="s">
        <v>35</v>
      </c>
      <c r="D229" s="151"/>
      <c r="E229" s="100">
        <v>13000</v>
      </c>
      <c r="F229" s="97">
        <f t="shared" si="20"/>
        <v>0</v>
      </c>
      <c r="G229" s="165"/>
      <c r="H229" s="101" t="s">
        <v>1000</v>
      </c>
      <c r="I229" s="101" t="str">
        <f>VLOOKUP(H229,Presupuesto!$B$11:$C$565,2,0)</f>
        <v>EQUIPO DE TRANSPORTE TRACCION Y ELEVACION</v>
      </c>
      <c r="J229" s="98" t="str">
        <f t="shared" si="21"/>
        <v>Posgrado</v>
      </c>
      <c r="K229" s="98" t="s">
        <v>395</v>
      </c>
      <c r="L229" s="98"/>
    </row>
    <row r="230" spans="3:12" x14ac:dyDescent="0.25">
      <c r="C230" s="99" t="s">
        <v>76</v>
      </c>
      <c r="D230" s="151"/>
      <c r="E230" s="100">
        <v>15000</v>
      </c>
      <c r="F230" s="97">
        <f t="shared" si="20"/>
        <v>0</v>
      </c>
      <c r="G230" s="165"/>
      <c r="H230" s="101" t="s">
        <v>1000</v>
      </c>
      <c r="I230" s="101" t="str">
        <f>VLOOKUP(H230,Presupuesto!$B$11:$C$565,2,0)</f>
        <v>EQUIPO DE TRANSPORTE TRACCION Y ELEVACION</v>
      </c>
      <c r="J230" s="98" t="str">
        <f t="shared" si="21"/>
        <v>Posgrado</v>
      </c>
      <c r="K230" s="98" t="s">
        <v>395</v>
      </c>
      <c r="L230" s="98"/>
    </row>
    <row r="231" spans="3:12" x14ac:dyDescent="0.25">
      <c r="C231" s="99" t="s">
        <v>77</v>
      </c>
      <c r="D231" s="151"/>
      <c r="E231" s="100">
        <v>10000</v>
      </c>
      <c r="F231" s="97">
        <f t="shared" si="20"/>
        <v>0</v>
      </c>
      <c r="G231" s="165"/>
      <c r="H231" s="101" t="s">
        <v>1000</v>
      </c>
      <c r="I231" s="101" t="str">
        <f>VLOOKUP(H231,Presupuesto!$B$11:$C$565,2,0)</f>
        <v>EQUIPO DE TRANSPORTE TRACCION Y ELEVACION</v>
      </c>
      <c r="J231" s="98" t="str">
        <f t="shared" si="21"/>
        <v>Posgrado</v>
      </c>
      <c r="K231" s="98" t="s">
        <v>403</v>
      </c>
      <c r="L231" s="98"/>
    </row>
    <row r="232" spans="3:12" x14ac:dyDescent="0.25">
      <c r="C232" s="99" t="s">
        <v>78</v>
      </c>
      <c r="D232" s="151"/>
      <c r="E232" s="100">
        <v>10000</v>
      </c>
      <c r="F232" s="97">
        <f t="shared" si="20"/>
        <v>0</v>
      </c>
      <c r="G232" s="165"/>
      <c r="H232" s="101" t="s">
        <v>1046</v>
      </c>
      <c r="I232" s="101" t="str">
        <f>VLOOKUP(H232,Presupuesto!$B$11:$C$565,2,0)</f>
        <v>APLICACIONES INFORMATICAS</v>
      </c>
      <c r="J232" s="98" t="str">
        <f t="shared" si="21"/>
        <v>Posgrado</v>
      </c>
      <c r="K232" s="98" t="s">
        <v>399</v>
      </c>
      <c r="L232" s="98"/>
    </row>
    <row r="233" spans="3:12" x14ac:dyDescent="0.25">
      <c r="C233" s="109" t="s">
        <v>79</v>
      </c>
      <c r="D233" s="151"/>
      <c r="E233" s="100">
        <v>2000</v>
      </c>
      <c r="F233" s="97">
        <f t="shared" si="20"/>
        <v>0</v>
      </c>
      <c r="G233" s="165"/>
      <c r="H233" s="110" t="s">
        <v>1014</v>
      </c>
      <c r="I233" s="110" t="str">
        <f>VLOOKUP(H233,Presupuesto!$B$11:$C$565,2,0)</f>
        <v>EQUIPO DE COMPUTACION</v>
      </c>
      <c r="J233" s="98" t="str">
        <f t="shared" si="21"/>
        <v>Posgrado</v>
      </c>
      <c r="K233" s="98" t="s">
        <v>395</v>
      </c>
      <c r="L233" s="98"/>
    </row>
    <row r="234" spans="3:12" x14ac:dyDescent="0.25">
      <c r="C234" s="109" t="s">
        <v>1482</v>
      </c>
      <c r="D234" s="151"/>
      <c r="E234" s="100">
        <v>1500</v>
      </c>
      <c r="F234" s="97">
        <f t="shared" si="20"/>
        <v>0</v>
      </c>
      <c r="G234" s="165"/>
      <c r="H234" s="110" t="s">
        <v>946</v>
      </c>
      <c r="I234" s="110" t="str">
        <f>VLOOKUP(H234,Presupuesto!$B$11:$C$565,2,0)</f>
        <v>UTILES Y MATERIALES ELECTRICOS</v>
      </c>
      <c r="J234" s="98" t="str">
        <f t="shared" si="21"/>
        <v>Posgrado</v>
      </c>
      <c r="K234" s="98" t="s">
        <v>395</v>
      </c>
      <c r="L234" s="98"/>
    </row>
    <row r="235" spans="3:12" x14ac:dyDescent="0.25">
      <c r="C235" s="109" t="s">
        <v>80</v>
      </c>
      <c r="D235" s="151"/>
      <c r="E235" s="100">
        <v>1500</v>
      </c>
      <c r="F235" s="97">
        <f t="shared" si="20"/>
        <v>0</v>
      </c>
      <c r="G235" s="165"/>
      <c r="H235" s="110" t="s">
        <v>1014</v>
      </c>
      <c r="I235" s="110" t="str">
        <f>VLOOKUP(H235,Presupuesto!$B$11:$C$565,2,0)</f>
        <v>EQUIPO DE COMPUTACION</v>
      </c>
      <c r="J235" s="98" t="str">
        <f t="shared" si="21"/>
        <v>Posgrado</v>
      </c>
      <c r="K235" s="98" t="s">
        <v>395</v>
      </c>
      <c r="L235" s="98"/>
    </row>
    <row r="236" spans="3:12" x14ac:dyDescent="0.25">
      <c r="C236" s="109" t="s">
        <v>81</v>
      </c>
      <c r="D236" s="151"/>
      <c r="E236" s="100">
        <v>500</v>
      </c>
      <c r="F236" s="97">
        <f t="shared" si="20"/>
        <v>0</v>
      </c>
      <c r="G236" s="165"/>
      <c r="H236" s="110" t="s">
        <v>955</v>
      </c>
      <c r="I236" s="110" t="str">
        <f>VLOOKUP(H236,Presupuesto!$B$11:$C$565,2,0)</f>
        <v>OTROS RESPUESTOS Y ACCESORIOS MENORES</v>
      </c>
      <c r="J236" s="98" t="str">
        <f t="shared" si="21"/>
        <v>Posgrado</v>
      </c>
      <c r="K236" s="98" t="s">
        <v>395</v>
      </c>
      <c r="L236" s="98"/>
    </row>
    <row r="237" spans="3:12" ht="15.75" thickBot="1" x14ac:dyDescent="0.3">
      <c r="C237" s="102" t="s">
        <v>82</v>
      </c>
      <c r="D237" s="159"/>
      <c r="E237" s="104">
        <v>20</v>
      </c>
      <c r="F237" s="105">
        <f t="shared" si="20"/>
        <v>0</v>
      </c>
      <c r="G237" s="162"/>
      <c r="H237" s="106" t="s">
        <v>955</v>
      </c>
      <c r="I237" s="106" t="str">
        <f>VLOOKUP(H237,Presupuesto!$B$11:$C$565,2,0)</f>
        <v>OTROS RESPUESTOS Y ACCESORIOS MENORES</v>
      </c>
      <c r="J237" s="106" t="str">
        <f t="shared" si="21"/>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67"/>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6" t="s">
        <v>1339</v>
      </c>
      <c r="D247" s="158"/>
      <c r="E247" s="96">
        <f>HLOOKUP($C247,$CB$2:$CE$3,2,0)</f>
        <v>15000</v>
      </c>
      <c r="F247" s="97">
        <f>D247*E247</f>
        <v>0</v>
      </c>
      <c r="G247" s="165"/>
      <c r="H247" s="98" t="s">
        <v>1014</v>
      </c>
      <c r="I247" s="98" t="str">
        <f>VLOOKUP(H247,Presupuesto!$B$11:$C$565,2,0)</f>
        <v>EQUIPO DE COMPUTACION</v>
      </c>
      <c r="J247" s="219" t="s">
        <v>1454</v>
      </c>
      <c r="K247" s="98" t="s">
        <v>394</v>
      </c>
      <c r="L247" s="98"/>
    </row>
    <row r="248" spans="3:12" x14ac:dyDescent="0.25">
      <c r="C248" s="306"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2">D249*E249</f>
        <v>0</v>
      </c>
      <c r="G249" s="165"/>
      <c r="H249" s="101" t="s">
        <v>986</v>
      </c>
      <c r="I249" s="101" t="str">
        <f>VLOOKUP(H249,Presupuesto!$B$11:$C$565,2,0)</f>
        <v>EQUIPOS VARIOS DE OFICINA</v>
      </c>
      <c r="J249" s="98" t="str">
        <f t="shared" ref="J249:J260" si="23">$J$247</f>
        <v>Posgrado</v>
      </c>
      <c r="K249" s="98" t="s">
        <v>395</v>
      </c>
      <c r="L249" s="98"/>
    </row>
    <row r="250" spans="3:12" x14ac:dyDescent="0.25">
      <c r="C250" s="99" t="s">
        <v>74</v>
      </c>
      <c r="D250" s="151"/>
      <c r="E250" s="100">
        <v>8000</v>
      </c>
      <c r="F250" s="97">
        <f t="shared" si="22"/>
        <v>0</v>
      </c>
      <c r="G250" s="165"/>
      <c r="H250" s="101" t="s">
        <v>1014</v>
      </c>
      <c r="I250" s="101" t="str">
        <f>VLOOKUP(H250,Presupuesto!$B$11:$C$565,2,0)</f>
        <v>EQUIPO DE COMPUTACION</v>
      </c>
      <c r="J250" s="98" t="str">
        <f t="shared" si="23"/>
        <v>Posgrado</v>
      </c>
      <c r="K250" s="98" t="s">
        <v>395</v>
      </c>
      <c r="L250" s="98"/>
    </row>
    <row r="251" spans="3:12" x14ac:dyDescent="0.25">
      <c r="C251" s="99" t="s">
        <v>75</v>
      </c>
      <c r="D251" s="151"/>
      <c r="E251" s="100">
        <v>5000</v>
      </c>
      <c r="F251" s="97">
        <f t="shared" si="22"/>
        <v>0</v>
      </c>
      <c r="G251" s="165"/>
      <c r="H251" s="101" t="s">
        <v>1014</v>
      </c>
      <c r="I251" s="101" t="str">
        <f>VLOOKUP(H251,Presupuesto!$B$11:$C$565,2,0)</f>
        <v>EQUIPO DE COMPUTACION</v>
      </c>
      <c r="J251" s="98" t="str">
        <f t="shared" si="23"/>
        <v>Posgrado</v>
      </c>
      <c r="K251" s="98" t="s">
        <v>395</v>
      </c>
      <c r="L251" s="98"/>
    </row>
    <row r="252" spans="3:12" x14ac:dyDescent="0.25">
      <c r="C252" s="99" t="s">
        <v>35</v>
      </c>
      <c r="D252" s="151"/>
      <c r="E252" s="100">
        <v>13000</v>
      </c>
      <c r="F252" s="97">
        <f t="shared" si="22"/>
        <v>0</v>
      </c>
      <c r="G252" s="165"/>
      <c r="H252" s="101" t="s">
        <v>1000</v>
      </c>
      <c r="I252" s="101" t="str">
        <f>VLOOKUP(H252,Presupuesto!$B$11:$C$565,2,0)</f>
        <v>EQUIPO DE TRANSPORTE TRACCION Y ELEVACION</v>
      </c>
      <c r="J252" s="98" t="str">
        <f t="shared" si="23"/>
        <v>Posgrado</v>
      </c>
      <c r="K252" s="98" t="s">
        <v>395</v>
      </c>
      <c r="L252" s="98"/>
    </row>
    <row r="253" spans="3:12" x14ac:dyDescent="0.25">
      <c r="C253" s="99" t="s">
        <v>76</v>
      </c>
      <c r="D253" s="151"/>
      <c r="E253" s="100">
        <v>15000</v>
      </c>
      <c r="F253" s="97">
        <f t="shared" si="22"/>
        <v>0</v>
      </c>
      <c r="G253" s="165"/>
      <c r="H253" s="101" t="s">
        <v>1000</v>
      </c>
      <c r="I253" s="101" t="str">
        <f>VLOOKUP(H253,Presupuesto!$B$11:$C$565,2,0)</f>
        <v>EQUIPO DE TRANSPORTE TRACCION Y ELEVACION</v>
      </c>
      <c r="J253" s="98" t="str">
        <f t="shared" si="23"/>
        <v>Posgrado</v>
      </c>
      <c r="K253" s="98" t="s">
        <v>395</v>
      </c>
      <c r="L253" s="98"/>
    </row>
    <row r="254" spans="3:12" x14ac:dyDescent="0.25">
      <c r="C254" s="99" t="s">
        <v>77</v>
      </c>
      <c r="D254" s="151"/>
      <c r="E254" s="100">
        <v>10000</v>
      </c>
      <c r="F254" s="97">
        <f t="shared" si="22"/>
        <v>0</v>
      </c>
      <c r="G254" s="165"/>
      <c r="H254" s="101" t="s">
        <v>1000</v>
      </c>
      <c r="I254" s="101" t="str">
        <f>VLOOKUP(H254,Presupuesto!$B$11:$C$565,2,0)</f>
        <v>EQUIPO DE TRANSPORTE TRACCION Y ELEVACION</v>
      </c>
      <c r="J254" s="98" t="str">
        <f t="shared" si="23"/>
        <v>Posgrado</v>
      </c>
      <c r="K254" s="98" t="s">
        <v>403</v>
      </c>
      <c r="L254" s="98"/>
    </row>
    <row r="255" spans="3:12" x14ac:dyDescent="0.25">
      <c r="C255" s="99" t="s">
        <v>78</v>
      </c>
      <c r="D255" s="151"/>
      <c r="E255" s="100">
        <v>10000</v>
      </c>
      <c r="F255" s="97">
        <f t="shared" si="22"/>
        <v>0</v>
      </c>
      <c r="G255" s="165"/>
      <c r="H255" s="101" t="s">
        <v>1046</v>
      </c>
      <c r="I255" s="101" t="str">
        <f>VLOOKUP(H255,Presupuesto!$B$11:$C$565,2,0)</f>
        <v>APLICACIONES INFORMATICAS</v>
      </c>
      <c r="J255" s="98" t="str">
        <f t="shared" si="23"/>
        <v>Posgrado</v>
      </c>
      <c r="K255" s="98" t="s">
        <v>399</v>
      </c>
      <c r="L255" s="98"/>
    </row>
    <row r="256" spans="3:12" x14ac:dyDescent="0.25">
      <c r="C256" s="109" t="s">
        <v>79</v>
      </c>
      <c r="D256" s="151"/>
      <c r="E256" s="100">
        <v>2000</v>
      </c>
      <c r="F256" s="97">
        <f t="shared" si="22"/>
        <v>0</v>
      </c>
      <c r="G256" s="165"/>
      <c r="H256" s="110" t="s">
        <v>1014</v>
      </c>
      <c r="I256" s="110" t="str">
        <f>VLOOKUP(H256,Presupuesto!$B$11:$C$565,2,0)</f>
        <v>EQUIPO DE COMPUTACION</v>
      </c>
      <c r="J256" s="98" t="str">
        <f t="shared" si="23"/>
        <v>Posgrado</v>
      </c>
      <c r="K256" s="98" t="s">
        <v>395</v>
      </c>
      <c r="L256" s="98"/>
    </row>
    <row r="257" spans="3:12" x14ac:dyDescent="0.25">
      <c r="C257" s="109" t="s">
        <v>1482</v>
      </c>
      <c r="D257" s="151"/>
      <c r="E257" s="100">
        <v>1500</v>
      </c>
      <c r="F257" s="97">
        <f t="shared" si="22"/>
        <v>0</v>
      </c>
      <c r="G257" s="165"/>
      <c r="H257" s="110" t="s">
        <v>946</v>
      </c>
      <c r="I257" s="110" t="str">
        <f>VLOOKUP(H257,Presupuesto!$B$11:$C$565,2,0)</f>
        <v>UTILES Y MATERIALES ELECTRICOS</v>
      </c>
      <c r="J257" s="98" t="str">
        <f t="shared" si="23"/>
        <v>Posgrado</v>
      </c>
      <c r="K257" s="98" t="s">
        <v>395</v>
      </c>
      <c r="L257" s="98"/>
    </row>
    <row r="258" spans="3:12" x14ac:dyDescent="0.25">
      <c r="C258" s="109" t="s">
        <v>80</v>
      </c>
      <c r="D258" s="151"/>
      <c r="E258" s="100">
        <v>1500</v>
      </c>
      <c r="F258" s="97">
        <f t="shared" si="22"/>
        <v>0</v>
      </c>
      <c r="G258" s="165"/>
      <c r="H258" s="110" t="s">
        <v>1014</v>
      </c>
      <c r="I258" s="110" t="str">
        <f>VLOOKUP(H258,Presupuesto!$B$11:$C$565,2,0)</f>
        <v>EQUIPO DE COMPUTACION</v>
      </c>
      <c r="J258" s="98" t="str">
        <f t="shared" si="23"/>
        <v>Posgrado</v>
      </c>
      <c r="K258" s="98" t="s">
        <v>395</v>
      </c>
      <c r="L258" s="98"/>
    </row>
    <row r="259" spans="3:12" x14ac:dyDescent="0.25">
      <c r="C259" s="109" t="s">
        <v>81</v>
      </c>
      <c r="D259" s="151"/>
      <c r="E259" s="100">
        <v>500</v>
      </c>
      <c r="F259" s="97">
        <f t="shared" si="22"/>
        <v>0</v>
      </c>
      <c r="G259" s="165"/>
      <c r="H259" s="110" t="s">
        <v>955</v>
      </c>
      <c r="I259" s="110" t="str">
        <f>VLOOKUP(H259,Presupuesto!$B$11:$C$565,2,0)</f>
        <v>OTROS RESPUESTOS Y ACCESORIOS MENORES</v>
      </c>
      <c r="J259" s="98" t="str">
        <f t="shared" si="23"/>
        <v>Posgrado</v>
      </c>
      <c r="K259" s="98" t="s">
        <v>395</v>
      </c>
      <c r="L259" s="98"/>
    </row>
    <row r="260" spans="3:12" ht="15.75" thickBot="1" x14ac:dyDescent="0.3">
      <c r="C260" s="102" t="s">
        <v>82</v>
      </c>
      <c r="D260" s="159"/>
      <c r="E260" s="104">
        <v>20</v>
      </c>
      <c r="F260" s="105">
        <f t="shared" si="22"/>
        <v>0</v>
      </c>
      <c r="G260" s="162"/>
      <c r="H260" s="106" t="s">
        <v>955</v>
      </c>
      <c r="I260" s="106" t="str">
        <f>VLOOKUP(H260,Presupuesto!$B$11:$C$565,2,0)</f>
        <v>OTROS RESPUESTOS Y ACCESORIOS MENORES</v>
      </c>
      <c r="J260" s="106" t="str">
        <f t="shared" si="23"/>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67"/>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6" t="s">
        <v>1339</v>
      </c>
      <c r="D270" s="158"/>
      <c r="E270" s="96">
        <f>HLOOKUP($C270,$CB$2:$CE$3,2,0)</f>
        <v>15000</v>
      </c>
      <c r="F270" s="97">
        <f>D270*E270</f>
        <v>0</v>
      </c>
      <c r="G270" s="165"/>
      <c r="H270" s="98" t="s">
        <v>1014</v>
      </c>
      <c r="I270" s="98" t="str">
        <f>VLOOKUP(H270,Presupuesto!$B$11:$C$565,2,0)</f>
        <v>EQUIPO DE COMPUTACION</v>
      </c>
      <c r="J270" s="219" t="s">
        <v>1479</v>
      </c>
      <c r="K270" s="98" t="s">
        <v>394</v>
      </c>
      <c r="L270" s="98"/>
    </row>
    <row r="271" spans="3:12" x14ac:dyDescent="0.25">
      <c r="C271" s="306"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4">D272*E272</f>
        <v>0</v>
      </c>
      <c r="G272" s="165"/>
      <c r="H272" s="101" t="s">
        <v>986</v>
      </c>
      <c r="I272" s="101" t="str">
        <f>VLOOKUP(H272,Presupuesto!$B$11:$C$565,2,0)</f>
        <v>EQUIPOS VARIOS DE OFICINA</v>
      </c>
      <c r="J272" s="98" t="str">
        <f t="shared" ref="J272:J283" si="25">$J$270</f>
        <v>Desarrollo del Sistema de Educación Superior</v>
      </c>
      <c r="K272" s="98" t="s">
        <v>395</v>
      </c>
      <c r="L272" s="98"/>
    </row>
    <row r="273" spans="3:12" x14ac:dyDescent="0.25">
      <c r="C273" s="99" t="s">
        <v>74</v>
      </c>
      <c r="D273" s="151"/>
      <c r="E273" s="100">
        <v>8000</v>
      </c>
      <c r="F273" s="97">
        <f t="shared" si="24"/>
        <v>0</v>
      </c>
      <c r="G273" s="165"/>
      <c r="H273" s="101" t="s">
        <v>1014</v>
      </c>
      <c r="I273" s="101" t="str">
        <f>VLOOKUP(H273,Presupuesto!$B$11:$C$565,2,0)</f>
        <v>EQUIPO DE COMPUTACION</v>
      </c>
      <c r="J273" s="98" t="str">
        <f t="shared" si="25"/>
        <v>Desarrollo del Sistema de Educación Superior</v>
      </c>
      <c r="K273" s="98" t="s">
        <v>395</v>
      </c>
      <c r="L273" s="98"/>
    </row>
    <row r="274" spans="3:12" x14ac:dyDescent="0.25">
      <c r="C274" s="99" t="s">
        <v>75</v>
      </c>
      <c r="D274" s="151"/>
      <c r="E274" s="100">
        <v>5000</v>
      </c>
      <c r="F274" s="97">
        <f t="shared" si="24"/>
        <v>0</v>
      </c>
      <c r="G274" s="165"/>
      <c r="H274" s="101" t="s">
        <v>1014</v>
      </c>
      <c r="I274" s="101" t="str">
        <f>VLOOKUP(H274,Presupuesto!$B$11:$C$565,2,0)</f>
        <v>EQUIPO DE COMPUTACION</v>
      </c>
      <c r="J274" s="98" t="str">
        <f t="shared" si="25"/>
        <v>Desarrollo del Sistema de Educación Superior</v>
      </c>
      <c r="K274" s="98" t="s">
        <v>395</v>
      </c>
      <c r="L274" s="98"/>
    </row>
    <row r="275" spans="3:12" x14ac:dyDescent="0.25">
      <c r="C275" s="99" t="s">
        <v>35</v>
      </c>
      <c r="D275" s="151"/>
      <c r="E275" s="100">
        <v>13000</v>
      </c>
      <c r="F275" s="97">
        <f t="shared" si="24"/>
        <v>0</v>
      </c>
      <c r="G275" s="165"/>
      <c r="H275" s="101" t="s">
        <v>1000</v>
      </c>
      <c r="I275" s="101" t="str">
        <f>VLOOKUP(H275,Presupuesto!$B$11:$C$565,2,0)</f>
        <v>EQUIPO DE TRANSPORTE TRACCION Y ELEVACION</v>
      </c>
      <c r="J275" s="98" t="str">
        <f t="shared" si="25"/>
        <v>Desarrollo del Sistema de Educación Superior</v>
      </c>
      <c r="K275" s="98" t="s">
        <v>395</v>
      </c>
      <c r="L275" s="98"/>
    </row>
    <row r="276" spans="3:12" x14ac:dyDescent="0.25">
      <c r="C276" s="99" t="s">
        <v>76</v>
      </c>
      <c r="D276" s="151"/>
      <c r="E276" s="100">
        <v>15000</v>
      </c>
      <c r="F276" s="97">
        <f t="shared" si="24"/>
        <v>0</v>
      </c>
      <c r="G276" s="165"/>
      <c r="H276" s="101" t="s">
        <v>1000</v>
      </c>
      <c r="I276" s="101" t="str">
        <f>VLOOKUP(H276,Presupuesto!$B$11:$C$565,2,0)</f>
        <v>EQUIPO DE TRANSPORTE TRACCION Y ELEVACION</v>
      </c>
      <c r="J276" s="98" t="str">
        <f t="shared" si="25"/>
        <v>Desarrollo del Sistema de Educación Superior</v>
      </c>
      <c r="K276" s="98" t="s">
        <v>395</v>
      </c>
      <c r="L276" s="98"/>
    </row>
    <row r="277" spans="3:12" x14ac:dyDescent="0.25">
      <c r="C277" s="99" t="s">
        <v>77</v>
      </c>
      <c r="D277" s="151"/>
      <c r="E277" s="100">
        <v>10000</v>
      </c>
      <c r="F277" s="97">
        <f t="shared" si="24"/>
        <v>0</v>
      </c>
      <c r="G277" s="165"/>
      <c r="H277" s="101" t="s">
        <v>1000</v>
      </c>
      <c r="I277" s="101" t="str">
        <f>VLOOKUP(H277,Presupuesto!$B$11:$C$565,2,0)</f>
        <v>EQUIPO DE TRANSPORTE TRACCION Y ELEVACION</v>
      </c>
      <c r="J277" s="98" t="str">
        <f t="shared" si="25"/>
        <v>Desarrollo del Sistema de Educación Superior</v>
      </c>
      <c r="K277" s="98" t="s">
        <v>403</v>
      </c>
      <c r="L277" s="98"/>
    </row>
    <row r="278" spans="3:12" x14ac:dyDescent="0.25">
      <c r="C278" s="99" t="s">
        <v>78</v>
      </c>
      <c r="D278" s="151"/>
      <c r="E278" s="100">
        <v>10000</v>
      </c>
      <c r="F278" s="97">
        <f t="shared" si="24"/>
        <v>0</v>
      </c>
      <c r="G278" s="165"/>
      <c r="H278" s="101" t="s">
        <v>1046</v>
      </c>
      <c r="I278" s="101" t="str">
        <f>VLOOKUP(H278,Presupuesto!$B$11:$C$565,2,0)</f>
        <v>APLICACIONES INFORMATICAS</v>
      </c>
      <c r="J278" s="98" t="str">
        <f t="shared" si="25"/>
        <v>Desarrollo del Sistema de Educación Superior</v>
      </c>
      <c r="K278" s="98" t="s">
        <v>399</v>
      </c>
      <c r="L278" s="98"/>
    </row>
    <row r="279" spans="3:12" x14ac:dyDescent="0.25">
      <c r="C279" s="109" t="s">
        <v>79</v>
      </c>
      <c r="D279" s="151"/>
      <c r="E279" s="100">
        <v>2000</v>
      </c>
      <c r="F279" s="97">
        <f t="shared" si="24"/>
        <v>0</v>
      </c>
      <c r="G279" s="165"/>
      <c r="H279" s="110" t="s">
        <v>1014</v>
      </c>
      <c r="I279" s="110" t="str">
        <f>VLOOKUP(H279,Presupuesto!$B$11:$C$565,2,0)</f>
        <v>EQUIPO DE COMPUTACION</v>
      </c>
      <c r="J279" s="98" t="str">
        <f t="shared" si="25"/>
        <v>Desarrollo del Sistema de Educación Superior</v>
      </c>
      <c r="K279" s="98" t="s">
        <v>395</v>
      </c>
      <c r="L279" s="98"/>
    </row>
    <row r="280" spans="3:12" x14ac:dyDescent="0.25">
      <c r="C280" s="109" t="s">
        <v>1482</v>
      </c>
      <c r="D280" s="151"/>
      <c r="E280" s="100">
        <v>1500</v>
      </c>
      <c r="F280" s="97">
        <f t="shared" si="24"/>
        <v>0</v>
      </c>
      <c r="G280" s="165"/>
      <c r="H280" s="110" t="s">
        <v>946</v>
      </c>
      <c r="I280" s="110" t="str">
        <f>VLOOKUP(H280,Presupuesto!$B$11:$C$565,2,0)</f>
        <v>UTILES Y MATERIALES ELECTRICOS</v>
      </c>
      <c r="J280" s="98" t="str">
        <f t="shared" si="25"/>
        <v>Desarrollo del Sistema de Educación Superior</v>
      </c>
      <c r="K280" s="98" t="s">
        <v>395</v>
      </c>
      <c r="L280" s="98"/>
    </row>
    <row r="281" spans="3:12" x14ac:dyDescent="0.25">
      <c r="C281" s="109" t="s">
        <v>80</v>
      </c>
      <c r="D281" s="151"/>
      <c r="E281" s="100">
        <v>1500</v>
      </c>
      <c r="F281" s="97">
        <f t="shared" si="24"/>
        <v>0</v>
      </c>
      <c r="G281" s="165"/>
      <c r="H281" s="110" t="s">
        <v>1014</v>
      </c>
      <c r="I281" s="110" t="str">
        <f>VLOOKUP(H281,Presupuesto!$B$11:$C$565,2,0)</f>
        <v>EQUIPO DE COMPUTACION</v>
      </c>
      <c r="J281" s="98" t="str">
        <f t="shared" si="25"/>
        <v>Desarrollo del Sistema de Educación Superior</v>
      </c>
      <c r="K281" s="98" t="s">
        <v>395</v>
      </c>
      <c r="L281" s="98"/>
    </row>
    <row r="282" spans="3:12" x14ac:dyDescent="0.25">
      <c r="C282" s="109" t="s">
        <v>81</v>
      </c>
      <c r="D282" s="151"/>
      <c r="E282" s="100">
        <v>500</v>
      </c>
      <c r="F282" s="97">
        <f t="shared" si="24"/>
        <v>0</v>
      </c>
      <c r="G282" s="165"/>
      <c r="H282" s="110" t="s">
        <v>955</v>
      </c>
      <c r="I282" s="110" t="str">
        <f>VLOOKUP(H282,Presupuesto!$B$11:$C$565,2,0)</f>
        <v>OTROS RESPUESTOS Y ACCESORIOS MENORES</v>
      </c>
      <c r="J282" s="98" t="str">
        <f t="shared" si="25"/>
        <v>Desarrollo del Sistema de Educación Superior</v>
      </c>
      <c r="K282" s="98" t="s">
        <v>395</v>
      </c>
      <c r="L282" s="98"/>
    </row>
    <row r="283" spans="3:12" ht="15.75" thickBot="1" x14ac:dyDescent="0.3">
      <c r="C283" s="102" t="s">
        <v>82</v>
      </c>
      <c r="D283" s="159"/>
      <c r="E283" s="104">
        <v>20</v>
      </c>
      <c r="F283" s="105">
        <f t="shared" si="24"/>
        <v>0</v>
      </c>
      <c r="G283" s="162"/>
      <c r="H283" s="106" t="s">
        <v>955</v>
      </c>
      <c r="I283" s="106" t="str">
        <f>VLOOKUP(H283,Presupuesto!$B$11:$C$565,2,0)</f>
        <v>OTROS RESPUESTOS Y ACCESORIOS MENORES</v>
      </c>
      <c r="J283" s="106" t="str">
        <f t="shared" si="25"/>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270:G283 G17:G30 G63:G76 G86:G99 G109:G122 G132:G145 G155:G168 G178:G191 G201:G214 G224:G237 G247:G260 G40:G53">
      <formula1>$R$2:$S$2</formula1>
    </dataValidation>
    <dataValidation type="list" allowBlank="1" showInputMessage="1" showErrorMessage="1" errorTitle="¡Ingreso Inválido!" error="Seleccione una opción de la lista" promptTitle="Mes Requerido" prompt="Seleccione el mes en el que requiere el recurso." sqref="K17:K30 K270:K283 K63:K76 K86:K99 K109:K122 K132:K145 K155:K168 K178:K191 K201:K214 K224:K237 K247:K260 K40:K5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270:H283 H63:H76 H86:H99 H109:H122 H132:H145 H155:H168 H178:H191 H201:H214 H224:H237 H247:H260 H40:H53">
      <formula1>$A$1:$UI$1</formula1>
    </dataValidation>
    <dataValidation type="list" allowBlank="1" showInputMessage="1" showErrorMessage="1" errorTitle="¡Ingreso Inválido!" error="Seleccione una opción de la lista." promptTitle="Dimensión Estratégica" prompt="Seleccione una opción de la lista." sqref="J18:J30 J271:J283 J64:J76 J87:J99 J110:J122 J133:J145 J156:J168 J179:J191 J202:J214 J225:J237 J248:J260 J41:J5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46"/>
  <sheetViews>
    <sheetView showGridLines="0" topLeftCell="B4" zoomScale="86" zoomScaleNormal="86" workbookViewId="0">
      <selection activeCell="D5" sqref="D5"/>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5.9" hidden="1" x14ac:dyDescent="0.3">
      <c r="A1" s="470" t="s">
        <v>251</v>
      </c>
      <c r="B1" s="471" t="s">
        <v>252</v>
      </c>
      <c r="C1" s="468" t="s">
        <v>253</v>
      </c>
      <c r="D1" s="468" t="s">
        <v>496</v>
      </c>
      <c r="E1" s="468" t="s">
        <v>498</v>
      </c>
      <c r="F1" s="468" t="s">
        <v>500</v>
      </c>
      <c r="G1" s="468" t="s">
        <v>502</v>
      </c>
      <c r="H1" s="468" t="s">
        <v>504</v>
      </c>
      <c r="I1" s="468" t="s">
        <v>506</v>
      </c>
      <c r="J1" s="468" t="s">
        <v>254</v>
      </c>
      <c r="K1" s="468" t="s">
        <v>509</v>
      </c>
      <c r="L1" s="468" t="s">
        <v>255</v>
      </c>
      <c r="M1" s="468" t="s">
        <v>511</v>
      </c>
      <c r="N1" s="468" t="s">
        <v>513</v>
      </c>
      <c r="O1" s="468" t="s">
        <v>515</v>
      </c>
      <c r="P1" s="468" t="s">
        <v>256</v>
      </c>
      <c r="Q1" s="468" t="s">
        <v>516</v>
      </c>
      <c r="R1" s="468" t="s">
        <v>519</v>
      </c>
      <c r="S1" s="468" t="s">
        <v>257</v>
      </c>
      <c r="T1" s="468" t="s">
        <v>521</v>
      </c>
      <c r="U1" s="468" t="s">
        <v>258</v>
      </c>
      <c r="V1" s="468" t="s">
        <v>522</v>
      </c>
      <c r="W1" s="468" t="s">
        <v>523</v>
      </c>
      <c r="X1" s="468" t="s">
        <v>527</v>
      </c>
      <c r="Y1" s="468" t="s">
        <v>274</v>
      </c>
      <c r="Z1" s="468" t="s">
        <v>528</v>
      </c>
      <c r="AA1" s="468" t="s">
        <v>530</v>
      </c>
      <c r="AB1" s="468" t="s">
        <v>532</v>
      </c>
      <c r="AC1" s="468" t="s">
        <v>275</v>
      </c>
      <c r="AD1" s="468" t="s">
        <v>534</v>
      </c>
      <c r="AE1" s="468" t="s">
        <v>536</v>
      </c>
      <c r="AF1" s="468" t="s">
        <v>538</v>
      </c>
      <c r="AG1" s="468" t="s">
        <v>540</v>
      </c>
      <c r="AH1" s="468" t="s">
        <v>250</v>
      </c>
      <c r="AI1" s="468" t="s">
        <v>542</v>
      </c>
      <c r="AJ1" s="471" t="s">
        <v>259</v>
      </c>
      <c r="AK1" s="468" t="s">
        <v>544</v>
      </c>
      <c r="AL1" s="468" t="s">
        <v>260</v>
      </c>
      <c r="AM1" s="468" t="s">
        <v>546</v>
      </c>
      <c r="AN1" s="468" t="s">
        <v>548</v>
      </c>
      <c r="AO1" s="468" t="s">
        <v>261</v>
      </c>
      <c r="AP1" s="468" t="s">
        <v>550</v>
      </c>
      <c r="AQ1" s="468" t="s">
        <v>552</v>
      </c>
      <c r="AR1" s="468" t="s">
        <v>262</v>
      </c>
      <c r="AS1" s="468" t="s">
        <v>553</v>
      </c>
      <c r="AT1" s="468" t="s">
        <v>555</v>
      </c>
      <c r="AU1" s="468" t="s">
        <v>556</v>
      </c>
      <c r="AV1" s="468" t="s">
        <v>557</v>
      </c>
      <c r="AW1" s="468" t="s">
        <v>559</v>
      </c>
      <c r="AX1" s="468" t="s">
        <v>561</v>
      </c>
      <c r="AY1" s="468" t="s">
        <v>562</v>
      </c>
      <c r="AZ1" s="468" t="s">
        <v>263</v>
      </c>
      <c r="BA1" s="468" t="s">
        <v>564</v>
      </c>
      <c r="BB1" s="468" t="s">
        <v>566</v>
      </c>
      <c r="BC1" s="468" t="s">
        <v>568</v>
      </c>
      <c r="BD1" s="468" t="s">
        <v>570</v>
      </c>
      <c r="BE1" s="468" t="s">
        <v>572</v>
      </c>
      <c r="BF1" s="468" t="s">
        <v>574</v>
      </c>
      <c r="BG1" s="468" t="s">
        <v>576</v>
      </c>
      <c r="BH1" s="468" t="s">
        <v>578</v>
      </c>
      <c r="BI1" s="468" t="s">
        <v>276</v>
      </c>
      <c r="BJ1" s="468" t="s">
        <v>580</v>
      </c>
      <c r="BK1" s="468" t="s">
        <v>582</v>
      </c>
      <c r="BL1" s="468" t="s">
        <v>584</v>
      </c>
      <c r="BM1" s="468" t="s">
        <v>586</v>
      </c>
      <c r="BN1" s="468" t="s">
        <v>588</v>
      </c>
      <c r="BO1" s="468" t="s">
        <v>590</v>
      </c>
      <c r="BP1" s="468" t="s">
        <v>592</v>
      </c>
      <c r="BQ1" s="468" t="s">
        <v>594</v>
      </c>
      <c r="BR1" s="468" t="s">
        <v>596</v>
      </c>
      <c r="BS1" s="468" t="s">
        <v>598</v>
      </c>
      <c r="BT1" s="471" t="s">
        <v>264</v>
      </c>
      <c r="BU1" s="468" t="s">
        <v>265</v>
      </c>
      <c r="BV1" s="468" t="s">
        <v>600</v>
      </c>
      <c r="BW1" s="468" t="s">
        <v>266</v>
      </c>
      <c r="BX1" s="468" t="s">
        <v>602</v>
      </c>
      <c r="BY1" s="468" t="s">
        <v>604</v>
      </c>
      <c r="BZ1" s="471" t="s">
        <v>267</v>
      </c>
      <c r="CA1" s="468" t="s">
        <v>268</v>
      </c>
      <c r="CB1" s="468" t="s">
        <v>606</v>
      </c>
      <c r="CC1" s="468" t="s">
        <v>269</v>
      </c>
      <c r="CD1" s="468" t="s">
        <v>608</v>
      </c>
      <c r="CE1" s="468" t="s">
        <v>610</v>
      </c>
      <c r="CF1" s="468" t="s">
        <v>612</v>
      </c>
      <c r="CG1" s="471" t="s">
        <v>270</v>
      </c>
      <c r="CH1" s="468" t="s">
        <v>618</v>
      </c>
      <c r="CI1" s="468" t="s">
        <v>620</v>
      </c>
      <c r="CJ1" s="468" t="s">
        <v>271</v>
      </c>
      <c r="CK1" s="468" t="s">
        <v>614</v>
      </c>
      <c r="CL1" s="468" t="s">
        <v>616</v>
      </c>
      <c r="CM1" s="468" t="s">
        <v>272</v>
      </c>
      <c r="CN1" s="468" t="s">
        <v>622</v>
      </c>
      <c r="CO1" s="468" t="s">
        <v>273</v>
      </c>
      <c r="CP1" s="468" t="s">
        <v>623</v>
      </c>
      <c r="CQ1" s="467" t="s">
        <v>277</v>
      </c>
      <c r="CR1" s="471" t="s">
        <v>278</v>
      </c>
      <c r="CS1" s="468" t="s">
        <v>624</v>
      </c>
      <c r="CT1" s="468" t="s">
        <v>625</v>
      </c>
      <c r="CU1" s="468" t="s">
        <v>627</v>
      </c>
      <c r="CV1" s="468" t="s">
        <v>279</v>
      </c>
      <c r="CW1" s="468" t="s">
        <v>629</v>
      </c>
      <c r="CX1" s="468" t="s">
        <v>631</v>
      </c>
      <c r="CY1" s="468" t="s">
        <v>633</v>
      </c>
      <c r="CZ1" s="468" t="s">
        <v>635</v>
      </c>
      <c r="DA1" s="468" t="s">
        <v>637</v>
      </c>
      <c r="DB1" s="468" t="s">
        <v>639</v>
      </c>
      <c r="DC1" s="471" t="s">
        <v>280</v>
      </c>
      <c r="DD1" s="468" t="s">
        <v>281</v>
      </c>
      <c r="DE1" s="468" t="s">
        <v>641</v>
      </c>
      <c r="DF1" s="468" t="s">
        <v>282</v>
      </c>
      <c r="DG1" s="468" t="s">
        <v>643</v>
      </c>
      <c r="DH1" s="468" t="s">
        <v>645</v>
      </c>
      <c r="DI1" s="468" t="s">
        <v>647</v>
      </c>
      <c r="DJ1" s="468" t="s">
        <v>649</v>
      </c>
      <c r="DK1" s="468" t="s">
        <v>651</v>
      </c>
      <c r="DL1" s="468" t="s">
        <v>653</v>
      </c>
      <c r="DM1" s="468" t="s">
        <v>655</v>
      </c>
      <c r="DN1" s="468" t="s">
        <v>283</v>
      </c>
      <c r="DO1" s="468" t="s">
        <v>657</v>
      </c>
      <c r="DP1" s="468" t="s">
        <v>659</v>
      </c>
      <c r="DQ1" s="468" t="s">
        <v>661</v>
      </c>
      <c r="DR1" s="471" t="s">
        <v>284</v>
      </c>
      <c r="DS1" s="468" t="s">
        <v>663</v>
      </c>
      <c r="DT1" s="468" t="s">
        <v>285</v>
      </c>
      <c r="DU1" s="468" t="s">
        <v>665</v>
      </c>
      <c r="DV1" s="468" t="s">
        <v>286</v>
      </c>
      <c r="DW1" s="468" t="s">
        <v>667</v>
      </c>
      <c r="DX1" s="468" t="s">
        <v>669</v>
      </c>
      <c r="DY1" s="468" t="s">
        <v>671</v>
      </c>
      <c r="DZ1" s="468" t="s">
        <v>673</v>
      </c>
      <c r="EA1" s="468" t="s">
        <v>675</v>
      </c>
      <c r="EB1" s="468" t="s">
        <v>677</v>
      </c>
      <c r="EC1" s="468" t="s">
        <v>679</v>
      </c>
      <c r="ED1" s="468" t="s">
        <v>681</v>
      </c>
      <c r="EE1" s="468" t="s">
        <v>683</v>
      </c>
      <c r="EF1" s="468" t="s">
        <v>685</v>
      </c>
      <c r="EG1" s="468" t="s">
        <v>687</v>
      </c>
      <c r="EH1" s="471" t="s">
        <v>287</v>
      </c>
      <c r="EI1" s="468" t="s">
        <v>689</v>
      </c>
      <c r="EJ1" s="468" t="s">
        <v>288</v>
      </c>
      <c r="EK1" s="468" t="s">
        <v>691</v>
      </c>
      <c r="EL1" s="468" t="s">
        <v>693</v>
      </c>
      <c r="EM1" s="468" t="s">
        <v>289</v>
      </c>
      <c r="EN1" s="468" t="s">
        <v>695</v>
      </c>
      <c r="EO1" s="468" t="s">
        <v>697</v>
      </c>
      <c r="EP1" s="468" t="s">
        <v>290</v>
      </c>
      <c r="EQ1" s="468" t="s">
        <v>699</v>
      </c>
      <c r="ER1" s="468" t="s">
        <v>701</v>
      </c>
      <c r="ES1" s="468" t="s">
        <v>703</v>
      </c>
      <c r="ET1" s="468" t="s">
        <v>291</v>
      </c>
      <c r="EU1" s="468" t="s">
        <v>705</v>
      </c>
      <c r="EV1" s="468" t="s">
        <v>707</v>
      </c>
      <c r="EW1" s="471" t="s">
        <v>292</v>
      </c>
      <c r="EX1" s="468" t="s">
        <v>293</v>
      </c>
      <c r="EY1" s="468" t="s">
        <v>709</v>
      </c>
      <c r="EZ1" s="468" t="s">
        <v>711</v>
      </c>
      <c r="FA1" s="468" t="s">
        <v>713</v>
      </c>
      <c r="FB1" s="468" t="s">
        <v>715</v>
      </c>
      <c r="FC1" s="468" t="s">
        <v>294</v>
      </c>
      <c r="FD1" s="468" t="s">
        <v>717</v>
      </c>
      <c r="FE1" s="468" t="s">
        <v>719</v>
      </c>
      <c r="FF1" s="468" t="s">
        <v>721</v>
      </c>
      <c r="FG1" s="468" t="s">
        <v>723</v>
      </c>
      <c r="FH1" s="468" t="s">
        <v>725</v>
      </c>
      <c r="FI1" s="468" t="s">
        <v>295</v>
      </c>
      <c r="FJ1" s="468" t="s">
        <v>728</v>
      </c>
      <c r="FK1" s="468" t="s">
        <v>296</v>
      </c>
      <c r="FL1" s="468" t="s">
        <v>731</v>
      </c>
      <c r="FM1" s="468" t="s">
        <v>732</v>
      </c>
      <c r="FN1" s="468" t="s">
        <v>734</v>
      </c>
      <c r="FO1" s="468" t="s">
        <v>297</v>
      </c>
      <c r="FP1" s="468" t="s">
        <v>737</v>
      </c>
      <c r="FQ1" s="468" t="s">
        <v>738</v>
      </c>
      <c r="FR1" s="468" t="s">
        <v>740</v>
      </c>
      <c r="FS1" s="468" t="s">
        <v>298</v>
      </c>
      <c r="FT1" s="468" t="s">
        <v>743</v>
      </c>
      <c r="FU1" s="468" t="s">
        <v>745</v>
      </c>
      <c r="FV1" s="468" t="s">
        <v>747</v>
      </c>
      <c r="FW1" s="471" t="s">
        <v>299</v>
      </c>
      <c r="FX1" s="471" t="s">
        <v>300</v>
      </c>
      <c r="FY1" s="468" t="s">
        <v>306</v>
      </c>
      <c r="FZ1" s="468" t="s">
        <v>749</v>
      </c>
      <c r="GA1" s="468" t="s">
        <v>751</v>
      </c>
      <c r="GB1" s="468" t="s">
        <v>753</v>
      </c>
      <c r="GC1" s="468" t="s">
        <v>755</v>
      </c>
      <c r="GD1" s="468" t="s">
        <v>757</v>
      </c>
      <c r="GE1" s="468" t="s">
        <v>759</v>
      </c>
      <c r="GF1" s="471" t="s">
        <v>301</v>
      </c>
      <c r="GG1" s="468" t="s">
        <v>307</v>
      </c>
      <c r="GH1" s="468" t="s">
        <v>761</v>
      </c>
      <c r="GI1" s="468" t="s">
        <v>763</v>
      </c>
      <c r="GJ1" s="468" t="s">
        <v>764</v>
      </c>
      <c r="GK1" s="468" t="s">
        <v>308</v>
      </c>
      <c r="GL1" s="468" t="s">
        <v>767</v>
      </c>
      <c r="GM1" s="468" t="s">
        <v>768</v>
      </c>
      <c r="GN1" s="471" t="s">
        <v>302</v>
      </c>
      <c r="GO1" s="468" t="s">
        <v>303</v>
      </c>
      <c r="GP1" s="468" t="s">
        <v>770</v>
      </c>
      <c r="GQ1" s="468" t="s">
        <v>772</v>
      </c>
      <c r="GR1" s="468" t="s">
        <v>774</v>
      </c>
      <c r="GS1" s="468" t="s">
        <v>776</v>
      </c>
      <c r="GT1" s="468" t="s">
        <v>778</v>
      </c>
      <c r="GU1" s="471" t="s">
        <v>304</v>
      </c>
      <c r="GV1" s="468" t="s">
        <v>305</v>
      </c>
      <c r="GW1" s="468" t="s">
        <v>780</v>
      </c>
      <c r="GX1" s="468" t="s">
        <v>782</v>
      </c>
      <c r="GY1" s="468" t="s">
        <v>784</v>
      </c>
      <c r="GZ1" s="468" t="s">
        <v>786</v>
      </c>
      <c r="HA1" s="468" t="s">
        <v>788</v>
      </c>
      <c r="HB1" s="468" t="s">
        <v>790</v>
      </c>
      <c r="HC1" s="467" t="s">
        <v>309</v>
      </c>
      <c r="HD1" s="471" t="s">
        <v>310</v>
      </c>
      <c r="HE1" s="468" t="s">
        <v>311</v>
      </c>
      <c r="HF1" s="468" t="s">
        <v>792</v>
      </c>
      <c r="HG1" s="468" t="s">
        <v>794</v>
      </c>
      <c r="HH1" s="468" t="s">
        <v>796</v>
      </c>
      <c r="HI1" s="468" t="s">
        <v>798</v>
      </c>
      <c r="HJ1" s="468" t="s">
        <v>312</v>
      </c>
      <c r="HK1" s="468" t="s">
        <v>801</v>
      </c>
      <c r="HL1" s="468" t="s">
        <v>329</v>
      </c>
      <c r="HM1" s="468" t="s">
        <v>839</v>
      </c>
      <c r="HN1" s="468" t="s">
        <v>841</v>
      </c>
      <c r="HO1" s="468" t="s">
        <v>843</v>
      </c>
      <c r="HP1" s="471" t="s">
        <v>313</v>
      </c>
      <c r="HQ1" s="468" t="s">
        <v>803</v>
      </c>
      <c r="HR1" s="468" t="s">
        <v>805</v>
      </c>
      <c r="HS1" s="468" t="s">
        <v>314</v>
      </c>
      <c r="HT1" s="468" t="s">
        <v>808</v>
      </c>
      <c r="HU1" s="468" t="s">
        <v>810</v>
      </c>
      <c r="HV1" s="468" t="s">
        <v>811</v>
      </c>
      <c r="HW1" s="468" t="s">
        <v>813</v>
      </c>
      <c r="HX1" s="471" t="s">
        <v>315</v>
      </c>
      <c r="HY1" s="468" t="s">
        <v>815</v>
      </c>
      <c r="HZ1" s="468" t="s">
        <v>817</v>
      </c>
      <c r="IA1" s="468" t="s">
        <v>819</v>
      </c>
      <c r="IB1" s="468" t="s">
        <v>316</v>
      </c>
      <c r="IC1" s="468" t="s">
        <v>821</v>
      </c>
      <c r="ID1" s="468" t="s">
        <v>823</v>
      </c>
      <c r="IE1" s="468" t="s">
        <v>317</v>
      </c>
      <c r="IF1" s="468" t="s">
        <v>825</v>
      </c>
      <c r="IG1" s="468" t="s">
        <v>827</v>
      </c>
      <c r="IH1" s="468" t="s">
        <v>318</v>
      </c>
      <c r="II1" s="468" t="s">
        <v>829</v>
      </c>
      <c r="IJ1" s="468" t="s">
        <v>831</v>
      </c>
      <c r="IK1" s="468" t="s">
        <v>833</v>
      </c>
      <c r="IL1" s="468" t="s">
        <v>835</v>
      </c>
      <c r="IM1" s="468" t="s">
        <v>319</v>
      </c>
      <c r="IN1" s="468" t="s">
        <v>837</v>
      </c>
      <c r="IO1" s="471" t="s">
        <v>320</v>
      </c>
      <c r="IP1" s="468" t="s">
        <v>845</v>
      </c>
      <c r="IQ1" s="468" t="s">
        <v>847</v>
      </c>
      <c r="IR1" s="468" t="s">
        <v>321</v>
      </c>
      <c r="IS1" s="468" t="s">
        <v>849</v>
      </c>
      <c r="IT1" s="468" t="s">
        <v>851</v>
      </c>
      <c r="IU1" s="468" t="s">
        <v>853</v>
      </c>
      <c r="IV1" s="471" t="s">
        <v>322</v>
      </c>
      <c r="IW1" s="468" t="s">
        <v>855</v>
      </c>
      <c r="IX1" s="468" t="s">
        <v>323</v>
      </c>
      <c r="IY1" s="468" t="s">
        <v>858</v>
      </c>
      <c r="IZ1" s="468" t="s">
        <v>860</v>
      </c>
      <c r="JA1" s="468" t="s">
        <v>862</v>
      </c>
      <c r="JB1" s="468" t="s">
        <v>864</v>
      </c>
      <c r="JC1" s="468" t="s">
        <v>866</v>
      </c>
      <c r="JD1" s="468" t="s">
        <v>868</v>
      </c>
      <c r="JE1" s="468" t="s">
        <v>324</v>
      </c>
      <c r="JF1" s="468" t="s">
        <v>871</v>
      </c>
      <c r="JG1" s="468" t="s">
        <v>873</v>
      </c>
      <c r="JH1" s="468" t="s">
        <v>875</v>
      </c>
      <c r="JI1" s="468" t="s">
        <v>877</v>
      </c>
      <c r="JJ1" s="468" t="s">
        <v>879</v>
      </c>
      <c r="JK1" s="468" t="s">
        <v>881</v>
      </c>
      <c r="JL1" s="468" t="s">
        <v>883</v>
      </c>
      <c r="JM1" s="468" t="s">
        <v>885</v>
      </c>
      <c r="JN1" s="468" t="s">
        <v>325</v>
      </c>
      <c r="JO1" s="468" t="s">
        <v>888</v>
      </c>
      <c r="JP1" s="468" t="s">
        <v>890</v>
      </c>
      <c r="JQ1" s="468" t="s">
        <v>892</v>
      </c>
      <c r="JR1" s="468" t="s">
        <v>894</v>
      </c>
      <c r="JS1" s="468" t="s">
        <v>895</v>
      </c>
      <c r="JT1" s="468" t="s">
        <v>897</v>
      </c>
      <c r="JU1" s="468" t="s">
        <v>899</v>
      </c>
      <c r="JV1" s="468" t="s">
        <v>901</v>
      </c>
      <c r="JW1" s="468" t="s">
        <v>903</v>
      </c>
      <c r="JX1" s="468" t="s">
        <v>905</v>
      </c>
      <c r="JY1" s="468" t="s">
        <v>907</v>
      </c>
      <c r="JZ1" s="468" t="s">
        <v>909</v>
      </c>
      <c r="KA1" s="468" t="s">
        <v>911</v>
      </c>
      <c r="KB1" s="468" t="s">
        <v>913</v>
      </c>
      <c r="KC1" s="468" t="s">
        <v>915</v>
      </c>
      <c r="KD1" s="468" t="s">
        <v>917</v>
      </c>
      <c r="KE1" s="468" t="s">
        <v>919</v>
      </c>
      <c r="KF1" s="468" t="s">
        <v>921</v>
      </c>
      <c r="KG1" s="468" t="s">
        <v>923</v>
      </c>
      <c r="KH1" s="468" t="s">
        <v>925</v>
      </c>
      <c r="KI1" s="468" t="s">
        <v>927</v>
      </c>
      <c r="KJ1" s="468" t="s">
        <v>929</v>
      </c>
      <c r="KK1" s="468" t="s">
        <v>931</v>
      </c>
      <c r="KL1" s="468" t="s">
        <v>933</v>
      </c>
      <c r="KM1" s="468" t="s">
        <v>935</v>
      </c>
      <c r="KN1" s="468" t="s">
        <v>937</v>
      </c>
      <c r="KO1" s="471" t="s">
        <v>326</v>
      </c>
      <c r="KP1" s="468" t="s">
        <v>939</v>
      </c>
      <c r="KQ1" s="468" t="s">
        <v>327</v>
      </c>
      <c r="KR1" s="468" t="s">
        <v>942</v>
      </c>
      <c r="KS1" s="468" t="s">
        <v>944</v>
      </c>
      <c r="KT1" s="468" t="s">
        <v>946</v>
      </c>
      <c r="KU1" s="468" t="s">
        <v>948</v>
      </c>
      <c r="KV1" s="468" t="s">
        <v>328</v>
      </c>
      <c r="KW1" s="468" t="s">
        <v>951</v>
      </c>
      <c r="KX1" s="468" t="s">
        <v>953</v>
      </c>
      <c r="KY1" s="468" t="s">
        <v>955</v>
      </c>
      <c r="KZ1" s="468" t="s">
        <v>957</v>
      </c>
      <c r="LA1" s="468" t="s">
        <v>959</v>
      </c>
      <c r="LB1" s="468" t="s">
        <v>961</v>
      </c>
      <c r="LC1" s="468" t="s">
        <v>963</v>
      </c>
      <c r="LD1" s="467" t="s">
        <v>330</v>
      </c>
      <c r="LE1" s="471" t="s">
        <v>331</v>
      </c>
      <c r="LF1" s="468" t="s">
        <v>332</v>
      </c>
      <c r="LG1" s="468" t="s">
        <v>346</v>
      </c>
      <c r="LH1" s="468" t="s">
        <v>965</v>
      </c>
      <c r="LI1" s="468" t="s">
        <v>967</v>
      </c>
      <c r="LJ1" s="468" t="s">
        <v>969</v>
      </c>
      <c r="LK1" s="468" t="s">
        <v>971</v>
      </c>
      <c r="LL1" s="468" t="s">
        <v>347</v>
      </c>
      <c r="LM1" s="468" t="s">
        <v>973</v>
      </c>
      <c r="LN1" s="468" t="s">
        <v>348</v>
      </c>
      <c r="LO1" s="468" t="s">
        <v>975</v>
      </c>
      <c r="LP1" s="468" t="s">
        <v>333</v>
      </c>
      <c r="LQ1" s="468" t="s">
        <v>977</v>
      </c>
      <c r="LR1" s="468" t="s">
        <v>349</v>
      </c>
      <c r="LS1" s="468" t="s">
        <v>979</v>
      </c>
      <c r="LT1" s="468" t="s">
        <v>981</v>
      </c>
      <c r="LU1" s="468" t="s">
        <v>350</v>
      </c>
      <c r="LV1" s="471" t="s">
        <v>334</v>
      </c>
      <c r="LW1" s="468" t="s">
        <v>335</v>
      </c>
      <c r="LX1" s="468" t="s">
        <v>983</v>
      </c>
      <c r="LY1" s="468" t="s">
        <v>985</v>
      </c>
      <c r="LZ1" s="468" t="s">
        <v>986</v>
      </c>
      <c r="MA1" s="468" t="s">
        <v>988</v>
      </c>
      <c r="MB1" s="468" t="s">
        <v>989</v>
      </c>
      <c r="MC1" s="468" t="s">
        <v>991</v>
      </c>
      <c r="MD1" s="468" t="s">
        <v>993</v>
      </c>
      <c r="ME1" s="468" t="s">
        <v>995</v>
      </c>
      <c r="MF1" s="468" t="s">
        <v>997</v>
      </c>
      <c r="MG1" s="468" t="s">
        <v>336</v>
      </c>
      <c r="MH1" s="468" t="s">
        <v>1000</v>
      </c>
      <c r="MI1" s="468" t="s">
        <v>1001</v>
      </c>
      <c r="MJ1" s="468" t="s">
        <v>1003</v>
      </c>
      <c r="MK1" s="468" t="s">
        <v>337</v>
      </c>
      <c r="ML1" s="468" t="s">
        <v>1006</v>
      </c>
      <c r="MM1" s="468" t="s">
        <v>1007</v>
      </c>
      <c r="MN1" s="468" t="s">
        <v>1009</v>
      </c>
      <c r="MO1" s="468" t="s">
        <v>1011</v>
      </c>
      <c r="MP1" s="468" t="s">
        <v>338</v>
      </c>
      <c r="MQ1" s="468" t="s">
        <v>1014</v>
      </c>
      <c r="MR1" s="468" t="s">
        <v>1016</v>
      </c>
      <c r="MS1" s="468" t="s">
        <v>1018</v>
      </c>
      <c r="MT1" s="468" t="s">
        <v>1020</v>
      </c>
      <c r="MU1" s="468" t="s">
        <v>339</v>
      </c>
      <c r="MV1" s="468" t="s">
        <v>1023</v>
      </c>
      <c r="MW1" s="468" t="s">
        <v>1025</v>
      </c>
      <c r="MX1" s="468" t="s">
        <v>1027</v>
      </c>
      <c r="MY1" s="468" t="s">
        <v>1029</v>
      </c>
      <c r="MZ1" s="468" t="s">
        <v>1031</v>
      </c>
      <c r="NA1" s="468" t="s">
        <v>1033</v>
      </c>
      <c r="NB1" s="468" t="s">
        <v>1035</v>
      </c>
      <c r="NC1" s="468" t="s">
        <v>1037</v>
      </c>
      <c r="ND1" s="468" t="s">
        <v>1039</v>
      </c>
      <c r="NE1" s="468" t="s">
        <v>1041</v>
      </c>
      <c r="NF1" s="468" t="s">
        <v>1043</v>
      </c>
      <c r="NG1" s="468" t="s">
        <v>1044</v>
      </c>
      <c r="NH1" s="471" t="s">
        <v>340</v>
      </c>
      <c r="NI1" s="468" t="s">
        <v>341</v>
      </c>
      <c r="NJ1" s="468" t="s">
        <v>1046</v>
      </c>
      <c r="NK1" s="468" t="s">
        <v>1048</v>
      </c>
      <c r="NL1" s="468" t="s">
        <v>1050</v>
      </c>
      <c r="NM1" s="468" t="s">
        <v>1052</v>
      </c>
      <c r="NN1" s="471" t="s">
        <v>342</v>
      </c>
      <c r="NO1" s="468" t="s">
        <v>343</v>
      </c>
      <c r="NP1" s="468" t="s">
        <v>1053</v>
      </c>
      <c r="NQ1" s="468" t="s">
        <v>344</v>
      </c>
      <c r="NR1" s="468" t="s">
        <v>1055</v>
      </c>
      <c r="NS1" s="468" t="s">
        <v>1057</v>
      </c>
      <c r="NT1" s="468" t="s">
        <v>345</v>
      </c>
      <c r="NU1" s="468" t="s">
        <v>1059</v>
      </c>
      <c r="NV1" s="467" t="s">
        <v>351</v>
      </c>
      <c r="NW1" s="471" t="s">
        <v>352</v>
      </c>
      <c r="NX1" s="468" t="s">
        <v>353</v>
      </c>
      <c r="NY1" s="468" t="s">
        <v>1062</v>
      </c>
      <c r="NZ1" s="468" t="s">
        <v>1064</v>
      </c>
      <c r="OA1" s="468" t="s">
        <v>354</v>
      </c>
      <c r="OB1" s="468" t="s">
        <v>364</v>
      </c>
      <c r="OC1" s="468" t="s">
        <v>1066</v>
      </c>
      <c r="OD1" s="468" t="s">
        <v>1068</v>
      </c>
      <c r="OE1" s="468" t="s">
        <v>1070</v>
      </c>
      <c r="OF1" s="468" t="s">
        <v>1072</v>
      </c>
      <c r="OG1" s="468" t="s">
        <v>1074</v>
      </c>
      <c r="OH1" s="468" t="s">
        <v>1076</v>
      </c>
      <c r="OI1" s="468" t="s">
        <v>1078</v>
      </c>
      <c r="OJ1" s="468" t="s">
        <v>1080</v>
      </c>
      <c r="OK1" s="468" t="s">
        <v>1082</v>
      </c>
      <c r="OL1" s="468" t="s">
        <v>1084</v>
      </c>
      <c r="OM1" s="468" t="s">
        <v>1086</v>
      </c>
      <c r="ON1" s="468" t="s">
        <v>1088</v>
      </c>
      <c r="OO1" s="468" t="s">
        <v>1090</v>
      </c>
      <c r="OP1" s="468" t="s">
        <v>1092</v>
      </c>
      <c r="OQ1" s="468" t="s">
        <v>1094</v>
      </c>
      <c r="OR1" s="468" t="s">
        <v>1096</v>
      </c>
      <c r="OS1" s="468" t="s">
        <v>1098</v>
      </c>
      <c r="OT1" s="468" t="s">
        <v>1100</v>
      </c>
      <c r="OU1" s="468" t="s">
        <v>1102</v>
      </c>
      <c r="OV1" s="468" t="s">
        <v>1104</v>
      </c>
      <c r="OW1" s="468" t="s">
        <v>1106</v>
      </c>
      <c r="OX1" s="468" t="s">
        <v>1108</v>
      </c>
      <c r="OY1" s="468" t="s">
        <v>365</v>
      </c>
      <c r="OZ1" s="468" t="s">
        <v>1111</v>
      </c>
      <c r="PA1" s="468" t="s">
        <v>1113</v>
      </c>
      <c r="PB1" s="468" t="s">
        <v>1114</v>
      </c>
      <c r="PC1" s="468" t="s">
        <v>1116</v>
      </c>
      <c r="PD1" s="468" t="s">
        <v>1118</v>
      </c>
      <c r="PE1" s="468" t="s">
        <v>1120</v>
      </c>
      <c r="PF1" s="468" t="s">
        <v>1122</v>
      </c>
      <c r="PG1" s="468" t="s">
        <v>1124</v>
      </c>
      <c r="PH1" s="468" t="s">
        <v>1126</v>
      </c>
      <c r="PI1" s="468" t="s">
        <v>1128</v>
      </c>
      <c r="PJ1" s="468" t="s">
        <v>1130</v>
      </c>
      <c r="PK1" s="468" t="s">
        <v>1132</v>
      </c>
      <c r="PL1" s="468" t="s">
        <v>1134</v>
      </c>
      <c r="PM1" s="468" t="s">
        <v>1136</v>
      </c>
      <c r="PN1" s="468" t="s">
        <v>1138</v>
      </c>
      <c r="PO1" s="468" t="s">
        <v>1140</v>
      </c>
      <c r="PP1" s="468" t="s">
        <v>1142</v>
      </c>
      <c r="PQ1" s="468" t="s">
        <v>1144</v>
      </c>
      <c r="PR1" s="468" t="s">
        <v>1146</v>
      </c>
      <c r="PS1" s="468" t="s">
        <v>1148</v>
      </c>
      <c r="PT1" s="468" t="s">
        <v>1150</v>
      </c>
      <c r="PU1" s="468" t="s">
        <v>1152</v>
      </c>
      <c r="PV1" s="468" t="s">
        <v>1154</v>
      </c>
      <c r="PW1" s="468" t="s">
        <v>1156</v>
      </c>
      <c r="PX1" s="468" t="s">
        <v>1158</v>
      </c>
      <c r="PY1" s="468" t="s">
        <v>1160</v>
      </c>
      <c r="PZ1" s="468" t="s">
        <v>355</v>
      </c>
      <c r="QA1" s="468" t="s">
        <v>1162</v>
      </c>
      <c r="QB1" s="468" t="s">
        <v>1164</v>
      </c>
      <c r="QC1" s="468" t="s">
        <v>1166</v>
      </c>
      <c r="QD1" s="468" t="s">
        <v>1168</v>
      </c>
      <c r="QE1" s="468" t="s">
        <v>1170</v>
      </c>
      <c r="QF1" s="471" t="s">
        <v>356</v>
      </c>
      <c r="QG1" s="468" t="s">
        <v>357</v>
      </c>
      <c r="QH1" s="468" t="s">
        <v>1172</v>
      </c>
      <c r="QI1" s="468" t="s">
        <v>1174</v>
      </c>
      <c r="QJ1" s="468" t="s">
        <v>1176</v>
      </c>
      <c r="QK1" s="468" t="s">
        <v>1178</v>
      </c>
      <c r="QL1" s="468" t="s">
        <v>1180</v>
      </c>
      <c r="QM1" s="468" t="s">
        <v>1182</v>
      </c>
      <c r="QN1" s="471" t="s">
        <v>358</v>
      </c>
      <c r="QO1" s="468" t="s">
        <v>1184</v>
      </c>
      <c r="QP1" s="468" t="s">
        <v>359</v>
      </c>
      <c r="QQ1" s="468" t="s">
        <v>366</v>
      </c>
      <c r="QR1" s="468" t="s">
        <v>1186</v>
      </c>
      <c r="QS1" s="468" t="s">
        <v>1188</v>
      </c>
      <c r="QT1" s="468" t="s">
        <v>1190</v>
      </c>
      <c r="QU1" s="468" t="s">
        <v>1192</v>
      </c>
      <c r="QV1" s="468" t="s">
        <v>1194</v>
      </c>
      <c r="QW1" s="468" t="s">
        <v>1196</v>
      </c>
      <c r="QX1" s="468" t="s">
        <v>1198</v>
      </c>
      <c r="QY1" s="468" t="s">
        <v>1200</v>
      </c>
      <c r="QZ1" s="468" t="s">
        <v>1202</v>
      </c>
      <c r="RA1" s="468" t="s">
        <v>1204</v>
      </c>
      <c r="RB1" s="468" t="s">
        <v>1206</v>
      </c>
      <c r="RC1" s="468" t="s">
        <v>1208</v>
      </c>
      <c r="RD1" s="468" t="s">
        <v>1210</v>
      </c>
      <c r="RE1" s="468" t="s">
        <v>1212</v>
      </c>
      <c r="RF1" s="471" t="s">
        <v>360</v>
      </c>
      <c r="RG1" s="468" t="s">
        <v>361</v>
      </c>
      <c r="RH1" s="468" t="s">
        <v>1214</v>
      </c>
      <c r="RI1" s="468" t="s">
        <v>1216</v>
      </c>
      <c r="RJ1" s="471" t="s">
        <v>362</v>
      </c>
      <c r="RK1" s="468" t="s">
        <v>363</v>
      </c>
      <c r="RL1" s="468" t="s">
        <v>1218</v>
      </c>
      <c r="RM1" s="468" t="s">
        <v>1219</v>
      </c>
      <c r="RN1" s="468" t="s">
        <v>1220</v>
      </c>
      <c r="RO1" s="468" t="s">
        <v>1221</v>
      </c>
      <c r="RP1" s="468" t="s">
        <v>1223</v>
      </c>
      <c r="RQ1" s="468" t="s">
        <v>1224</v>
      </c>
      <c r="RR1" s="468" t="s">
        <v>1226</v>
      </c>
      <c r="RS1" s="468" t="s">
        <v>1227</v>
      </c>
      <c r="RT1" s="467" t="s">
        <v>367</v>
      </c>
      <c r="RU1" s="471" t="s">
        <v>368</v>
      </c>
      <c r="RV1" s="468" t="s">
        <v>369</v>
      </c>
      <c r="RW1" s="468" t="s">
        <v>1229</v>
      </c>
      <c r="RX1" s="468" t="s">
        <v>1231</v>
      </c>
      <c r="RY1" s="468" t="s">
        <v>370</v>
      </c>
      <c r="RZ1" s="468" t="s">
        <v>1233</v>
      </c>
      <c r="SA1" s="468" t="s">
        <v>1235</v>
      </c>
      <c r="SB1" s="468" t="s">
        <v>1237</v>
      </c>
      <c r="SC1" s="468" t="s">
        <v>1239</v>
      </c>
      <c r="SD1" s="471" t="s">
        <v>371</v>
      </c>
      <c r="SE1" s="468" t="s">
        <v>372</v>
      </c>
      <c r="SF1" s="468" t="s">
        <v>1241</v>
      </c>
      <c r="SG1" s="468" t="s">
        <v>1243</v>
      </c>
      <c r="SH1" s="468" t="s">
        <v>1245</v>
      </c>
      <c r="SI1" s="468" t="s">
        <v>1247</v>
      </c>
      <c r="SJ1" s="468" t="s">
        <v>1249</v>
      </c>
      <c r="SK1" s="468" t="s">
        <v>1251</v>
      </c>
      <c r="SL1" s="468" t="s">
        <v>1253</v>
      </c>
      <c r="SM1" s="468" t="s">
        <v>1255</v>
      </c>
      <c r="SN1" s="468" t="s">
        <v>1257</v>
      </c>
      <c r="SO1" s="468" t="s">
        <v>1259</v>
      </c>
      <c r="SP1" s="468" t="s">
        <v>1261</v>
      </c>
      <c r="SQ1" s="468" t="s">
        <v>1263</v>
      </c>
      <c r="SR1" s="468" t="s">
        <v>1265</v>
      </c>
      <c r="SS1" s="468" t="s">
        <v>1267</v>
      </c>
      <c r="ST1" s="468" t="s">
        <v>1269</v>
      </c>
      <c r="SU1" s="467" t="s">
        <v>373</v>
      </c>
      <c r="SV1" s="471" t="s">
        <v>374</v>
      </c>
      <c r="SW1" s="468" t="s">
        <v>375</v>
      </c>
      <c r="SX1" s="468" t="s">
        <v>1271</v>
      </c>
      <c r="SY1" s="468" t="s">
        <v>1273</v>
      </c>
      <c r="SZ1" s="468" t="s">
        <v>1275</v>
      </c>
      <c r="TA1" s="468" t="s">
        <v>1277</v>
      </c>
      <c r="TB1" s="468" t="s">
        <v>1279</v>
      </c>
      <c r="TC1" s="468" t="s">
        <v>376</v>
      </c>
      <c r="TD1" s="468" t="s">
        <v>1281</v>
      </c>
      <c r="TE1" s="468" t="s">
        <v>1283</v>
      </c>
      <c r="TF1" s="468" t="s">
        <v>1285</v>
      </c>
      <c r="TG1" s="468" t="s">
        <v>1287</v>
      </c>
      <c r="TH1" s="468" t="s">
        <v>1289</v>
      </c>
      <c r="TI1" s="468" t="s">
        <v>1291</v>
      </c>
      <c r="TJ1" s="471" t="s">
        <v>377</v>
      </c>
      <c r="TK1" s="468" t="s">
        <v>378</v>
      </c>
      <c r="TL1" s="468" t="s">
        <v>379</v>
      </c>
      <c r="TM1" s="468" t="s">
        <v>1293</v>
      </c>
      <c r="TN1" s="468" t="s">
        <v>1295</v>
      </c>
      <c r="TO1" s="468" t="s">
        <v>1296</v>
      </c>
      <c r="TP1" s="468" t="s">
        <v>1298</v>
      </c>
      <c r="TQ1" s="468" t="s">
        <v>1300</v>
      </c>
      <c r="TR1" s="468" t="s">
        <v>1302</v>
      </c>
      <c r="TS1" s="468" t="s">
        <v>1304</v>
      </c>
      <c r="TT1" s="468" t="s">
        <v>1306</v>
      </c>
      <c r="TU1" s="468" t="s">
        <v>1308</v>
      </c>
      <c r="TV1" s="468" t="s">
        <v>1310</v>
      </c>
      <c r="TW1" s="468" t="s">
        <v>1312</v>
      </c>
      <c r="TX1" s="468" t="s">
        <v>1314</v>
      </c>
      <c r="TY1" s="468" t="s">
        <v>1316</v>
      </c>
      <c r="TZ1" s="468" t="s">
        <v>1318</v>
      </c>
      <c r="UA1" s="468" t="s">
        <v>1320</v>
      </c>
      <c r="UB1" s="468" t="s">
        <v>1322</v>
      </c>
      <c r="UC1" s="467" t="s">
        <v>1324</v>
      </c>
      <c r="UD1" s="468" t="s">
        <v>1326</v>
      </c>
      <c r="UE1" s="468" t="s">
        <v>1328</v>
      </c>
      <c r="UF1" s="468" t="s">
        <v>1330</v>
      </c>
      <c r="UG1" s="468" t="s">
        <v>1332</v>
      </c>
      <c r="UH1" s="468" t="s">
        <v>1334</v>
      </c>
      <c r="UI1" s="469"/>
    </row>
    <row r="2" spans="1:555" s="122" customFormat="1" ht="14.45" hidden="1" x14ac:dyDescent="0.3">
      <c r="A2" s="465" t="s">
        <v>1357</v>
      </c>
      <c r="B2" s="465" t="s">
        <v>1359</v>
      </c>
      <c r="C2" s="465" t="s">
        <v>471</v>
      </c>
      <c r="D2" s="465" t="s">
        <v>1358</v>
      </c>
      <c r="E2" s="465" t="s">
        <v>1360</v>
      </c>
      <c r="F2" s="465" t="s">
        <v>472</v>
      </c>
      <c r="G2" s="466" t="s">
        <v>1361</v>
      </c>
      <c r="H2" s="465" t="s">
        <v>1362</v>
      </c>
      <c r="I2" s="465" t="s">
        <v>1363</v>
      </c>
      <c r="J2" s="465" t="s">
        <v>1454</v>
      </c>
      <c r="K2" s="465" t="s">
        <v>1364</v>
      </c>
      <c r="L2" s="465" t="s">
        <v>1365</v>
      </c>
      <c r="M2" s="465" t="s">
        <v>1366</v>
      </c>
      <c r="N2" s="465" t="s">
        <v>1367</v>
      </c>
      <c r="O2" s="465" t="s">
        <v>1368</v>
      </c>
      <c r="P2" s="465" t="s">
        <v>1479</v>
      </c>
      <c r="Q2" s="465" t="s">
        <v>1517</v>
      </c>
      <c r="R2" s="460" t="str">
        <f>+Presupuesto!D11</f>
        <v>Recurrente</v>
      </c>
      <c r="S2" s="460" t="str">
        <f>+Presupuesto!E11</f>
        <v>Programa / Proyecto 2016</v>
      </c>
      <c r="T2" s="465"/>
      <c r="U2" s="465" t="s">
        <v>394</v>
      </c>
      <c r="V2" s="465" t="s">
        <v>412</v>
      </c>
      <c r="W2" s="465" t="s">
        <v>395</v>
      </c>
      <c r="X2" s="465" t="s">
        <v>396</v>
      </c>
      <c r="Y2" s="465" t="s">
        <v>397</v>
      </c>
      <c r="Z2" s="465" t="s">
        <v>398</v>
      </c>
      <c r="AA2" s="465" t="s">
        <v>399</v>
      </c>
      <c r="AB2" s="465" t="s">
        <v>400</v>
      </c>
      <c r="AC2" s="465" t="s">
        <v>401</v>
      </c>
      <c r="AD2" s="465" t="s">
        <v>402</v>
      </c>
      <c r="AE2" s="465" t="s">
        <v>403</v>
      </c>
      <c r="AF2" s="465" t="s">
        <v>404</v>
      </c>
      <c r="AG2" s="465"/>
      <c r="AH2" s="465" t="s">
        <v>420</v>
      </c>
      <c r="AI2" s="465" t="s">
        <v>421</v>
      </c>
      <c r="AJ2" s="465" t="s">
        <v>422</v>
      </c>
      <c r="AK2" s="465" t="s">
        <v>423</v>
      </c>
      <c r="AL2" s="465" t="s">
        <v>424</v>
      </c>
      <c r="AM2" s="465" t="s">
        <v>427</v>
      </c>
      <c r="AN2" s="465" t="s">
        <v>425</v>
      </c>
      <c r="AO2" s="465" t="s">
        <v>426</v>
      </c>
      <c r="AP2" s="465" t="s">
        <v>428</v>
      </c>
      <c r="AQ2" s="465" t="s">
        <v>429</v>
      </c>
      <c r="AR2" s="465" t="s">
        <v>430</v>
      </c>
      <c r="AS2" s="465" t="s">
        <v>431</v>
      </c>
      <c r="AT2" s="465" t="s">
        <v>432</v>
      </c>
      <c r="AU2" s="465" t="s">
        <v>433</v>
      </c>
      <c r="AV2" s="465" t="s">
        <v>434</v>
      </c>
      <c r="AW2" s="465" t="s">
        <v>435</v>
      </c>
      <c r="AX2" s="465" t="s">
        <v>436</v>
      </c>
      <c r="AY2" s="465" t="s">
        <v>437</v>
      </c>
      <c r="AZ2" s="465" t="s">
        <v>438</v>
      </c>
      <c r="BA2" s="465" t="s">
        <v>439</v>
      </c>
      <c r="BB2" s="465" t="s">
        <v>440</v>
      </c>
      <c r="BC2" s="465" t="s">
        <v>441</v>
      </c>
      <c r="BD2" s="465" t="s">
        <v>442</v>
      </c>
      <c r="BE2" s="465" t="s">
        <v>443</v>
      </c>
      <c r="BF2" s="465" t="s">
        <v>444</v>
      </c>
      <c r="BG2" s="465" t="s">
        <v>445</v>
      </c>
      <c r="BH2" s="465" t="s">
        <v>446</v>
      </c>
      <c r="BI2" s="465" t="s">
        <v>447</v>
      </c>
      <c r="BJ2" s="465" t="s">
        <v>448</v>
      </c>
      <c r="BK2" s="465" t="s">
        <v>449</v>
      </c>
      <c r="BL2" s="465" t="s">
        <v>450</v>
      </c>
      <c r="BM2" s="465" t="s">
        <v>451</v>
      </c>
      <c r="BN2" s="465" t="s">
        <v>452</v>
      </c>
      <c r="BO2" s="465" t="s">
        <v>453</v>
      </c>
      <c r="BP2" s="465" t="s">
        <v>454</v>
      </c>
      <c r="BQ2" s="465" t="s">
        <v>455</v>
      </c>
      <c r="BR2" s="465" t="s">
        <v>456</v>
      </c>
      <c r="BS2" s="465" t="s">
        <v>457</v>
      </c>
      <c r="BT2" s="465" t="s">
        <v>458</v>
      </c>
      <c r="BU2" s="465" t="s">
        <v>459</v>
      </c>
      <c r="BV2" s="465"/>
      <c r="BW2" s="465"/>
      <c r="BX2" s="465"/>
      <c r="BY2" s="465"/>
      <c r="BZ2" s="465"/>
      <c r="CA2" s="465"/>
      <c r="CB2" s="465"/>
      <c r="CC2" s="465"/>
      <c r="CD2" s="465"/>
      <c r="CE2" s="465"/>
      <c r="CF2" s="465"/>
      <c r="CG2" s="465"/>
      <c r="CH2" s="465"/>
      <c r="CI2" s="465"/>
      <c r="CJ2" s="465"/>
      <c r="CK2" s="465"/>
      <c r="CL2" s="465"/>
      <c r="CM2" s="465"/>
      <c r="CN2" s="465"/>
      <c r="CO2" s="465"/>
      <c r="CP2" s="465"/>
      <c r="CQ2" s="465"/>
      <c r="CR2" s="465"/>
      <c r="CS2" s="465"/>
      <c r="CT2" s="465"/>
      <c r="CU2" s="465"/>
      <c r="CV2" s="465"/>
      <c r="CW2" s="465"/>
      <c r="CX2" s="465"/>
      <c r="CY2" s="465"/>
      <c r="CZ2" s="465"/>
      <c r="DA2" s="465"/>
      <c r="DB2" s="465"/>
      <c r="DC2" s="465"/>
      <c r="DD2" s="465"/>
      <c r="DE2" s="465"/>
      <c r="DF2" s="465"/>
      <c r="DG2" s="465"/>
      <c r="DH2" s="465"/>
      <c r="DI2" s="465"/>
      <c r="DJ2" s="465"/>
      <c r="DK2" s="465"/>
      <c r="DL2" s="465"/>
      <c r="DM2" s="465"/>
      <c r="DN2" s="465"/>
      <c r="DO2" s="465"/>
      <c r="DP2" s="465"/>
      <c r="DQ2" s="465"/>
      <c r="DR2" s="465"/>
      <c r="DS2" s="465"/>
      <c r="DT2" s="465"/>
      <c r="DU2" s="465"/>
      <c r="DV2" s="465"/>
      <c r="DW2" s="465"/>
      <c r="DX2" s="465"/>
      <c r="DY2" s="465"/>
      <c r="DZ2" s="465"/>
      <c r="EA2" s="465"/>
      <c r="EB2" s="465"/>
      <c r="EC2" s="465"/>
      <c r="ED2" s="465"/>
      <c r="EE2" s="465"/>
      <c r="EF2" s="465"/>
      <c r="EG2" s="465"/>
      <c r="EH2" s="465"/>
      <c r="EI2" s="465"/>
      <c r="EJ2" s="465"/>
      <c r="EK2" s="465"/>
      <c r="EL2" s="465"/>
      <c r="EM2" s="465"/>
      <c r="EN2" s="465"/>
      <c r="EO2" s="465"/>
      <c r="EP2" s="465"/>
      <c r="EQ2" s="465"/>
      <c r="ER2" s="465"/>
      <c r="ES2" s="465"/>
      <c r="ET2" s="465"/>
      <c r="EU2" s="465"/>
      <c r="EV2" s="465"/>
      <c r="EW2" s="465"/>
      <c r="EX2" s="465"/>
      <c r="EY2" s="465"/>
      <c r="EZ2" s="465"/>
      <c r="FA2" s="465"/>
      <c r="FB2" s="465"/>
      <c r="FC2" s="465"/>
      <c r="FD2" s="465"/>
      <c r="FE2" s="465"/>
      <c r="FF2" s="465"/>
      <c r="FG2" s="465"/>
      <c r="FH2" s="465"/>
      <c r="FI2" s="465"/>
      <c r="FJ2" s="465"/>
      <c r="FK2" s="465"/>
      <c r="FL2" s="465"/>
      <c r="FM2" s="465"/>
      <c r="FN2" s="465"/>
      <c r="FO2" s="465"/>
      <c r="FP2" s="465"/>
      <c r="FQ2" s="465"/>
      <c r="FR2" s="465"/>
      <c r="FS2" s="465"/>
      <c r="FT2" s="465"/>
      <c r="FU2" s="465"/>
      <c r="FV2" s="465"/>
      <c r="FW2" s="465"/>
      <c r="FX2" s="465"/>
      <c r="FY2" s="465"/>
      <c r="FZ2" s="465"/>
      <c r="GA2" s="465"/>
      <c r="GB2" s="465"/>
      <c r="GC2" s="465"/>
      <c r="GD2" s="465"/>
      <c r="GE2" s="465"/>
      <c r="GF2" s="465"/>
      <c r="GG2" s="465"/>
      <c r="GH2" s="465"/>
      <c r="GI2" s="465"/>
      <c r="GJ2" s="465"/>
      <c r="GK2" s="465"/>
      <c r="GL2" s="465"/>
      <c r="GM2" s="465"/>
      <c r="GN2" s="465"/>
      <c r="GO2" s="465"/>
      <c r="GP2" s="465"/>
      <c r="GQ2" s="465"/>
      <c r="GR2" s="465"/>
      <c r="GS2" s="465"/>
      <c r="GT2" s="465"/>
      <c r="GU2" s="465"/>
      <c r="GV2" s="465"/>
      <c r="GW2" s="465"/>
      <c r="GX2" s="465"/>
      <c r="GY2" s="465"/>
      <c r="GZ2" s="465"/>
      <c r="HA2" s="465"/>
      <c r="HB2" s="465"/>
      <c r="HC2" s="465"/>
      <c r="HD2" s="465"/>
      <c r="HE2" s="465"/>
      <c r="HF2" s="465"/>
      <c r="HG2" s="465"/>
      <c r="HH2" s="465"/>
      <c r="HI2" s="465"/>
      <c r="HJ2" s="465"/>
      <c r="HK2" s="465"/>
      <c r="HL2" s="465"/>
      <c r="HM2" s="465"/>
      <c r="HN2" s="465"/>
      <c r="HO2" s="465"/>
      <c r="HP2" s="465"/>
      <c r="HQ2" s="465"/>
      <c r="HR2" s="465"/>
      <c r="HS2" s="465"/>
      <c r="HT2" s="465"/>
      <c r="HU2" s="465"/>
      <c r="HV2" s="465"/>
      <c r="HW2" s="465"/>
      <c r="HX2" s="465"/>
      <c r="HY2" s="465"/>
      <c r="HZ2" s="465"/>
      <c r="IA2" s="465"/>
      <c r="IB2" s="465"/>
      <c r="IC2" s="465"/>
      <c r="ID2" s="465"/>
      <c r="IE2" s="465"/>
      <c r="IF2" s="465"/>
      <c r="IG2" s="465"/>
      <c r="IH2" s="465"/>
      <c r="II2" s="465"/>
      <c r="IJ2" s="465"/>
      <c r="IK2" s="465"/>
      <c r="IL2" s="465"/>
      <c r="IM2" s="465"/>
      <c r="IN2" s="465"/>
      <c r="IO2" s="465"/>
      <c r="IP2" s="465"/>
      <c r="IQ2" s="465"/>
      <c r="IR2" s="465"/>
      <c r="IS2" s="465"/>
      <c r="IT2" s="465"/>
      <c r="IU2" s="465"/>
      <c r="IV2" s="465"/>
      <c r="IW2" s="465"/>
      <c r="IX2" s="465"/>
      <c r="IY2" s="465"/>
      <c r="IZ2" s="465"/>
      <c r="JA2" s="465"/>
      <c r="JB2" s="465"/>
      <c r="JC2" s="465"/>
      <c r="JD2" s="465"/>
      <c r="JE2" s="465"/>
      <c r="JF2" s="465"/>
      <c r="JG2" s="465"/>
      <c r="JH2" s="465"/>
      <c r="JI2" s="465"/>
      <c r="JJ2" s="465"/>
      <c r="JK2" s="465"/>
      <c r="JL2" s="465"/>
      <c r="JM2" s="465"/>
      <c r="JN2" s="465"/>
      <c r="JO2" s="465"/>
      <c r="JP2" s="465"/>
      <c r="JQ2" s="465"/>
      <c r="JR2" s="465"/>
      <c r="JS2" s="465"/>
      <c r="JT2" s="465"/>
      <c r="JU2" s="465"/>
      <c r="JV2" s="465"/>
      <c r="JW2" s="465"/>
      <c r="JX2" s="465"/>
      <c r="JY2" s="465"/>
      <c r="JZ2" s="465"/>
      <c r="KA2" s="465"/>
      <c r="KB2" s="465"/>
      <c r="KC2" s="465"/>
      <c r="KD2" s="465"/>
      <c r="KE2" s="465"/>
      <c r="KF2" s="465"/>
      <c r="KG2" s="465"/>
      <c r="KH2" s="465"/>
      <c r="KI2" s="465"/>
      <c r="KJ2" s="465"/>
      <c r="KK2" s="465"/>
      <c r="KL2" s="465"/>
      <c r="KM2" s="465"/>
      <c r="KN2" s="465"/>
      <c r="KO2" s="465"/>
      <c r="KP2" s="465"/>
      <c r="KQ2" s="465"/>
      <c r="KR2" s="465"/>
      <c r="KS2" s="465"/>
      <c r="KT2" s="465"/>
      <c r="KU2" s="465"/>
      <c r="KV2" s="465"/>
      <c r="KW2" s="465"/>
      <c r="KX2" s="465"/>
      <c r="KY2" s="465"/>
      <c r="KZ2" s="465"/>
      <c r="LA2" s="465"/>
      <c r="LB2" s="465"/>
      <c r="LC2" s="465"/>
      <c r="LD2" s="465"/>
      <c r="LE2" s="465"/>
      <c r="LF2" s="465"/>
      <c r="LG2" s="465"/>
      <c r="LH2" s="465"/>
      <c r="LI2" s="465"/>
      <c r="LJ2" s="465"/>
      <c r="LK2" s="465"/>
      <c r="LL2" s="465"/>
      <c r="LM2" s="465"/>
      <c r="LN2" s="465"/>
      <c r="LO2" s="465"/>
      <c r="LP2" s="465"/>
      <c r="LQ2" s="465"/>
      <c r="LR2" s="465"/>
      <c r="LS2" s="465"/>
      <c r="LT2" s="465"/>
      <c r="LU2" s="465"/>
      <c r="LV2" s="465"/>
      <c r="LW2" s="465"/>
      <c r="LX2" s="465"/>
      <c r="LY2" s="465"/>
      <c r="LZ2" s="465"/>
      <c r="MA2" s="465"/>
      <c r="MB2" s="465"/>
      <c r="MC2" s="465"/>
      <c r="MD2" s="465"/>
      <c r="ME2" s="465"/>
      <c r="MF2" s="465"/>
      <c r="MG2" s="465"/>
      <c r="MH2" s="465"/>
      <c r="MI2" s="465"/>
      <c r="MJ2" s="465"/>
      <c r="MK2" s="465"/>
      <c r="ML2" s="465"/>
      <c r="MM2" s="465"/>
      <c r="MN2" s="465"/>
      <c r="MO2" s="465"/>
      <c r="MP2" s="465"/>
      <c r="MQ2" s="465"/>
      <c r="MR2" s="465"/>
      <c r="MS2" s="465"/>
      <c r="MT2" s="465"/>
      <c r="MU2" s="465"/>
      <c r="MV2" s="465"/>
      <c r="MW2" s="465"/>
      <c r="MX2" s="465"/>
      <c r="MY2" s="465"/>
      <c r="MZ2" s="465"/>
      <c r="NA2" s="465"/>
      <c r="NB2" s="465"/>
      <c r="NC2" s="465"/>
      <c r="ND2" s="465"/>
      <c r="NE2" s="465"/>
      <c r="NF2" s="465"/>
      <c r="NG2" s="465"/>
      <c r="NH2" s="465"/>
      <c r="NI2" s="465"/>
      <c r="NJ2" s="465"/>
      <c r="NK2" s="465"/>
      <c r="NL2" s="465"/>
      <c r="NM2" s="465"/>
      <c r="NN2" s="465"/>
      <c r="NO2" s="465"/>
      <c r="NP2" s="465"/>
      <c r="NQ2" s="465"/>
      <c r="NR2" s="465"/>
      <c r="NS2" s="465"/>
      <c r="NT2" s="465"/>
      <c r="NU2" s="465"/>
      <c r="NV2" s="465"/>
      <c r="NW2" s="465"/>
      <c r="NX2" s="465"/>
      <c r="NY2" s="465"/>
      <c r="NZ2" s="465"/>
      <c r="OA2" s="465"/>
      <c r="OB2" s="465"/>
      <c r="OC2" s="465"/>
      <c r="OD2" s="465"/>
      <c r="OE2" s="465"/>
      <c r="OF2" s="465"/>
      <c r="OG2" s="465"/>
      <c r="OH2" s="465"/>
      <c r="OI2" s="465"/>
      <c r="OJ2" s="465"/>
      <c r="OK2" s="465"/>
      <c r="OL2" s="465"/>
      <c r="OM2" s="465"/>
      <c r="ON2" s="465"/>
      <c r="OO2" s="465"/>
      <c r="OP2" s="465"/>
      <c r="OQ2" s="465"/>
      <c r="OR2" s="465"/>
      <c r="OS2" s="465"/>
      <c r="OT2" s="465"/>
      <c r="OU2" s="465"/>
      <c r="OV2" s="465"/>
      <c r="OW2" s="465"/>
      <c r="OX2" s="465"/>
      <c r="OY2" s="465"/>
      <c r="OZ2" s="465"/>
      <c r="PA2" s="465"/>
      <c r="PB2" s="465"/>
      <c r="PC2" s="465"/>
      <c r="PD2" s="465"/>
      <c r="PE2" s="465"/>
      <c r="PF2" s="465"/>
      <c r="PG2" s="465"/>
      <c r="PH2" s="465"/>
      <c r="PI2" s="465"/>
      <c r="PJ2" s="465"/>
      <c r="PK2" s="465"/>
      <c r="PL2" s="465"/>
      <c r="PM2" s="465"/>
      <c r="PN2" s="465"/>
      <c r="PO2" s="465"/>
      <c r="PP2" s="465"/>
      <c r="PQ2" s="465"/>
      <c r="PR2" s="465"/>
      <c r="PS2" s="465"/>
      <c r="PT2" s="465"/>
      <c r="PU2" s="465"/>
      <c r="PV2" s="465"/>
      <c r="PW2" s="465"/>
      <c r="PX2" s="465"/>
      <c r="PY2" s="465"/>
      <c r="PZ2" s="465"/>
      <c r="QA2" s="465"/>
      <c r="QB2" s="465"/>
      <c r="QC2" s="465"/>
      <c r="QD2" s="465"/>
      <c r="QE2" s="465"/>
      <c r="QF2" s="465"/>
      <c r="QG2" s="465"/>
      <c r="QH2" s="465"/>
      <c r="QI2" s="465"/>
      <c r="QJ2" s="465"/>
      <c r="QK2" s="465"/>
      <c r="QL2" s="465"/>
      <c r="QM2" s="465"/>
      <c r="QN2" s="465"/>
      <c r="QO2" s="465"/>
      <c r="QP2" s="465"/>
      <c r="QQ2" s="465"/>
      <c r="QR2" s="465"/>
      <c r="QS2" s="465"/>
      <c r="QT2" s="465"/>
      <c r="QU2" s="465"/>
      <c r="QV2" s="465"/>
      <c r="QW2" s="465"/>
      <c r="QX2" s="465"/>
      <c r="QY2" s="465"/>
      <c r="QZ2" s="465"/>
      <c r="RA2" s="465"/>
      <c r="RB2" s="465"/>
      <c r="RC2" s="465"/>
      <c r="RD2" s="465"/>
      <c r="RE2" s="465"/>
      <c r="RF2" s="465"/>
      <c r="RG2" s="465"/>
      <c r="RH2" s="465"/>
      <c r="RI2" s="465"/>
      <c r="RJ2" s="465"/>
      <c r="RK2" s="465"/>
      <c r="RL2" s="465"/>
      <c r="RM2" s="465"/>
      <c r="RN2" s="465"/>
      <c r="RO2" s="465"/>
      <c r="RP2" s="465"/>
      <c r="RQ2" s="465"/>
      <c r="RR2" s="465"/>
      <c r="RS2" s="465"/>
      <c r="RT2" s="465"/>
      <c r="RU2" s="465"/>
      <c r="RV2" s="465"/>
      <c r="RW2" s="465"/>
      <c r="RX2" s="465"/>
      <c r="RY2" s="465"/>
      <c r="RZ2" s="465"/>
      <c r="SA2" s="465"/>
      <c r="SB2" s="465"/>
      <c r="SC2" s="465"/>
      <c r="SD2" s="465"/>
      <c r="SE2" s="465"/>
      <c r="SF2" s="465"/>
      <c r="SG2" s="465"/>
      <c r="SH2" s="465"/>
      <c r="SI2" s="465"/>
      <c r="SJ2" s="465"/>
      <c r="SK2" s="465"/>
      <c r="SL2" s="465"/>
      <c r="SM2" s="465"/>
      <c r="SN2" s="465"/>
      <c r="SO2" s="465"/>
      <c r="SP2" s="465"/>
      <c r="SQ2" s="465"/>
      <c r="SR2" s="465"/>
      <c r="SS2" s="465"/>
      <c r="ST2" s="465"/>
      <c r="SU2" s="465"/>
      <c r="SV2" s="465"/>
      <c r="SW2" s="465"/>
      <c r="SX2" s="465"/>
      <c r="SY2" s="465"/>
      <c r="SZ2" s="465"/>
      <c r="TA2" s="465"/>
      <c r="TB2" s="465"/>
      <c r="TC2" s="465"/>
      <c r="TD2" s="465"/>
      <c r="TE2" s="465"/>
      <c r="TF2" s="465"/>
      <c r="TG2" s="465"/>
      <c r="TH2" s="465"/>
      <c r="TI2" s="465"/>
      <c r="TJ2" s="465"/>
      <c r="TK2" s="465"/>
      <c r="TL2" s="465"/>
      <c r="TM2" s="465"/>
      <c r="TN2" s="465"/>
      <c r="TO2" s="465"/>
      <c r="TP2" s="465"/>
      <c r="TQ2" s="465"/>
      <c r="TR2" s="465"/>
      <c r="TS2" s="465"/>
      <c r="TT2" s="465"/>
      <c r="TU2" s="465"/>
      <c r="TV2" s="465"/>
      <c r="TW2" s="465"/>
      <c r="TX2" s="465"/>
      <c r="TY2" s="465"/>
      <c r="TZ2" s="465"/>
      <c r="UA2" s="465"/>
      <c r="UB2" s="465"/>
      <c r="UC2" s="465"/>
      <c r="UD2" s="465"/>
      <c r="UE2" s="465"/>
      <c r="UF2" s="465"/>
      <c r="UG2" s="465"/>
      <c r="UH2" s="465"/>
      <c r="UI2" s="465"/>
    </row>
    <row r="3" spans="1:555" s="122" customFormat="1" ht="14.45" hidden="1" x14ac:dyDescent="0.3">
      <c r="A3" s="463"/>
      <c r="B3" s="463"/>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4">
        <v>2500</v>
      </c>
      <c r="AI3" s="464">
        <v>1900</v>
      </c>
      <c r="AJ3" s="464">
        <v>1650</v>
      </c>
      <c r="AK3" s="464">
        <v>1580</v>
      </c>
      <c r="AL3" s="464">
        <v>2250</v>
      </c>
      <c r="AM3" s="464">
        <v>1650</v>
      </c>
      <c r="AN3" s="464">
        <v>1400</v>
      </c>
      <c r="AO3" s="464">
        <v>1340</v>
      </c>
      <c r="AP3" s="464">
        <v>2000</v>
      </c>
      <c r="AQ3" s="464">
        <v>1400</v>
      </c>
      <c r="AR3" s="464">
        <v>1150</v>
      </c>
      <c r="AS3" s="464">
        <v>1100</v>
      </c>
      <c r="AT3" s="464">
        <v>1750</v>
      </c>
      <c r="AU3" s="464">
        <v>1150</v>
      </c>
      <c r="AV3" s="464">
        <v>900</v>
      </c>
      <c r="AW3" s="464">
        <v>860</v>
      </c>
      <c r="AX3" s="464">
        <v>1200</v>
      </c>
      <c r="AY3" s="464">
        <v>900</v>
      </c>
      <c r="AZ3" s="464">
        <v>650</v>
      </c>
      <c r="BA3" s="464">
        <v>620</v>
      </c>
      <c r="BB3" s="462">
        <f>+'Cuadro Resumen'!C213</f>
        <v>5605.2314999999999</v>
      </c>
      <c r="BC3" s="462">
        <f>+'Cuadro Resumen'!D213</f>
        <v>5165.6055000000006</v>
      </c>
      <c r="BD3" s="462">
        <f>+'Cuadro Resumen'!E213</f>
        <v>6594.39</v>
      </c>
      <c r="BE3" s="462">
        <f>+'Cuadro Resumen'!F213</f>
        <v>6154.7640000000001</v>
      </c>
      <c r="BF3" s="462">
        <f>+'Cuadro Resumen'!C214</f>
        <v>4945.7925000000005</v>
      </c>
      <c r="BG3" s="462">
        <f>+'Cuadro Resumen'!D214</f>
        <v>4506.1665000000003</v>
      </c>
      <c r="BH3" s="462">
        <f>+'Cuadro Resumen'!E214</f>
        <v>5934.951</v>
      </c>
      <c r="BI3" s="462">
        <f>+'Cuadro Resumen'!F214</f>
        <v>5495.3249999999998</v>
      </c>
      <c r="BJ3" s="462">
        <f>+'Cuadro Resumen'!C215</f>
        <v>4286.3535000000002</v>
      </c>
      <c r="BK3" s="462">
        <f>+'Cuadro Resumen'!D215</f>
        <v>3956.634</v>
      </c>
      <c r="BL3" s="462">
        <f>+'Cuadro Resumen'!E215</f>
        <v>5275.5120000000006</v>
      </c>
      <c r="BM3" s="462">
        <f>+'Cuadro Resumen'!F215</f>
        <v>4835.8860000000004</v>
      </c>
      <c r="BN3" s="462">
        <f>+'Cuadro Resumen'!C216</f>
        <v>3626.9145000000003</v>
      </c>
      <c r="BO3" s="462">
        <f>+'Cuadro Resumen'!D216</f>
        <v>3297.1950000000002</v>
      </c>
      <c r="BP3" s="462">
        <f>+'Cuadro Resumen'!E216</f>
        <v>4616.0730000000003</v>
      </c>
      <c r="BQ3" s="462">
        <f>+'Cuadro Resumen'!F216</f>
        <v>4286.3535000000002</v>
      </c>
      <c r="BR3" s="462">
        <f>+'Cuadro Resumen'!C217</f>
        <v>3187.2885000000001</v>
      </c>
      <c r="BS3" s="462">
        <f>+'Cuadro Resumen'!D217</f>
        <v>2967.4755</v>
      </c>
      <c r="BT3" s="462">
        <f>+'Cuadro Resumen'!E217</f>
        <v>4066.5405000000001</v>
      </c>
      <c r="BU3" s="462">
        <f>+'Cuadro Resumen'!F217</f>
        <v>3736.8210000000004</v>
      </c>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3"/>
      <c r="CU3" s="463"/>
      <c r="CV3" s="463"/>
      <c r="CW3" s="463"/>
      <c r="CX3" s="463"/>
      <c r="CY3" s="463"/>
      <c r="CZ3" s="463"/>
      <c r="DA3" s="463"/>
      <c r="DB3" s="463"/>
      <c r="DC3" s="463"/>
      <c r="DD3" s="463"/>
      <c r="DE3" s="463"/>
      <c r="DF3" s="463"/>
      <c r="DG3" s="463"/>
      <c r="DH3" s="463"/>
      <c r="DI3" s="463"/>
      <c r="DJ3" s="463"/>
      <c r="DK3" s="463"/>
      <c r="DL3" s="463"/>
      <c r="DM3" s="463"/>
      <c r="DN3" s="463"/>
      <c r="DO3" s="463"/>
      <c r="DP3" s="463"/>
      <c r="DQ3" s="463"/>
      <c r="DR3" s="463"/>
      <c r="DS3" s="463"/>
      <c r="DT3" s="463"/>
      <c r="DU3" s="463"/>
      <c r="DV3" s="463"/>
      <c r="DW3" s="463"/>
      <c r="DX3" s="463"/>
      <c r="DY3" s="463"/>
      <c r="DZ3" s="463"/>
      <c r="EA3" s="463"/>
      <c r="EB3" s="463"/>
      <c r="EC3" s="463"/>
      <c r="ED3" s="463"/>
      <c r="EE3" s="463"/>
      <c r="EF3" s="463"/>
      <c r="EG3" s="463"/>
      <c r="EH3" s="463"/>
      <c r="EI3" s="463"/>
      <c r="EJ3" s="463"/>
      <c r="EK3" s="463"/>
      <c r="EL3" s="463"/>
      <c r="EM3" s="463"/>
      <c r="EN3" s="463"/>
      <c r="EO3" s="463"/>
      <c r="EP3" s="463"/>
      <c r="EQ3" s="463"/>
      <c r="ER3" s="463"/>
      <c r="ES3" s="463"/>
      <c r="ET3" s="463"/>
      <c r="EU3" s="463"/>
      <c r="EV3" s="463"/>
      <c r="EW3" s="463"/>
      <c r="EX3" s="463"/>
      <c r="EY3" s="463"/>
      <c r="EZ3" s="463"/>
      <c r="FA3" s="463"/>
      <c r="FB3" s="463"/>
      <c r="FC3" s="463"/>
      <c r="FD3" s="463"/>
      <c r="FE3" s="463"/>
      <c r="FF3" s="463"/>
      <c r="FG3" s="463"/>
      <c r="FH3" s="463"/>
      <c r="FI3" s="463"/>
      <c r="FJ3" s="463"/>
      <c r="FK3" s="463"/>
      <c r="FL3" s="463"/>
      <c r="FM3" s="463"/>
      <c r="FN3" s="463"/>
      <c r="FO3" s="463"/>
      <c r="FP3" s="463"/>
      <c r="FQ3" s="463"/>
      <c r="FR3" s="463"/>
      <c r="FS3" s="463"/>
      <c r="FT3" s="463"/>
      <c r="FU3" s="463"/>
      <c r="FV3" s="463"/>
      <c r="FW3" s="463"/>
      <c r="FX3" s="463"/>
      <c r="FY3" s="463"/>
      <c r="FZ3" s="463"/>
      <c r="GA3" s="463"/>
      <c r="GB3" s="463"/>
      <c r="GC3" s="463"/>
      <c r="GD3" s="463"/>
      <c r="GE3" s="463"/>
      <c r="GF3" s="463"/>
      <c r="GG3" s="463"/>
      <c r="GH3" s="463"/>
      <c r="GI3" s="463"/>
      <c r="GJ3" s="463"/>
      <c r="GK3" s="463"/>
      <c r="GL3" s="463"/>
      <c r="GM3" s="463"/>
      <c r="GN3" s="463"/>
      <c r="GO3" s="463"/>
      <c r="GP3" s="463"/>
      <c r="GQ3" s="463"/>
      <c r="GR3" s="463"/>
      <c r="GS3" s="463"/>
      <c r="GT3" s="463"/>
      <c r="GU3" s="463"/>
      <c r="GV3" s="463"/>
      <c r="GW3" s="463"/>
      <c r="GX3" s="463"/>
      <c r="GY3" s="463"/>
      <c r="GZ3" s="463"/>
      <c r="HA3" s="463"/>
      <c r="HB3" s="463"/>
      <c r="HC3" s="463"/>
      <c r="HD3" s="463"/>
      <c r="HE3" s="463"/>
      <c r="HF3" s="463"/>
      <c r="HG3" s="463"/>
      <c r="HH3" s="463"/>
      <c r="HI3" s="463"/>
      <c r="HJ3" s="463"/>
      <c r="HK3" s="463"/>
      <c r="HL3" s="463"/>
      <c r="HM3" s="463"/>
      <c r="HN3" s="463"/>
      <c r="HO3" s="463"/>
      <c r="HP3" s="463"/>
      <c r="HQ3" s="463"/>
      <c r="HR3" s="463"/>
      <c r="HS3" s="463"/>
      <c r="HT3" s="463"/>
      <c r="HU3" s="463"/>
      <c r="HV3" s="463"/>
      <c r="HW3" s="463"/>
      <c r="HX3" s="463"/>
      <c r="HY3" s="463"/>
      <c r="HZ3" s="463"/>
      <c r="IA3" s="463"/>
      <c r="IB3" s="463"/>
      <c r="IC3" s="463"/>
      <c r="ID3" s="463"/>
      <c r="IE3" s="463"/>
      <c r="IF3" s="463"/>
      <c r="IG3" s="463"/>
      <c r="IH3" s="463"/>
      <c r="II3" s="463"/>
      <c r="IJ3" s="463"/>
      <c r="IK3" s="463"/>
      <c r="IL3" s="463"/>
      <c r="IM3" s="463"/>
      <c r="IN3" s="463"/>
      <c r="IO3" s="463"/>
      <c r="IP3" s="463"/>
      <c r="IQ3" s="463"/>
      <c r="IR3" s="463"/>
      <c r="IS3" s="463"/>
      <c r="IT3" s="463"/>
      <c r="IU3" s="463"/>
      <c r="IV3" s="463"/>
      <c r="IW3" s="463"/>
      <c r="IX3" s="463"/>
      <c r="IY3" s="463"/>
      <c r="IZ3" s="463"/>
      <c r="JA3" s="463"/>
      <c r="JB3" s="463"/>
      <c r="JC3" s="463"/>
      <c r="JD3" s="463"/>
      <c r="JE3" s="463"/>
      <c r="JF3" s="463"/>
      <c r="JG3" s="463"/>
      <c r="JH3" s="463"/>
      <c r="JI3" s="463"/>
      <c r="JJ3" s="463"/>
      <c r="JK3" s="463"/>
      <c r="JL3" s="463"/>
      <c r="JM3" s="463"/>
      <c r="JN3" s="463"/>
      <c r="JO3" s="463"/>
      <c r="JP3" s="463"/>
      <c r="JQ3" s="463"/>
      <c r="JR3" s="463"/>
      <c r="JS3" s="463"/>
      <c r="JT3" s="463"/>
      <c r="JU3" s="463"/>
      <c r="JV3" s="463"/>
      <c r="JW3" s="463"/>
      <c r="JX3" s="463"/>
      <c r="JY3" s="463"/>
      <c r="JZ3" s="463"/>
      <c r="KA3" s="463"/>
      <c r="KB3" s="463"/>
      <c r="KC3" s="463"/>
      <c r="KD3" s="463"/>
      <c r="KE3" s="463"/>
      <c r="KF3" s="463"/>
      <c r="KG3" s="463"/>
      <c r="KH3" s="463"/>
      <c r="KI3" s="463"/>
      <c r="KJ3" s="463"/>
      <c r="KK3" s="463"/>
      <c r="KL3" s="463"/>
      <c r="KM3" s="463"/>
      <c r="KN3" s="463"/>
      <c r="KO3" s="463"/>
      <c r="KP3" s="463"/>
      <c r="KQ3" s="463"/>
      <c r="KR3" s="463"/>
      <c r="KS3" s="463"/>
      <c r="KT3" s="463"/>
      <c r="KU3" s="463"/>
      <c r="KV3" s="463"/>
      <c r="KW3" s="463"/>
      <c r="KX3" s="463"/>
      <c r="KY3" s="463"/>
      <c r="KZ3" s="463"/>
      <c r="LA3" s="463"/>
      <c r="LB3" s="463"/>
      <c r="LC3" s="463"/>
      <c r="LD3" s="463"/>
      <c r="LE3" s="463"/>
      <c r="LF3" s="463"/>
      <c r="LG3" s="463"/>
      <c r="LH3" s="463"/>
      <c r="LI3" s="463"/>
      <c r="LJ3" s="463"/>
      <c r="LK3" s="463"/>
      <c r="LL3" s="463"/>
      <c r="LM3" s="463"/>
      <c r="LN3" s="463"/>
      <c r="LO3" s="463"/>
      <c r="LP3" s="463"/>
      <c r="LQ3" s="463"/>
      <c r="LR3" s="463"/>
      <c r="LS3" s="463"/>
      <c r="LT3" s="463"/>
      <c r="LU3" s="463"/>
      <c r="LV3" s="463"/>
      <c r="LW3" s="463"/>
      <c r="LX3" s="463"/>
      <c r="LY3" s="463"/>
      <c r="LZ3" s="463"/>
      <c r="MA3" s="463"/>
      <c r="MB3" s="463"/>
      <c r="MC3" s="463"/>
      <c r="MD3" s="463"/>
      <c r="ME3" s="463"/>
      <c r="MF3" s="463"/>
      <c r="MG3" s="463"/>
      <c r="MH3" s="463"/>
      <c r="MI3" s="463"/>
      <c r="MJ3" s="463"/>
      <c r="MK3" s="463"/>
      <c r="ML3" s="463"/>
      <c r="MM3" s="463"/>
      <c r="MN3" s="463"/>
      <c r="MO3" s="463"/>
      <c r="MP3" s="463"/>
      <c r="MQ3" s="463"/>
      <c r="MR3" s="463"/>
      <c r="MS3" s="463"/>
      <c r="MT3" s="463"/>
      <c r="MU3" s="463"/>
      <c r="MV3" s="463"/>
      <c r="MW3" s="463"/>
      <c r="MX3" s="463"/>
      <c r="MY3" s="463"/>
      <c r="MZ3" s="463"/>
      <c r="NA3" s="463"/>
      <c r="NB3" s="463"/>
      <c r="NC3" s="463"/>
      <c r="ND3" s="463"/>
      <c r="NE3" s="463"/>
      <c r="NF3" s="463"/>
      <c r="NG3" s="463"/>
      <c r="NH3" s="463"/>
      <c r="NI3" s="463"/>
      <c r="NJ3" s="463"/>
      <c r="NK3" s="463"/>
      <c r="NL3" s="463"/>
      <c r="NM3" s="463"/>
      <c r="NN3" s="463"/>
      <c r="NO3" s="463"/>
      <c r="NP3" s="463"/>
      <c r="NQ3" s="463"/>
      <c r="NR3" s="463"/>
      <c r="NS3" s="463"/>
      <c r="NT3" s="463"/>
      <c r="NU3" s="463"/>
      <c r="NV3" s="463"/>
      <c r="NW3" s="463"/>
      <c r="NX3" s="463"/>
      <c r="NY3" s="463"/>
      <c r="NZ3" s="463"/>
      <c r="OA3" s="463"/>
      <c r="OB3" s="463"/>
      <c r="OC3" s="463"/>
      <c r="OD3" s="463"/>
      <c r="OE3" s="463"/>
      <c r="OF3" s="463"/>
      <c r="OG3" s="463"/>
      <c r="OH3" s="463"/>
      <c r="OI3" s="463"/>
      <c r="OJ3" s="463"/>
      <c r="OK3" s="463"/>
      <c r="OL3" s="463"/>
      <c r="OM3" s="463"/>
      <c r="ON3" s="463"/>
      <c r="OO3" s="463"/>
      <c r="OP3" s="463"/>
      <c r="OQ3" s="463"/>
      <c r="OR3" s="463"/>
      <c r="OS3" s="463"/>
      <c r="OT3" s="463"/>
      <c r="OU3" s="463"/>
      <c r="OV3" s="463"/>
      <c r="OW3" s="463"/>
      <c r="OX3" s="463"/>
      <c r="OY3" s="463"/>
      <c r="OZ3" s="463"/>
      <c r="PA3" s="463"/>
      <c r="PB3" s="463"/>
      <c r="PC3" s="463"/>
      <c r="PD3" s="463"/>
      <c r="PE3" s="463"/>
      <c r="PF3" s="463"/>
      <c r="PG3" s="463"/>
      <c r="PH3" s="463"/>
      <c r="PI3" s="463"/>
      <c r="PJ3" s="463"/>
      <c r="PK3" s="463"/>
      <c r="PL3" s="463"/>
      <c r="PM3" s="463"/>
      <c r="PN3" s="463"/>
      <c r="PO3" s="463"/>
      <c r="PP3" s="463"/>
      <c r="PQ3" s="463"/>
      <c r="PR3" s="463"/>
      <c r="PS3" s="463"/>
      <c r="PT3" s="463"/>
      <c r="PU3" s="463"/>
      <c r="PV3" s="463"/>
      <c r="PW3" s="463"/>
      <c r="PX3" s="463"/>
      <c r="PY3" s="463"/>
      <c r="PZ3" s="463"/>
      <c r="QA3" s="463"/>
      <c r="QB3" s="463"/>
      <c r="QC3" s="463"/>
      <c r="QD3" s="463"/>
      <c r="QE3" s="463"/>
      <c r="QF3" s="463"/>
      <c r="QG3" s="463"/>
      <c r="QH3" s="463"/>
      <c r="QI3" s="463"/>
      <c r="QJ3" s="463"/>
      <c r="QK3" s="463"/>
      <c r="QL3" s="463"/>
      <c r="QM3" s="463"/>
      <c r="QN3" s="463"/>
      <c r="QO3" s="463"/>
      <c r="QP3" s="463"/>
      <c r="QQ3" s="463"/>
      <c r="QR3" s="463"/>
      <c r="QS3" s="463"/>
      <c r="QT3" s="463"/>
      <c r="QU3" s="463"/>
      <c r="QV3" s="463"/>
      <c r="QW3" s="463"/>
      <c r="QX3" s="463"/>
      <c r="QY3" s="463"/>
      <c r="QZ3" s="463"/>
      <c r="RA3" s="463"/>
      <c r="RB3" s="463"/>
      <c r="RC3" s="463"/>
      <c r="RD3" s="463"/>
      <c r="RE3" s="463"/>
      <c r="RF3" s="463"/>
      <c r="RG3" s="463"/>
      <c r="RH3" s="463"/>
      <c r="RI3" s="463"/>
      <c r="RJ3" s="463"/>
      <c r="RK3" s="463"/>
      <c r="RL3" s="463"/>
      <c r="RM3" s="463"/>
      <c r="RN3" s="463"/>
      <c r="RO3" s="463"/>
      <c r="RP3" s="463"/>
      <c r="RQ3" s="463"/>
      <c r="RR3" s="463"/>
      <c r="RS3" s="463"/>
      <c r="RT3" s="463"/>
      <c r="RU3" s="463"/>
      <c r="RV3" s="463"/>
      <c r="RW3" s="463"/>
      <c r="RX3" s="463"/>
      <c r="RY3" s="463"/>
      <c r="RZ3" s="463"/>
      <c r="SA3" s="463"/>
      <c r="SB3" s="463"/>
      <c r="SC3" s="463"/>
      <c r="SD3" s="463"/>
      <c r="SE3" s="463"/>
      <c r="SF3" s="463"/>
      <c r="SG3" s="463"/>
      <c r="SH3" s="463"/>
      <c r="SI3" s="463"/>
      <c r="SJ3" s="463"/>
      <c r="SK3" s="463"/>
      <c r="SL3" s="463"/>
      <c r="SM3" s="463"/>
      <c r="SN3" s="463"/>
      <c r="SO3" s="463"/>
      <c r="SP3" s="463"/>
      <c r="SQ3" s="463"/>
      <c r="SR3" s="463"/>
      <c r="SS3" s="463"/>
      <c r="ST3" s="463"/>
      <c r="SU3" s="463"/>
      <c r="SV3" s="463"/>
      <c r="SW3" s="463"/>
      <c r="SX3" s="463"/>
      <c r="SY3" s="463"/>
      <c r="SZ3" s="463"/>
      <c r="TA3" s="463"/>
      <c r="TB3" s="463"/>
      <c r="TC3" s="463"/>
      <c r="TD3" s="463"/>
      <c r="TE3" s="463"/>
      <c r="TF3" s="463"/>
      <c r="TG3" s="463"/>
      <c r="TH3" s="463"/>
      <c r="TI3" s="463"/>
      <c r="TJ3" s="463"/>
      <c r="TK3" s="463"/>
      <c r="TL3" s="463"/>
      <c r="TM3" s="463"/>
      <c r="TN3" s="463"/>
      <c r="TO3" s="463"/>
      <c r="TP3" s="463"/>
      <c r="TQ3" s="463"/>
      <c r="TR3" s="463"/>
      <c r="TS3" s="463"/>
      <c r="TT3" s="463"/>
      <c r="TU3" s="463"/>
      <c r="TV3" s="463"/>
      <c r="TW3" s="463"/>
      <c r="TX3" s="463"/>
      <c r="TY3" s="463"/>
      <c r="TZ3" s="463"/>
      <c r="UA3" s="463"/>
      <c r="UB3" s="463"/>
      <c r="UC3" s="463"/>
      <c r="UD3" s="463"/>
      <c r="UE3" s="463"/>
      <c r="UF3" s="463"/>
      <c r="UG3" s="463"/>
      <c r="UH3" s="463"/>
      <c r="UI3" s="463"/>
    </row>
    <row r="4" spans="1:555" thickBot="1" x14ac:dyDescent="0.35"/>
    <row r="5" spans="1:555" ht="52.15" thickBot="1" x14ac:dyDescent="0.35">
      <c r="C5" s="87" t="s">
        <v>385</v>
      </c>
      <c r="D5" s="198">
        <f>SUMIF(C:C,C9,D:D)</f>
        <v>1483458.2489999998</v>
      </c>
    </row>
    <row r="6" spans="1:555" ht="14.45" x14ac:dyDescent="0.3">
      <c r="C6" s="107"/>
      <c r="D6" s="107"/>
      <c r="E6" s="107"/>
      <c r="F6" s="107"/>
      <c r="G6" s="78"/>
      <c r="H6" s="107"/>
      <c r="I6" s="107"/>
    </row>
    <row r="7" spans="1:555" s="464" customFormat="1" ht="14.45" x14ac:dyDescent="0.3">
      <c r="C7" s="107"/>
      <c r="D7" s="107"/>
      <c r="E7" s="107"/>
      <c r="F7" s="107"/>
      <c r="G7" s="78"/>
      <c r="H7" s="107"/>
      <c r="I7" s="107"/>
    </row>
    <row r="8" spans="1:555" s="464" customFormat="1" thickBot="1" x14ac:dyDescent="0.35">
      <c r="C8" s="107"/>
      <c r="D8" s="107"/>
      <c r="E8" s="107"/>
      <c r="F8" s="107"/>
      <c r="G8" s="78"/>
      <c r="H8" s="107"/>
      <c r="I8" s="107"/>
      <c r="K8" s="176"/>
    </row>
    <row r="9" spans="1:555" s="464" customFormat="1" thickBot="1" x14ac:dyDescent="0.35">
      <c r="C9" s="157" t="s">
        <v>53</v>
      </c>
      <c r="D9" s="371">
        <f>SUM(F16:F17)</f>
        <v>25000</v>
      </c>
      <c r="F9" s="70"/>
      <c r="G9" s="79"/>
      <c r="H9" s="70"/>
      <c r="I9" s="70"/>
    </row>
    <row r="10" spans="1:555" s="464" customFormat="1" ht="14.45" x14ac:dyDescent="0.3">
      <c r="B10" s="93"/>
      <c r="C10" s="70"/>
      <c r="D10" s="31"/>
      <c r="E10" s="93"/>
      <c r="F10" s="93"/>
      <c r="G10" s="93"/>
      <c r="H10" s="76"/>
      <c r="I10" s="76"/>
      <c r="J10" s="76"/>
      <c r="K10" s="112"/>
    </row>
    <row r="11" spans="1:555" s="464" customFormat="1" ht="14.45" x14ac:dyDescent="0.3">
      <c r="B11" s="93"/>
      <c r="C11" s="70"/>
      <c r="D11" s="31"/>
      <c r="E11" s="93"/>
      <c r="F11" s="93"/>
      <c r="G11" s="93"/>
      <c r="H11" s="76"/>
      <c r="I11" s="76"/>
      <c r="J11" s="76"/>
      <c r="K11" s="112"/>
    </row>
    <row r="12" spans="1:555" s="464" customFormat="1" ht="15.6" x14ac:dyDescent="0.3">
      <c r="B12" s="93"/>
      <c r="C12" s="202" t="s">
        <v>392</v>
      </c>
      <c r="D12" s="367" t="s">
        <v>1542</v>
      </c>
      <c r="E12" s="93"/>
      <c r="F12" s="93"/>
      <c r="G12" s="93"/>
      <c r="H12" s="76"/>
      <c r="I12" s="76"/>
      <c r="J12" s="76"/>
      <c r="K12" s="112"/>
    </row>
    <row r="13" spans="1:555" s="464" customFormat="1" ht="18" x14ac:dyDescent="0.3">
      <c r="B13" s="93"/>
      <c r="C13" s="211" t="str">
        <f>IFERROR(VLOOKUP(D12,'[1]1. Desarrollo e Innov. Curricu.'!$E:$F,2,FALSE),IFERROR(VLOOKUP(D12,'[1]2. Investigación Científica'!$E:$F,2,FALSE),IFERROR(VLOOKUP(D12,'[1]3. Vinculación Univ. Sociedad'!$E:$F,2,FALSE),IFERROR(VLOOKUP(D12,'[1]4. Docencia y Profesorado Univ.'!$E:$F,2,FALSE),IFERROR(VLOOKUP(D12,'[1]5. Estudiantes y Graduados'!$E:$F,2,FALSE),IFERROR(VLOOKUP(D12,'[1]11. Gestion Administrativa'!$E:$F,2,FALSE),IFERROR(VLOOKUP(D12,'[1]13. Gestión Académica'!$E:$F,2,FALSE),IFERROR(VLOOKUP(D12,'[1]8. Asegura. de la Calid. y M'!$E:$F,2,FALSE),IFERROR(VLOOKUP(D12,'[1]6. Gestión del Conocimiento'!$E:$F,2,FALSE),IFERROR(VLOOKUP(D12,'[1]15. Gobernabilidad y Proceso...'!$E:$F,2,FALSE),IFERROR(VLOOKUP(D12,'[1]12. Gestión del Talento Humano'!$E:$F,2,FALSE),IFERROR(VLOOKUP(D12,'[1]14. Internacional... de la E.S.'!$E:$F,2,FALSE),IFERROR(VLOOKUP(D12,'[1]10. Posgrado'!$E:$F,2,FALSE),IFERROR(VLOOKUP(D12,'[1]17. Gestión TIC'!$E:$F,2,FALSE),IFERROR(VLOOKUP(D12,'[1]16. Desa. del Sistema Educ.Sup.'!$E:$F,2,FALSE),IFERROR(VLOOKUP(D12,'[1]9. Cultura de Inno. Insti...'!$E:$F,2,FALSE),VLOOKUP(D12,'[1]7. Lo Esencial de la Reforma U.'!$E:$F,2,0)))))))))))))))))</f>
        <v>Elaboración de borrador de la Política de Internacionalización (PI-UNAH)</v>
      </c>
      <c r="D13" s="31"/>
      <c r="E13" s="93"/>
      <c r="F13" s="93"/>
      <c r="G13" s="93"/>
      <c r="H13" s="76"/>
      <c r="I13" s="76"/>
      <c r="J13" s="76"/>
      <c r="K13" s="112"/>
    </row>
    <row r="14" spans="1:555" s="464" customFormat="1" thickBot="1" x14ac:dyDescent="0.35">
      <c r="F14" s="93"/>
      <c r="G14" s="76"/>
      <c r="H14" s="76"/>
      <c r="I14" s="76"/>
    </row>
    <row r="15" spans="1:555" s="464" customFormat="1" ht="30.75" thickBot="1" x14ac:dyDescent="0.3">
      <c r="C15" s="129" t="s">
        <v>44</v>
      </c>
      <c r="D15" s="129" t="s">
        <v>55</v>
      </c>
      <c r="E15" s="136" t="s">
        <v>57</v>
      </c>
      <c r="F15" s="135" t="s">
        <v>27</v>
      </c>
      <c r="G15" s="133" t="s">
        <v>131</v>
      </c>
      <c r="H15" s="136" t="s">
        <v>46</v>
      </c>
      <c r="I15" s="133" t="s">
        <v>132</v>
      </c>
      <c r="J15" s="133" t="s">
        <v>410</v>
      </c>
      <c r="K15" s="133" t="s">
        <v>411</v>
      </c>
    </row>
    <row r="16" spans="1:555" s="464" customFormat="1" x14ac:dyDescent="0.25">
      <c r="C16" s="141" t="s">
        <v>1662</v>
      </c>
      <c r="D16" s="158">
        <v>1</v>
      </c>
      <c r="E16" s="123">
        <v>25000</v>
      </c>
      <c r="F16" s="97">
        <f t="shared" ref="F16:F17" si="0">D16*E16</f>
        <v>25000</v>
      </c>
      <c r="G16" s="161" t="s">
        <v>129</v>
      </c>
      <c r="H16" s="142" t="s">
        <v>755</v>
      </c>
      <c r="I16" s="130" t="str">
        <f>VLOOKUP(H16,Presupuesto!$B$11:$C$565,2,0)</f>
        <v>PASAJES AL EXTERIOR</v>
      </c>
      <c r="J16" s="98" t="s">
        <v>1367</v>
      </c>
      <c r="K16" s="98" t="s">
        <v>397</v>
      </c>
    </row>
    <row r="17" spans="3:11" s="464" customFormat="1" thickBot="1" x14ac:dyDescent="0.35">
      <c r="C17" s="147"/>
      <c r="D17" s="159"/>
      <c r="E17" s="103"/>
      <c r="F17" s="105">
        <f t="shared" si="0"/>
        <v>0</v>
      </c>
      <c r="G17" s="162"/>
      <c r="H17" s="148"/>
      <c r="I17" s="132" t="e">
        <f>VLOOKUP(H17,[1]Presupuesto!$B$11:$C$565,2,0)</f>
        <v>#N/A</v>
      </c>
      <c r="J17" s="106" t="e">
        <f>#REF!</f>
        <v>#REF!</v>
      </c>
      <c r="K17" s="124" t="s">
        <v>394</v>
      </c>
    </row>
    <row r="18" spans="3:11" s="464" customFormat="1" ht="14.45" x14ac:dyDescent="0.3">
      <c r="G18" s="451"/>
    </row>
    <row r="19" spans="3:11" s="464" customFormat="1" thickBot="1" x14ac:dyDescent="0.35">
      <c r="F19" s="90"/>
      <c r="G19" s="89"/>
      <c r="H19" s="90"/>
      <c r="I19" s="90"/>
    </row>
    <row r="20" spans="3:11" s="464" customFormat="1" thickBot="1" x14ac:dyDescent="0.35">
      <c r="C20" s="157" t="s">
        <v>53</v>
      </c>
      <c r="D20" s="371">
        <f>SUM(F27:F31)</f>
        <v>95700</v>
      </c>
      <c r="F20" s="70"/>
      <c r="G20" s="79"/>
      <c r="H20" s="70"/>
      <c r="I20" s="70"/>
    </row>
    <row r="21" spans="3:11" s="464" customFormat="1" ht="14.45" x14ac:dyDescent="0.3">
      <c r="C21" s="70"/>
      <c r="D21" s="31"/>
      <c r="E21" s="93"/>
      <c r="F21" s="93"/>
      <c r="G21" s="93"/>
      <c r="H21" s="76"/>
      <c r="I21" s="76"/>
      <c r="J21" s="76"/>
      <c r="K21" s="112"/>
    </row>
    <row r="22" spans="3:11" s="464" customFormat="1" ht="14.45" x14ac:dyDescent="0.3">
      <c r="C22" s="70"/>
      <c r="D22" s="31"/>
      <c r="E22" s="93"/>
      <c r="F22" s="93"/>
      <c r="G22" s="93"/>
      <c r="H22" s="76"/>
      <c r="I22" s="76"/>
      <c r="J22" s="76"/>
      <c r="K22" s="112"/>
    </row>
    <row r="23" spans="3:11" s="464" customFormat="1" ht="15.6" x14ac:dyDescent="0.3">
      <c r="C23" s="202" t="s">
        <v>392</v>
      </c>
      <c r="D23" s="367" t="s">
        <v>1562</v>
      </c>
      <c r="E23" s="93"/>
      <c r="F23" s="93"/>
      <c r="G23" s="93"/>
      <c r="H23" s="76"/>
      <c r="I23" s="76"/>
      <c r="J23" s="76"/>
      <c r="K23" s="112"/>
    </row>
    <row r="24" spans="3:11" s="464" customFormat="1" ht="18" x14ac:dyDescent="0.3">
      <c r="C24" s="211" t="str">
        <f>IFERROR(VLOOKUP(D23,'[1]1. Desarrollo e Innov. Curricu.'!$E:$F,2,FALSE),IFERROR(VLOOKUP(D23,'[1]2. Investigación Científica'!$E:$F,2,FALSE),IFERROR(VLOOKUP(D23,'[1]3. Vinculación Univ. Sociedad'!$E:$F,2,FALSE),IFERROR(VLOOKUP(D23,'[1]4. Docencia y Profesorado Univ.'!$E:$F,2,FALSE),IFERROR(VLOOKUP(D23,'[1]5. Estudiantes y Graduados'!$E:$F,2,FALSE),IFERROR(VLOOKUP(D23,'[1]11. Gestion Administrativa'!$E:$F,2,FALSE),IFERROR(VLOOKUP(D23,'[1]13. Gestión Académica'!$E:$F,2,FALSE),IFERROR(VLOOKUP(D23,'[1]8. Asegura. de la Calid. y M'!$E:$F,2,FALSE),IFERROR(VLOOKUP(D23,'[1]6. Gestión del Conocimiento'!$E:$F,2,FALSE),IFERROR(VLOOKUP(D23,'[1]15. Gobernabilidad y Proceso...'!$E:$F,2,FALSE),IFERROR(VLOOKUP(D23,'[1]12. Gestión del Talento Humano'!$E:$F,2,FALSE),IFERROR(VLOOKUP(D23,'[1]14. Internacional... de la E.S.'!$E:$F,2,FALSE),IFERROR(VLOOKUP(D23,'[1]10. Posgrado'!$E:$F,2,FALSE),IFERROR(VLOOKUP(D23,'[1]17. Gestión TIC'!$E:$F,2,FALSE),IFERROR(VLOOKUP(D23,'[1]16. Desa. del Sistema Educ.Sup.'!$E:$F,2,FALSE),IFERROR(VLOOKUP(D23,'[1]9. Cultura de Inno. Insti...'!$E:$F,2,FALSE),VLOOKUP(D23,'[1]7. Lo Esencial de la Reforma U.'!$E:$F,2,0)))))))))))))))))</f>
        <v>Elaboración de propuesta final de la PI-UNAH</v>
      </c>
      <c r="D24" s="31"/>
      <c r="E24" s="93"/>
      <c r="F24" s="93"/>
      <c r="G24" s="93"/>
      <c r="H24" s="76"/>
      <c r="I24" s="76"/>
      <c r="J24" s="76"/>
      <c r="K24" s="112"/>
    </row>
    <row r="25" spans="3:11" s="464" customFormat="1" thickBot="1" x14ac:dyDescent="0.35">
      <c r="F25" s="93"/>
      <c r="G25" s="76"/>
      <c r="H25" s="76"/>
      <c r="I25" s="76"/>
    </row>
    <row r="26" spans="3:11" s="464" customFormat="1" ht="30.75" thickBot="1" x14ac:dyDescent="0.3">
      <c r="C26" s="129" t="s">
        <v>44</v>
      </c>
      <c r="D26" s="129" t="s">
        <v>55</v>
      </c>
      <c r="E26" s="136" t="s">
        <v>57</v>
      </c>
      <c r="F26" s="135" t="s">
        <v>27</v>
      </c>
      <c r="G26" s="133" t="s">
        <v>131</v>
      </c>
      <c r="H26" s="136" t="s">
        <v>46</v>
      </c>
      <c r="I26" s="133" t="s">
        <v>132</v>
      </c>
      <c r="J26" s="133" t="s">
        <v>410</v>
      </c>
      <c r="K26" s="133" t="s">
        <v>411</v>
      </c>
    </row>
    <row r="27" spans="3:11" s="464" customFormat="1" x14ac:dyDescent="0.25">
      <c r="C27" s="141" t="s">
        <v>1663</v>
      </c>
      <c r="D27" s="158">
        <v>10</v>
      </c>
      <c r="E27" s="123">
        <v>2970</v>
      </c>
      <c r="F27" s="97">
        <f t="shared" ref="F27:F31" si="1">D27*E27</f>
        <v>29700</v>
      </c>
      <c r="G27" s="161" t="s">
        <v>129</v>
      </c>
      <c r="H27" s="142" t="s">
        <v>743</v>
      </c>
      <c r="I27" s="130" t="str">
        <f>VLOOKUP(H27,Presupuesto!$B$11:$C$565,2,0)</f>
        <v>OTROS SERVICIOS COMERCIALES Y FINANCIEROS</v>
      </c>
      <c r="J27" s="98" t="s">
        <v>1367</v>
      </c>
      <c r="K27" s="98" t="s">
        <v>397</v>
      </c>
    </row>
    <row r="28" spans="3:11" s="464" customFormat="1" x14ac:dyDescent="0.25">
      <c r="C28" s="141" t="s">
        <v>1659</v>
      </c>
      <c r="D28" s="158">
        <v>600</v>
      </c>
      <c r="E28" s="534">
        <v>110</v>
      </c>
      <c r="F28" s="526">
        <f t="shared" si="1"/>
        <v>66000</v>
      </c>
      <c r="G28" s="161" t="s">
        <v>129</v>
      </c>
      <c r="H28" s="142" t="s">
        <v>819</v>
      </c>
      <c r="I28" s="130" t="str">
        <f>VLOOKUP(H28,[4]Presupuesto!$B$11:$C$565,2,0)</f>
        <v>PRODUCTOS DE ARTES GRAFICAS</v>
      </c>
      <c r="J28" s="98" t="s">
        <v>1367</v>
      </c>
      <c r="K28" s="98" t="s">
        <v>397</v>
      </c>
    </row>
    <row r="29" spans="3:11" s="464" customFormat="1" ht="14.45" x14ac:dyDescent="0.3">
      <c r="C29" s="143"/>
      <c r="D29" s="151"/>
      <c r="E29" s="118"/>
      <c r="F29" s="97">
        <f t="shared" si="1"/>
        <v>0</v>
      </c>
      <c r="G29" s="161"/>
      <c r="H29" s="144"/>
      <c r="I29" s="130" t="e">
        <f>VLOOKUP(H29,[1]Presupuesto!$B$11:$C$565,2,0)</f>
        <v>#N/A</v>
      </c>
      <c r="J29" s="98" t="e">
        <f>#REF!</f>
        <v>#REF!</v>
      </c>
      <c r="K29" s="98" t="s">
        <v>412</v>
      </c>
    </row>
    <row r="30" spans="3:11" s="464" customFormat="1" ht="14.45" x14ac:dyDescent="0.3">
      <c r="C30" s="145"/>
      <c r="D30" s="151"/>
      <c r="E30" s="118"/>
      <c r="F30" s="97">
        <f t="shared" si="1"/>
        <v>0</v>
      </c>
      <c r="G30" s="161"/>
      <c r="H30" s="146"/>
      <c r="I30" s="130" t="e">
        <f>VLOOKUP(H30,[1]Presupuesto!$B$11:$C$565,2,0)</f>
        <v>#N/A</v>
      </c>
      <c r="J30" s="98" t="e">
        <f>#REF!</f>
        <v>#REF!</v>
      </c>
      <c r="K30" s="98" t="s">
        <v>412</v>
      </c>
    </row>
    <row r="31" spans="3:11" s="464" customFormat="1" thickBot="1" x14ac:dyDescent="0.35">
      <c r="C31" s="147"/>
      <c r="D31" s="159"/>
      <c r="E31" s="103"/>
      <c r="F31" s="105">
        <f t="shared" si="1"/>
        <v>0</v>
      </c>
      <c r="G31" s="162"/>
      <c r="H31" s="148"/>
      <c r="I31" s="132" t="e">
        <f>VLOOKUP(H31,[1]Presupuesto!$B$11:$C$565,2,0)</f>
        <v>#N/A</v>
      </c>
      <c r="J31" s="106" t="e">
        <f>#REF!</f>
        <v>#REF!</v>
      </c>
      <c r="K31" s="124" t="s">
        <v>394</v>
      </c>
    </row>
    <row r="32" spans="3:11" s="464" customFormat="1" ht="14.45" x14ac:dyDescent="0.3">
      <c r="G32" s="451"/>
    </row>
    <row r="33" spans="3:11" s="464" customFormat="1" thickBot="1" x14ac:dyDescent="0.35">
      <c r="G33" s="451"/>
    </row>
    <row r="34" spans="3:11" s="464" customFormat="1" thickBot="1" x14ac:dyDescent="0.35">
      <c r="C34" s="157" t="s">
        <v>53</v>
      </c>
      <c r="D34" s="371">
        <f>SUM(F41:F45)</f>
        <v>2304.75</v>
      </c>
      <c r="F34" s="70"/>
      <c r="G34" s="79"/>
      <c r="H34" s="70"/>
      <c r="I34" s="70"/>
    </row>
    <row r="35" spans="3:11" s="464" customFormat="1" ht="14.45" x14ac:dyDescent="0.3">
      <c r="C35" s="70"/>
      <c r="D35" s="31"/>
      <c r="E35" s="93"/>
      <c r="F35" s="93"/>
      <c r="G35" s="93"/>
      <c r="H35" s="76"/>
      <c r="I35" s="76"/>
      <c r="J35" s="76"/>
      <c r="K35" s="112"/>
    </row>
    <row r="36" spans="3:11" s="464" customFormat="1" ht="14.45" x14ac:dyDescent="0.3">
      <c r="C36" s="70"/>
      <c r="D36" s="31"/>
      <c r="E36" s="93"/>
      <c r="F36" s="93"/>
      <c r="G36" s="93"/>
      <c r="H36" s="76"/>
      <c r="I36" s="76"/>
      <c r="J36" s="76"/>
      <c r="K36" s="112"/>
    </row>
    <row r="37" spans="3:11" s="464" customFormat="1" ht="15.6" x14ac:dyDescent="0.3">
      <c r="C37" s="202" t="s">
        <v>392</v>
      </c>
      <c r="D37" s="367" t="s">
        <v>1563</v>
      </c>
      <c r="E37" s="93"/>
      <c r="F37" s="93"/>
      <c r="G37" s="93"/>
      <c r="H37" s="76"/>
      <c r="I37" s="76"/>
      <c r="J37" s="76"/>
      <c r="K37" s="112"/>
    </row>
    <row r="38" spans="3:11" s="464" customFormat="1" ht="18" x14ac:dyDescent="0.3">
      <c r="C38" s="211" t="str">
        <f>IFERROR(VLOOKUP(D37,'[1]1. Desarrollo e Innov. Curricu.'!$E:$F,2,FALSE),IFERROR(VLOOKUP(D37,'[1]2. Investigación Científica'!$E:$F,2,FALSE),IFERROR(VLOOKUP(D37,'[1]3. Vinculación Univ. Sociedad'!$E:$F,2,FALSE),IFERROR(VLOOKUP(D37,'[1]4. Docencia y Profesorado Univ.'!$E:$F,2,FALSE),IFERROR(VLOOKUP(D37,'[1]5. Estudiantes y Graduados'!$E:$F,2,FALSE),IFERROR(VLOOKUP(D37,'[1]11. Gestion Administrativa'!$E:$F,2,FALSE),IFERROR(VLOOKUP(D37,'[1]13. Gestión Académica'!$E:$F,2,FALSE),IFERROR(VLOOKUP(D37,'[1]8. Asegura. de la Calid. y M'!$E:$F,2,FALSE),IFERROR(VLOOKUP(D37,'[1]6. Gestión del Conocimiento'!$E:$F,2,FALSE),IFERROR(VLOOKUP(D37,'[1]15. Gobernabilidad y Proceso...'!$E:$F,2,FALSE),IFERROR(VLOOKUP(D37,'[1]12. Gestión del Talento Humano'!$E:$F,2,FALSE),IFERROR(VLOOKUP(D37,'[1]14. Internacional... de la E.S.'!$E:$F,2,FALSE),IFERROR(VLOOKUP(D37,'[1]10. Posgrado'!$E:$F,2,FALSE),IFERROR(VLOOKUP(D37,'[1]17. Gestión TIC'!$E:$F,2,FALSE),IFERROR(VLOOKUP(D37,'[1]16. Desa. del Sistema Educ.Sup.'!$E:$F,2,FALSE),IFERROR(VLOOKUP(D37,'[1]9. Cultura de Inno. Insti...'!$E:$F,2,FALSE),VLOOKUP(D37,'[1]7. Lo Esencial de la Reforma U.'!$E:$F,2,0)))))))))))))))))</f>
        <v>Aprobación de la PI-UNAH por autoridades universitarias</v>
      </c>
      <c r="D38" s="406"/>
      <c r="E38" s="93"/>
      <c r="F38" s="93"/>
      <c r="G38" s="93"/>
      <c r="H38" s="76"/>
      <c r="I38" s="76"/>
      <c r="J38" s="76"/>
      <c r="K38" s="112"/>
    </row>
    <row r="39" spans="3:11" s="464" customFormat="1" thickBot="1" x14ac:dyDescent="0.35">
      <c r="F39" s="93"/>
      <c r="G39" s="76"/>
      <c r="H39" s="76"/>
      <c r="I39" s="76"/>
    </row>
    <row r="40" spans="3:11" s="464" customFormat="1" ht="30.75" thickBot="1" x14ac:dyDescent="0.3">
      <c r="C40" s="129" t="s">
        <v>44</v>
      </c>
      <c r="D40" s="129" t="s">
        <v>55</v>
      </c>
      <c r="E40" s="136" t="s">
        <v>57</v>
      </c>
      <c r="F40" s="135" t="s">
        <v>27</v>
      </c>
      <c r="G40" s="133" t="s">
        <v>131</v>
      </c>
      <c r="H40" s="136" t="s">
        <v>46</v>
      </c>
      <c r="I40" s="133" t="s">
        <v>132</v>
      </c>
      <c r="J40" s="133" t="s">
        <v>410</v>
      </c>
      <c r="K40" s="133" t="s">
        <v>411</v>
      </c>
    </row>
    <row r="41" spans="3:11" s="464" customFormat="1" x14ac:dyDescent="0.25">
      <c r="C41" s="531" t="s">
        <v>1651</v>
      </c>
      <c r="D41" s="538">
        <v>15</v>
      </c>
      <c r="E41" s="535">
        <v>153.65</v>
      </c>
      <c r="F41" s="526">
        <f t="shared" ref="F41:F45" si="2">D41*E41</f>
        <v>2304.75</v>
      </c>
      <c r="G41" s="161" t="s">
        <v>129</v>
      </c>
      <c r="H41" s="142" t="s">
        <v>955</v>
      </c>
      <c r="I41" s="130" t="str">
        <f>VLOOKUP(H41,[4]Presupuesto!$B$11:$C$565,2,0)</f>
        <v>OTROS RESPUESTOS Y ACCESORIOS MENORES</v>
      </c>
      <c r="J41" s="98" t="s">
        <v>1367</v>
      </c>
      <c r="K41" s="98" t="s">
        <v>395</v>
      </c>
    </row>
    <row r="42" spans="3:11" s="464" customFormat="1" ht="14.45" x14ac:dyDescent="0.3">
      <c r="C42" s="141"/>
      <c r="D42" s="158"/>
      <c r="E42" s="123"/>
      <c r="F42" s="97">
        <f t="shared" si="2"/>
        <v>0</v>
      </c>
      <c r="G42" s="161"/>
      <c r="H42" s="142"/>
      <c r="I42" s="130" t="e">
        <f>VLOOKUP(H42,[1]Presupuesto!$B$11:$C$565,2,0)</f>
        <v>#N/A</v>
      </c>
      <c r="J42" s="98" t="str">
        <f>$J$41</f>
        <v>Proceso integral de la internacionalización de la Educación Superior</v>
      </c>
      <c r="K42" s="98" t="s">
        <v>412</v>
      </c>
    </row>
    <row r="43" spans="3:11" s="464" customFormat="1" ht="14.45" x14ac:dyDescent="0.3">
      <c r="C43" s="141"/>
      <c r="D43" s="158"/>
      <c r="E43" s="123"/>
      <c r="F43" s="97">
        <f t="shared" si="2"/>
        <v>0</v>
      </c>
      <c r="G43" s="161"/>
      <c r="H43" s="142"/>
      <c r="I43" s="130" t="e">
        <f>VLOOKUP(H43,[1]Presupuesto!$B$11:$C$565,2,0)</f>
        <v>#N/A</v>
      </c>
      <c r="J43" s="98" t="str">
        <f>$J$41</f>
        <v>Proceso integral de la internacionalización de la Educación Superior</v>
      </c>
      <c r="K43" s="98" t="s">
        <v>412</v>
      </c>
    </row>
    <row r="44" spans="3:11" s="464" customFormat="1" ht="14.45" x14ac:dyDescent="0.3">
      <c r="C44" s="145"/>
      <c r="D44" s="151"/>
      <c r="E44" s="118"/>
      <c r="F44" s="97">
        <f t="shared" si="2"/>
        <v>0</v>
      </c>
      <c r="G44" s="161"/>
      <c r="H44" s="146"/>
      <c r="I44" s="130" t="e">
        <f>VLOOKUP(H44,[1]Presupuesto!$B$11:$C$565,2,0)</f>
        <v>#N/A</v>
      </c>
      <c r="J44" s="98" t="str">
        <f>$J$41</f>
        <v>Proceso integral de la internacionalización de la Educación Superior</v>
      </c>
      <c r="K44" s="98" t="s">
        <v>412</v>
      </c>
    </row>
    <row r="45" spans="3:11" s="464" customFormat="1" thickBot="1" x14ac:dyDescent="0.35">
      <c r="C45" s="147"/>
      <c r="D45" s="159"/>
      <c r="E45" s="103"/>
      <c r="F45" s="105">
        <f t="shared" si="2"/>
        <v>0</v>
      </c>
      <c r="G45" s="162"/>
      <c r="H45" s="148"/>
      <c r="I45" s="132" t="e">
        <f>VLOOKUP(H45,[1]Presupuesto!$B$11:$C$565,2,0)</f>
        <v>#N/A</v>
      </c>
      <c r="J45" s="106" t="str">
        <f>$J$41</f>
        <v>Proceso integral de la internacionalización de la Educación Superior</v>
      </c>
      <c r="K45" s="124" t="s">
        <v>394</v>
      </c>
    </row>
    <row r="46" spans="3:11" s="464" customFormat="1" ht="14.45" x14ac:dyDescent="0.3">
      <c r="G46" s="451"/>
    </row>
    <row r="47" spans="3:11" s="464" customFormat="1" ht="14.45" x14ac:dyDescent="0.3">
      <c r="C47" s="107"/>
      <c r="D47" s="107"/>
      <c r="E47" s="107"/>
      <c r="F47" s="107"/>
      <c r="G47" s="78"/>
      <c r="H47" s="107"/>
      <c r="I47" s="107"/>
    </row>
    <row r="48" spans="3:11" s="464" customFormat="1" thickBot="1" x14ac:dyDescent="0.35">
      <c r="F48" s="90"/>
      <c r="G48" s="89"/>
      <c r="H48" s="90"/>
      <c r="I48" s="90"/>
    </row>
    <row r="49" spans="2:11" s="464" customFormat="1" thickBot="1" x14ac:dyDescent="0.35">
      <c r="C49" s="157" t="s">
        <v>53</v>
      </c>
      <c r="D49" s="371">
        <f>SUM(F56:F59)</f>
        <v>44000</v>
      </c>
      <c r="F49" s="70"/>
      <c r="G49" s="79"/>
      <c r="H49" s="70"/>
      <c r="I49" s="70"/>
    </row>
    <row r="50" spans="2:11" s="464" customFormat="1" ht="14.45" x14ac:dyDescent="0.3">
      <c r="C50" s="70"/>
      <c r="D50" s="31"/>
      <c r="E50" s="93"/>
      <c r="F50" s="93"/>
      <c r="G50" s="93"/>
      <c r="H50" s="76"/>
      <c r="I50" s="76"/>
      <c r="J50" s="76"/>
      <c r="K50" s="112"/>
    </row>
    <row r="51" spans="2:11" s="464" customFormat="1" ht="14.45" x14ac:dyDescent="0.3">
      <c r="C51" s="70"/>
      <c r="D51" s="31"/>
      <c r="E51" s="93"/>
      <c r="F51" s="93"/>
      <c r="G51" s="93"/>
      <c r="H51" s="76"/>
      <c r="I51" s="76"/>
      <c r="J51" s="76"/>
      <c r="K51" s="112"/>
    </row>
    <row r="52" spans="2:11" s="464" customFormat="1" ht="15.6" x14ac:dyDescent="0.3">
      <c r="C52" s="202" t="s">
        <v>392</v>
      </c>
      <c r="D52" s="367" t="s">
        <v>1565</v>
      </c>
      <c r="E52" s="93"/>
      <c r="F52" s="93"/>
      <c r="G52" s="93"/>
      <c r="H52" s="76"/>
      <c r="I52" s="76"/>
      <c r="J52" s="76"/>
      <c r="K52" s="112"/>
    </row>
    <row r="53" spans="2:11" s="464" customFormat="1" ht="18" x14ac:dyDescent="0.3">
      <c r="C53" s="211" t="str">
        <f>IFERROR(VLOOKUP(D52,'[1]1. Desarrollo e Innov. Curricu.'!$E:$F,2,FALSE),IFERROR(VLOOKUP(D52,'[1]2. Investigación Científica'!$E:$F,2,FALSE),IFERROR(VLOOKUP(D52,'[1]3. Vinculación Univ. Sociedad'!$E:$F,2,FALSE),IFERROR(VLOOKUP(D52,'[1]4. Docencia y Profesorado Univ.'!$E:$F,2,FALSE),IFERROR(VLOOKUP(D52,'[1]5. Estudiantes y Graduados'!$E:$F,2,FALSE),IFERROR(VLOOKUP(D52,'[1]11. Gestion Administrativa'!$E:$F,2,FALSE),IFERROR(VLOOKUP(D52,'[1]13. Gestión Académica'!$E:$F,2,FALSE),IFERROR(VLOOKUP(D52,'[1]8. Asegura. de la Calid. y M'!$E:$F,2,FALSE),IFERROR(VLOOKUP(D52,'[1]6. Gestión del Conocimiento'!$E:$F,2,FALSE),IFERROR(VLOOKUP(D52,'[1]15. Gobernabilidad y Proceso...'!$E:$F,2,FALSE),IFERROR(VLOOKUP(D52,'[1]12. Gestión del Talento Humano'!$E:$F,2,FALSE),IFERROR(VLOOKUP(D52,'[1]14. Internacional... de la E.S.'!$E:$F,2,FALSE),IFERROR(VLOOKUP(D52,'[1]10. Posgrado'!$E:$F,2,FALSE),IFERROR(VLOOKUP(D52,'[1]17. Gestión TIC'!$E:$F,2,FALSE),IFERROR(VLOOKUP(D52,'[1]16. Desa. del Sistema Educ.Sup.'!$E:$F,2,FALSE),IFERROR(VLOOKUP(D52,'[1]9. Cultura de Inno. Insti...'!$E:$F,2,FALSE),VLOOKUP(D52,'[1]7. Lo Esencial de la Reforma U.'!$E:$F,2,0)))))))))))))))))</f>
        <v>Diagramación y publicación de la PI-UNAH</v>
      </c>
      <c r="D53" s="31"/>
      <c r="E53" s="93"/>
      <c r="F53" s="93"/>
      <c r="G53" s="93"/>
      <c r="H53" s="76"/>
      <c r="I53" s="76"/>
      <c r="J53" s="76"/>
      <c r="K53" s="112"/>
    </row>
    <row r="54" spans="2:11" s="464" customFormat="1" thickBot="1" x14ac:dyDescent="0.35">
      <c r="F54" s="93"/>
      <c r="G54" s="76"/>
      <c r="H54" s="76"/>
      <c r="I54" s="76"/>
    </row>
    <row r="55" spans="2:11" s="464" customFormat="1" ht="30.75" thickBot="1" x14ac:dyDescent="0.3">
      <c r="C55" s="129" t="s">
        <v>44</v>
      </c>
      <c r="D55" s="129" t="s">
        <v>55</v>
      </c>
      <c r="E55" s="136" t="s">
        <v>57</v>
      </c>
      <c r="F55" s="135" t="s">
        <v>27</v>
      </c>
      <c r="G55" s="133" t="s">
        <v>131</v>
      </c>
      <c r="H55" s="136" t="s">
        <v>46</v>
      </c>
      <c r="I55" s="133" t="s">
        <v>132</v>
      </c>
      <c r="J55" s="133" t="s">
        <v>410</v>
      </c>
      <c r="K55" s="133" t="s">
        <v>411</v>
      </c>
    </row>
    <row r="56" spans="2:11" s="464" customFormat="1" x14ac:dyDescent="0.25">
      <c r="C56" s="141" t="s">
        <v>1659</v>
      </c>
      <c r="D56" s="158">
        <v>400</v>
      </c>
      <c r="E56" s="534">
        <v>110</v>
      </c>
      <c r="F56" s="526">
        <f t="shared" ref="F56:F59" si="3">D56*E56</f>
        <v>44000</v>
      </c>
      <c r="G56" s="161" t="s">
        <v>129</v>
      </c>
      <c r="H56" s="142" t="s">
        <v>819</v>
      </c>
      <c r="I56" s="130" t="str">
        <f>VLOOKUP(H56,[4]Presupuesto!$B$11:$C$565,2,0)</f>
        <v>PRODUCTOS DE ARTES GRAFICAS</v>
      </c>
      <c r="J56" s="98" t="s">
        <v>1367</v>
      </c>
      <c r="K56" s="98" t="s">
        <v>398</v>
      </c>
    </row>
    <row r="57" spans="2:11" s="464" customFormat="1" ht="14.45" x14ac:dyDescent="0.3">
      <c r="C57" s="141"/>
      <c r="D57" s="158"/>
      <c r="E57" s="123"/>
      <c r="F57" s="97">
        <f t="shared" si="3"/>
        <v>0</v>
      </c>
      <c r="G57" s="161"/>
      <c r="H57" s="142"/>
      <c r="I57" s="130" t="e">
        <f>VLOOKUP(H57,[1]Presupuesto!$B$11:$C$565,2,0)</f>
        <v>#N/A</v>
      </c>
      <c r="J57" s="98" t="e">
        <f>#REF!</f>
        <v>#REF!</v>
      </c>
      <c r="K57" s="98" t="s">
        <v>412</v>
      </c>
    </row>
    <row r="58" spans="2:11" s="464" customFormat="1" ht="14.45" x14ac:dyDescent="0.3">
      <c r="C58" s="145"/>
      <c r="D58" s="151"/>
      <c r="E58" s="118"/>
      <c r="F58" s="97">
        <f t="shared" si="3"/>
        <v>0</v>
      </c>
      <c r="G58" s="161"/>
      <c r="H58" s="146"/>
      <c r="I58" s="130" t="e">
        <f>VLOOKUP(H58,[1]Presupuesto!$B$11:$C$565,2,0)</f>
        <v>#N/A</v>
      </c>
      <c r="J58" s="98" t="e">
        <f>#REF!</f>
        <v>#REF!</v>
      </c>
      <c r="K58" s="98" t="s">
        <v>412</v>
      </c>
    </row>
    <row r="59" spans="2:11" s="464" customFormat="1" thickBot="1" x14ac:dyDescent="0.35">
      <c r="C59" s="147"/>
      <c r="D59" s="159"/>
      <c r="E59" s="103"/>
      <c r="F59" s="105">
        <f t="shared" si="3"/>
        <v>0</v>
      </c>
      <c r="G59" s="162"/>
      <c r="H59" s="148"/>
      <c r="I59" s="132" t="e">
        <f>VLOOKUP(H59,[1]Presupuesto!$B$11:$C$565,2,0)</f>
        <v>#N/A</v>
      </c>
      <c r="J59" s="106" t="e">
        <f>#REF!</f>
        <v>#REF!</v>
      </c>
      <c r="K59" s="124" t="s">
        <v>394</v>
      </c>
    </row>
    <row r="60" spans="2:11" s="464" customFormat="1" ht="14.45" x14ac:dyDescent="0.3">
      <c r="G60" s="451"/>
    </row>
    <row r="61" spans="2:11" s="464" customFormat="1" thickBot="1" x14ac:dyDescent="0.35">
      <c r="C61" s="107"/>
      <c r="D61" s="107"/>
      <c r="E61" s="578"/>
      <c r="F61" s="578"/>
      <c r="G61" s="78"/>
      <c r="H61" s="107"/>
      <c r="I61" s="107"/>
      <c r="K61" s="176"/>
    </row>
    <row r="62" spans="2:11" s="464" customFormat="1" thickBot="1" x14ac:dyDescent="0.35">
      <c r="C62" s="157" t="s">
        <v>53</v>
      </c>
      <c r="D62" s="371">
        <f>SUM(F69:F70)</f>
        <v>1500</v>
      </c>
      <c r="E62" s="579"/>
      <c r="F62" s="580"/>
      <c r="G62" s="79"/>
      <c r="H62" s="70"/>
      <c r="I62" s="70"/>
    </row>
    <row r="63" spans="2:11" s="464" customFormat="1" ht="14.45" x14ac:dyDescent="0.3">
      <c r="B63" s="93"/>
      <c r="C63" s="70"/>
      <c r="D63" s="31"/>
      <c r="E63" s="581"/>
      <c r="F63" s="581"/>
      <c r="G63" s="93"/>
      <c r="H63" s="76"/>
      <c r="I63" s="76"/>
      <c r="J63" s="76"/>
      <c r="K63" s="112"/>
    </row>
    <row r="64" spans="2:11" s="464" customFormat="1" ht="14.45" x14ac:dyDescent="0.3">
      <c r="B64" s="93"/>
      <c r="C64" s="70"/>
      <c r="D64" s="31"/>
      <c r="E64" s="581"/>
      <c r="F64" s="581"/>
      <c r="G64" s="93"/>
      <c r="H64" s="76"/>
      <c r="I64" s="76"/>
      <c r="J64" s="76"/>
      <c r="K64" s="112"/>
    </row>
    <row r="65" spans="2:11" s="464" customFormat="1" ht="15.6" x14ac:dyDescent="0.3">
      <c r="B65" s="93"/>
      <c r="C65" s="202" t="s">
        <v>392</v>
      </c>
      <c r="D65" s="367" t="s">
        <v>1621</v>
      </c>
      <c r="E65" s="581"/>
      <c r="F65" s="581"/>
      <c r="G65" s="93"/>
      <c r="H65" s="76"/>
      <c r="I65" s="76"/>
      <c r="J65" s="76"/>
      <c r="K65" s="112"/>
    </row>
    <row r="66" spans="2:11" s="464" customFormat="1" ht="18" x14ac:dyDescent="0.3">
      <c r="B66" s="93"/>
      <c r="C66" s="211" t="str">
        <f>IFERROR(VLOOKUP(D65,'[2]1. Desarrollo e Innov. Curricu.'!$E:$F,2,FALSE),IFERROR(VLOOKUP(D65,'[2]2. Investigación Científica'!$E:$F,2,FALSE),IFERROR(VLOOKUP(D65,'[2]3. Vinculación Univ. Sociedad'!$E:$F,2,FALSE),IFERROR(VLOOKUP(D65,'[2]4. Docencia y Profesorado Univ.'!$E:$F,2,FALSE),IFERROR(VLOOKUP(D65,'[2]5. Estudiantes y Graduados'!$E:$F,2,FALSE),IFERROR(VLOOKUP(D65,'[2]11. Gestion Administrativa'!$E:$F,2,FALSE),IFERROR(VLOOKUP(D65,'[2]13. Gestión Académica'!$E:$F,2,FALSE),IFERROR(VLOOKUP(D65,'[2]8. Asegura. de la Calid. y M'!$E:$F,2,FALSE),IFERROR(VLOOKUP(D65,'[2]6. Gestión del Conocimiento'!$E:$F,2,FALSE),IFERROR(VLOOKUP(D65,'[2]15. Gobernabilidad y Proceso...'!$E:$F,2,FALSE),IFERROR(VLOOKUP(D65,'[2]12. Gestión del Talento Humano'!$E:$F,2,FALSE),IFERROR(VLOOKUP(D65,'[2]14. Internacional... de la E.S.'!$E:$F,2,FALSE),IFERROR(VLOOKUP(D65,'[2]10. Posgrado'!$E:$F,2,FALSE),IFERROR(VLOOKUP(D65,'[2]17. Gestión TIC'!$E:$F,2,FALSE),IFERROR(VLOOKUP(D65,'[2]16. Desa. del Sistema Educ.Sup.'!$E:$F,2,FALSE),IFERROR(VLOOKUP(D65,'[2]9. Cultura de Inno. Insti...'!$E:$F,2,FALSE),VLOOKUP(D65,'[2]7. Lo Esencial de la Reforma U.'!$E:$F,2,0)))))))))))))))))</f>
        <v>Gestión, apoyo y seguimiento a movilidades internacionales de unidades académicas y administrativas.</v>
      </c>
      <c r="D66" s="31"/>
      <c r="E66" s="581"/>
      <c r="F66" s="581"/>
      <c r="G66" s="93"/>
      <c r="H66" s="76"/>
      <c r="I66" s="76"/>
      <c r="J66" s="76"/>
      <c r="K66" s="112"/>
    </row>
    <row r="67" spans="2:11" s="464" customFormat="1" thickBot="1" x14ac:dyDescent="0.35">
      <c r="E67" s="579"/>
      <c r="F67" s="581"/>
      <c r="G67" s="76"/>
      <c r="H67" s="76"/>
      <c r="I67" s="76"/>
    </row>
    <row r="68" spans="2:11" s="464" customFormat="1" ht="30.75" thickBot="1" x14ac:dyDescent="0.3">
      <c r="C68" s="129" t="s">
        <v>44</v>
      </c>
      <c r="D68" s="129" t="s">
        <v>55</v>
      </c>
      <c r="E68" s="582" t="s">
        <v>57</v>
      </c>
      <c r="F68" s="583" t="s">
        <v>27</v>
      </c>
      <c r="G68" s="133" t="s">
        <v>131</v>
      </c>
      <c r="H68" s="136" t="s">
        <v>46</v>
      </c>
      <c r="I68" s="133" t="s">
        <v>132</v>
      </c>
      <c r="J68" s="133" t="s">
        <v>410</v>
      </c>
      <c r="K68" s="133" t="s">
        <v>411</v>
      </c>
    </row>
    <row r="69" spans="2:11" s="464" customFormat="1" x14ac:dyDescent="0.25">
      <c r="C69" s="221" t="s">
        <v>450</v>
      </c>
      <c r="D69" s="222"/>
      <c r="E69" s="568">
        <f t="shared" ref="E69" si="4">HLOOKUP(C69,$AH$2:$BU$3,2,0)</f>
        <v>5275.5120000000006</v>
      </c>
      <c r="F69" s="566">
        <f t="shared" ref="F69:F70" si="5">D69*E69</f>
        <v>0</v>
      </c>
      <c r="G69" s="161" t="s">
        <v>129</v>
      </c>
      <c r="H69" s="142" t="s">
        <v>308</v>
      </c>
      <c r="I69" s="130" t="str">
        <f>VLOOKUP(H69,[2]Presupuesto!$B$11:$C$565,2,0)</f>
        <v>VIATICOS AL EXTERIOR</v>
      </c>
      <c r="J69" s="219" t="s">
        <v>1367</v>
      </c>
      <c r="K69" s="98" t="s">
        <v>412</v>
      </c>
    </row>
    <row r="70" spans="2:11" s="464" customFormat="1" x14ac:dyDescent="0.25">
      <c r="C70" s="141" t="s">
        <v>1587</v>
      </c>
      <c r="D70" s="158">
        <v>15</v>
      </c>
      <c r="E70" s="565">
        <v>100</v>
      </c>
      <c r="F70" s="566">
        <f t="shared" si="5"/>
        <v>1500</v>
      </c>
      <c r="G70" s="161" t="s">
        <v>129</v>
      </c>
      <c r="H70" s="142" t="s">
        <v>780</v>
      </c>
      <c r="I70" s="130" t="str">
        <f>VLOOKUP(H70,[2]Presupuesto!$B$11:$C$565,2,0)</f>
        <v>SERVICIOS CEREMONIAL Y PROTOCOLO</v>
      </c>
      <c r="J70" s="98" t="s">
        <v>1367</v>
      </c>
      <c r="K70" s="98" t="s">
        <v>412</v>
      </c>
    </row>
    <row r="71" spans="2:11" s="464" customFormat="1" ht="14.45" x14ac:dyDescent="0.3">
      <c r="E71" s="579"/>
      <c r="F71" s="579"/>
      <c r="G71" s="451"/>
    </row>
    <row r="72" spans="2:11" s="464" customFormat="1" thickBot="1" x14ac:dyDescent="0.35">
      <c r="E72" s="579"/>
      <c r="F72" s="584"/>
      <c r="G72" s="89"/>
      <c r="H72" s="90"/>
      <c r="I72" s="90"/>
    </row>
    <row r="73" spans="2:11" s="464" customFormat="1" thickBot="1" x14ac:dyDescent="0.35">
      <c r="C73" s="157" t="s">
        <v>53</v>
      </c>
      <c r="D73" s="371">
        <f>SUM(F80:F83)</f>
        <v>7250</v>
      </c>
      <c r="E73" s="579"/>
      <c r="F73" s="580"/>
      <c r="G73" s="79"/>
      <c r="H73" s="70"/>
      <c r="I73" s="70"/>
    </row>
    <row r="74" spans="2:11" s="464" customFormat="1" ht="14.45" x14ac:dyDescent="0.3">
      <c r="C74" s="70"/>
      <c r="D74" s="31"/>
      <c r="E74" s="581"/>
      <c r="F74" s="581"/>
      <c r="G74" s="93"/>
      <c r="H74" s="76"/>
      <c r="I74" s="76"/>
      <c r="J74" s="76"/>
      <c r="K74" s="112"/>
    </row>
    <row r="75" spans="2:11" s="464" customFormat="1" ht="14.45" x14ac:dyDescent="0.3">
      <c r="C75" s="70"/>
      <c r="D75" s="31"/>
      <c r="E75" s="581"/>
      <c r="F75" s="581"/>
      <c r="G75" s="93"/>
      <c r="H75" s="76"/>
      <c r="I75" s="76"/>
      <c r="J75" s="76"/>
      <c r="K75" s="112"/>
    </row>
    <row r="76" spans="2:11" s="464" customFormat="1" ht="15.6" x14ac:dyDescent="0.3">
      <c r="C76" s="202" t="s">
        <v>392</v>
      </c>
      <c r="D76" s="367" t="s">
        <v>1620</v>
      </c>
      <c r="E76" s="581"/>
      <c r="F76" s="581"/>
      <c r="G76" s="93"/>
      <c r="H76" s="76"/>
      <c r="I76" s="76"/>
      <c r="J76" s="76"/>
      <c r="K76" s="112"/>
    </row>
    <row r="77" spans="2:11" s="464" customFormat="1" ht="18" x14ac:dyDescent="0.3">
      <c r="C77" s="211" t="str">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Reuniones para el establecimiento y fortalecimiento de alianzas institucionales externas.</v>
      </c>
      <c r="D77" s="31"/>
      <c r="E77" s="581"/>
      <c r="F77" s="581"/>
      <c r="G77" s="93"/>
      <c r="H77" s="76"/>
      <c r="I77" s="76"/>
      <c r="J77" s="76"/>
      <c r="K77" s="112"/>
    </row>
    <row r="78" spans="2:11" s="464" customFormat="1" thickBot="1" x14ac:dyDescent="0.35">
      <c r="E78" s="579"/>
      <c r="F78" s="581"/>
      <c r="G78" s="76"/>
      <c r="H78" s="76"/>
      <c r="I78" s="76"/>
    </row>
    <row r="79" spans="2:11" s="464" customFormat="1" ht="30.75" thickBot="1" x14ac:dyDescent="0.3">
      <c r="C79" s="129" t="s">
        <v>44</v>
      </c>
      <c r="D79" s="129" t="s">
        <v>55</v>
      </c>
      <c r="E79" s="582" t="s">
        <v>57</v>
      </c>
      <c r="F79" s="583" t="s">
        <v>27</v>
      </c>
      <c r="G79" s="133" t="s">
        <v>131</v>
      </c>
      <c r="H79" s="136" t="s">
        <v>46</v>
      </c>
      <c r="I79" s="133" t="s">
        <v>132</v>
      </c>
      <c r="J79" s="133" t="s">
        <v>410</v>
      </c>
      <c r="K79" s="133" t="s">
        <v>411</v>
      </c>
    </row>
    <row r="80" spans="2:11" s="464" customFormat="1" x14ac:dyDescent="0.25">
      <c r="C80" s="221" t="s">
        <v>421</v>
      </c>
      <c r="D80" s="222"/>
      <c r="E80" s="568">
        <f>HLOOKUP(C80,$AH$2:$BU$3,2,0)</f>
        <v>1900</v>
      </c>
      <c r="F80" s="566">
        <f t="shared" ref="F80:F83" si="6">D80*E80</f>
        <v>0</v>
      </c>
      <c r="G80" s="161"/>
      <c r="H80" s="142"/>
      <c r="I80" s="130" t="e">
        <f>VLOOKUP(H80,[2]Presupuesto!$B$11:$C$565,2,0)</f>
        <v>#N/A</v>
      </c>
      <c r="J80" s="219" t="s">
        <v>1367</v>
      </c>
      <c r="K80" s="98" t="s">
        <v>394</v>
      </c>
    </row>
    <row r="81" spans="3:11" s="464" customFormat="1" ht="14.45" x14ac:dyDescent="0.3">
      <c r="C81" s="141" t="s">
        <v>1587</v>
      </c>
      <c r="D81" s="158">
        <v>10</v>
      </c>
      <c r="E81" s="565">
        <v>100</v>
      </c>
      <c r="F81" s="566">
        <f t="shared" si="6"/>
        <v>1000</v>
      </c>
      <c r="G81" s="161" t="s">
        <v>129</v>
      </c>
      <c r="H81" s="142" t="s">
        <v>780</v>
      </c>
      <c r="I81" s="130" t="str">
        <f>VLOOKUP(H81,[2]Presupuesto!$B$11:$C$565,2,0)</f>
        <v>SERVICIOS CEREMONIAL Y PROTOCOLO</v>
      </c>
      <c r="J81" s="98" t="str">
        <f>$J$28</f>
        <v>Proceso integral de la internacionalización de la Educación Superior</v>
      </c>
      <c r="K81" s="98" t="s">
        <v>412</v>
      </c>
    </row>
    <row r="82" spans="3:11" s="464" customFormat="1" ht="14.45" x14ac:dyDescent="0.3">
      <c r="C82" s="143" t="s">
        <v>1597</v>
      </c>
      <c r="D82" s="158">
        <v>25</v>
      </c>
      <c r="E82" s="585">
        <v>70</v>
      </c>
      <c r="F82" s="566">
        <f t="shared" si="6"/>
        <v>1750</v>
      </c>
      <c r="G82" s="161" t="s">
        <v>129</v>
      </c>
      <c r="H82" s="142" t="s">
        <v>792</v>
      </c>
      <c r="I82" s="130" t="str">
        <f>VLOOKUP(H82,[2]Presupuesto!$B$11:$C$565,2,0)</f>
        <v>ALIMENTOS B EBIDAS PARA PERSONAS</v>
      </c>
      <c r="J82" s="98" t="str">
        <f t="shared" ref="J82:J83" si="7">$J$28</f>
        <v>Proceso integral de la internacionalización de la Educación Superior</v>
      </c>
      <c r="K82" s="98" t="s">
        <v>397</v>
      </c>
    </row>
    <row r="83" spans="3:11" s="464" customFormat="1" ht="14.45" x14ac:dyDescent="0.3">
      <c r="C83" s="501" t="s">
        <v>1578</v>
      </c>
      <c r="D83" s="158">
        <v>30</v>
      </c>
      <c r="E83" s="565">
        <v>150</v>
      </c>
      <c r="F83" s="566">
        <f t="shared" si="6"/>
        <v>4500</v>
      </c>
      <c r="G83" s="161" t="s">
        <v>129</v>
      </c>
      <c r="H83" s="142" t="s">
        <v>711</v>
      </c>
      <c r="I83" s="130" t="str">
        <f>VLOOKUP(H83,[2]Presupuesto!$B$11:$C$565,2,0)</f>
        <v>SERVICIO DE TRANSPORTE EVENTUALES</v>
      </c>
      <c r="J83" s="98" t="str">
        <f t="shared" si="7"/>
        <v>Proceso integral de la internacionalización de la Educación Superior</v>
      </c>
      <c r="K83" s="98" t="s">
        <v>398</v>
      </c>
    </row>
    <row r="84" spans="3:11" s="464" customFormat="1" ht="14.45" x14ac:dyDescent="0.3">
      <c r="E84" s="579"/>
      <c r="F84" s="579"/>
      <c r="G84" s="451"/>
    </row>
    <row r="85" spans="3:11" s="464" customFormat="1" thickBot="1" x14ac:dyDescent="0.35">
      <c r="E85" s="579"/>
      <c r="F85" s="579"/>
      <c r="G85" s="451"/>
    </row>
    <row r="86" spans="3:11" s="464" customFormat="1" thickBot="1" x14ac:dyDescent="0.35">
      <c r="C86" s="157" t="s">
        <v>53</v>
      </c>
      <c r="D86" s="371">
        <f>SUM(F93:F97)</f>
        <v>74902.04800000001</v>
      </c>
      <c r="E86" s="579"/>
      <c r="F86" s="580"/>
      <c r="G86" s="79"/>
      <c r="H86" s="70"/>
      <c r="I86" s="70"/>
    </row>
    <row r="87" spans="3:11" s="464" customFormat="1" ht="14.45" x14ac:dyDescent="0.3">
      <c r="C87" s="70"/>
      <c r="D87" s="31"/>
      <c r="E87" s="581"/>
      <c r="F87" s="581"/>
      <c r="G87" s="93"/>
      <c r="H87" s="76"/>
      <c r="I87" s="76"/>
      <c r="J87" s="76"/>
      <c r="K87" s="112"/>
    </row>
    <row r="88" spans="3:11" s="464" customFormat="1" ht="14.45" x14ac:dyDescent="0.3">
      <c r="C88" s="70"/>
      <c r="D88" s="31"/>
      <c r="E88" s="581"/>
      <c r="F88" s="581"/>
      <c r="G88" s="93"/>
      <c r="H88" s="76"/>
      <c r="I88" s="76"/>
      <c r="J88" s="76"/>
      <c r="K88" s="112"/>
    </row>
    <row r="89" spans="3:11" s="464" customFormat="1" ht="15.6" x14ac:dyDescent="0.3">
      <c r="C89" s="202" t="s">
        <v>392</v>
      </c>
      <c r="D89" s="367" t="s">
        <v>1622</v>
      </c>
      <c r="E89" s="581"/>
      <c r="F89" s="581"/>
      <c r="G89" s="93"/>
      <c r="H89" s="76"/>
      <c r="I89" s="76"/>
      <c r="J89" s="76"/>
      <c r="K89" s="112"/>
    </row>
    <row r="90" spans="3:11" s="464" customFormat="1" ht="18" x14ac:dyDescent="0.3">
      <c r="C90" s="211" t="str">
        <f>IFERROR(VLOOKUP(D89,'[2]1. Desarrollo e Innov. Curricu.'!$E:$F,2,FALSE),IFERROR(VLOOKUP(D89,'[2]2. Investigación Científica'!$E:$F,2,FALSE),IFERROR(VLOOKUP(D89,'[2]3. Vinculación Univ. Sociedad'!$E:$F,2,FALSE),IFERROR(VLOOKUP(D89,'[2]4. Docencia y Profesorado Univ.'!$E:$F,2,FALSE),IFERROR(VLOOKUP(D89,'[2]5. Estudiantes y Graduados'!$E:$F,2,FALSE),IFERROR(VLOOKUP(D89,'[2]11. Gestion Administrativa'!$E:$F,2,FALSE),IFERROR(VLOOKUP(D89,'[2]13. Gestión Académica'!$E:$F,2,FALSE),IFERROR(VLOOKUP(D89,'[2]8. Asegura. de la Calid. y M'!$E:$F,2,FALSE),IFERROR(VLOOKUP(D89,'[2]6. Gestión del Conocimiento'!$E:$F,2,FALSE),IFERROR(VLOOKUP(D89,'[2]15. Gobernabilidad y Proceso...'!$E:$F,2,FALSE),IFERROR(VLOOKUP(D89,'[2]12. Gestión del Talento Humano'!$E:$F,2,FALSE),IFERROR(VLOOKUP(D89,'[2]14. Internacional... de la E.S.'!$E:$F,2,FALSE),IFERROR(VLOOKUP(D89,'[2]10. Posgrado'!$E:$F,2,FALSE),IFERROR(VLOOKUP(D89,'[2]17. Gestión TIC'!$E:$F,2,FALSE),IFERROR(VLOOKUP(D89,'[2]16. Desa. del Sistema Educ.Sup.'!$E:$F,2,FALSE),IFERROR(VLOOKUP(D89,'[2]9. Cultura de Inno. Insti...'!$E:$F,2,FALSE),VLOOKUP(D89,'[2]7. Lo Esencial de la Reforma U.'!$E:$F,2,0)))))))))))))))))</f>
        <v>Participación en eventos y misiones internacionales como enlaces técnicos de movilidad internacional y representantes institucionales.</v>
      </c>
      <c r="D90" s="406"/>
      <c r="E90" s="581"/>
      <c r="F90" s="581"/>
      <c r="G90" s="93"/>
      <c r="H90" s="76"/>
      <c r="I90" s="76"/>
      <c r="J90" s="76"/>
      <c r="K90" s="112"/>
    </row>
    <row r="91" spans="3:11" s="464" customFormat="1" thickBot="1" x14ac:dyDescent="0.35">
      <c r="E91" s="579"/>
      <c r="F91" s="581"/>
      <c r="G91" s="76"/>
      <c r="H91" s="76"/>
      <c r="I91" s="76"/>
    </row>
    <row r="92" spans="3:11" s="464" customFormat="1" ht="30.75" thickBot="1" x14ac:dyDescent="0.3">
      <c r="C92" s="129" t="s">
        <v>44</v>
      </c>
      <c r="D92" s="129" t="s">
        <v>55</v>
      </c>
      <c r="E92" s="582" t="s">
        <v>57</v>
      </c>
      <c r="F92" s="583" t="s">
        <v>27</v>
      </c>
      <c r="G92" s="133" t="s">
        <v>131</v>
      </c>
      <c r="H92" s="136" t="s">
        <v>46</v>
      </c>
      <c r="I92" s="133" t="s">
        <v>132</v>
      </c>
      <c r="J92" s="133" t="s">
        <v>410</v>
      </c>
      <c r="K92" s="133" t="s">
        <v>411</v>
      </c>
    </row>
    <row r="93" spans="3:11" s="464" customFormat="1" x14ac:dyDescent="0.25">
      <c r="C93" s="221" t="s">
        <v>450</v>
      </c>
      <c r="D93" s="222">
        <v>4</v>
      </c>
      <c r="E93" s="568">
        <f>HLOOKUP(C93,$AH$2:$BU$3,2,0)</f>
        <v>5275.5120000000006</v>
      </c>
      <c r="F93" s="566">
        <f t="shared" ref="F93:F97" si="8">D93*E93</f>
        <v>21102.048000000003</v>
      </c>
      <c r="G93" s="161" t="s">
        <v>129</v>
      </c>
      <c r="H93" s="142" t="s">
        <v>308</v>
      </c>
      <c r="I93" s="130" t="str">
        <f>VLOOKUP(H93,[2]Presupuesto!$B$11:$C$565,2,0)</f>
        <v>VIATICOS AL EXTERIOR</v>
      </c>
      <c r="J93" s="219" t="s">
        <v>1367</v>
      </c>
      <c r="K93" s="98" t="s">
        <v>394</v>
      </c>
    </row>
    <row r="94" spans="3:11" s="464" customFormat="1" ht="14.45" x14ac:dyDescent="0.3">
      <c r="C94" s="141" t="s">
        <v>1790</v>
      </c>
      <c r="D94" s="158">
        <v>2</v>
      </c>
      <c r="E94" s="565">
        <v>25000</v>
      </c>
      <c r="F94" s="566">
        <f t="shared" si="8"/>
        <v>50000</v>
      </c>
      <c r="G94" s="161" t="s">
        <v>129</v>
      </c>
      <c r="H94" s="142" t="s">
        <v>755</v>
      </c>
      <c r="I94" s="130" t="str">
        <f>VLOOKUP(H94,[2]Presupuesto!$B$11:$C$565,2,0)</f>
        <v>PASAJES AL EXTERIOR</v>
      </c>
      <c r="J94" s="98" t="str">
        <f>$J$41</f>
        <v>Proceso integral de la internacionalización de la Educación Superior</v>
      </c>
      <c r="K94" s="98" t="s">
        <v>396</v>
      </c>
    </row>
    <row r="95" spans="3:11" s="464" customFormat="1" ht="14.45" x14ac:dyDescent="0.3">
      <c r="C95" s="141" t="s">
        <v>1587</v>
      </c>
      <c r="D95" s="158">
        <v>10</v>
      </c>
      <c r="E95" s="565">
        <v>100</v>
      </c>
      <c r="F95" s="566">
        <f t="shared" si="8"/>
        <v>1000</v>
      </c>
      <c r="G95" s="161" t="s">
        <v>129</v>
      </c>
      <c r="H95" s="142" t="s">
        <v>780</v>
      </c>
      <c r="I95" s="130" t="str">
        <f>VLOOKUP(H95,[2]Presupuesto!$B$11:$C$565,2,0)</f>
        <v>SERVICIOS CEREMONIAL Y PROTOCOLO</v>
      </c>
      <c r="J95" s="98" t="str">
        <f>$J$41</f>
        <v>Proceso integral de la internacionalización de la Educación Superior</v>
      </c>
      <c r="K95" s="98" t="s">
        <v>396</v>
      </c>
    </row>
    <row r="96" spans="3:11" s="464" customFormat="1" ht="14.45" x14ac:dyDescent="0.3">
      <c r="C96" s="141" t="s">
        <v>1582</v>
      </c>
      <c r="D96" s="158">
        <v>2</v>
      </c>
      <c r="E96" s="565">
        <v>850</v>
      </c>
      <c r="F96" s="566">
        <f t="shared" si="8"/>
        <v>1700</v>
      </c>
      <c r="G96" s="161" t="s">
        <v>129</v>
      </c>
      <c r="H96" s="142" t="s">
        <v>743</v>
      </c>
      <c r="I96" s="130" t="str">
        <f>VLOOKUP(H96,[2]Presupuesto!$B$11:$C$565,2,0)</f>
        <v>OTROS SERVICIOS COMERCIALES Y FINANCIEROS</v>
      </c>
      <c r="J96" s="98" t="str">
        <f>$J$41</f>
        <v>Proceso integral de la internacionalización de la Educación Superior</v>
      </c>
      <c r="K96" s="98" t="s">
        <v>396</v>
      </c>
    </row>
    <row r="97" spans="3:11" s="464" customFormat="1" ht="14.45" x14ac:dyDescent="0.3">
      <c r="C97" s="141" t="s">
        <v>1580</v>
      </c>
      <c r="D97" s="158">
        <v>2</v>
      </c>
      <c r="E97" s="565">
        <v>550</v>
      </c>
      <c r="F97" s="566">
        <f t="shared" si="8"/>
        <v>1100</v>
      </c>
      <c r="G97" s="161" t="s">
        <v>129</v>
      </c>
      <c r="H97" s="142" t="s">
        <v>725</v>
      </c>
      <c r="I97" s="130" t="str">
        <f>VLOOKUP(H97,[2]Presupuesto!$B$11:$C$565,2,0)</f>
        <v>PRIMAS Y GASTOS DE SEGUROS</v>
      </c>
      <c r="J97" s="98" t="str">
        <f>$J$41</f>
        <v>Proceso integral de la internacionalización de la Educación Superior</v>
      </c>
      <c r="K97" s="98" t="s">
        <v>396</v>
      </c>
    </row>
    <row r="98" spans="3:11" s="464" customFormat="1" ht="14.45" x14ac:dyDescent="0.3">
      <c r="E98" s="579"/>
      <c r="F98" s="579"/>
      <c r="G98" s="451"/>
    </row>
    <row r="99" spans="3:11" s="464" customFormat="1" thickBot="1" x14ac:dyDescent="0.35">
      <c r="E99" s="579"/>
      <c r="F99" s="584"/>
      <c r="G99" s="89"/>
      <c r="H99" s="90"/>
      <c r="I99" s="90"/>
    </row>
    <row r="100" spans="3:11" s="464" customFormat="1" thickBot="1" x14ac:dyDescent="0.35">
      <c r="C100" s="157" t="s">
        <v>53</v>
      </c>
      <c r="D100" s="371">
        <f>SUM(F107:F108)</f>
        <v>21000</v>
      </c>
      <c r="E100" s="579"/>
      <c r="F100" s="580"/>
      <c r="G100" s="79"/>
      <c r="H100" s="70"/>
      <c r="I100" s="70"/>
    </row>
    <row r="101" spans="3:11" s="464" customFormat="1" ht="14.45" x14ac:dyDescent="0.3">
      <c r="C101" s="70"/>
      <c r="D101" s="31"/>
      <c r="E101" s="581"/>
      <c r="F101" s="581"/>
      <c r="G101" s="93"/>
      <c r="H101" s="76"/>
      <c r="I101" s="76"/>
      <c r="J101" s="76"/>
      <c r="K101" s="112"/>
    </row>
    <row r="102" spans="3:11" s="464" customFormat="1" ht="14.45" x14ac:dyDescent="0.3">
      <c r="C102" s="70"/>
      <c r="D102" s="31"/>
      <c r="E102" s="581"/>
      <c r="F102" s="581"/>
      <c r="G102" s="93"/>
      <c r="H102" s="76"/>
      <c r="I102" s="76"/>
      <c r="J102" s="76"/>
      <c r="K102" s="112"/>
    </row>
    <row r="103" spans="3:11" s="464" customFormat="1" ht="15.6" x14ac:dyDescent="0.3">
      <c r="C103" s="202" t="s">
        <v>392</v>
      </c>
      <c r="D103" s="367" t="s">
        <v>1623</v>
      </c>
      <c r="E103" s="581"/>
      <c r="F103" s="581"/>
      <c r="G103" s="93"/>
      <c r="H103" s="76"/>
      <c r="I103" s="76"/>
      <c r="J103" s="76"/>
      <c r="K103" s="112"/>
    </row>
    <row r="104" spans="3:11" s="464" customFormat="1" ht="18" x14ac:dyDescent="0.3">
      <c r="C104" s="211" t="str">
        <f>IFERROR(VLOOKUP(D103,'[2]1. Desarrollo e Innov. Curricu.'!$E:$F,2,FALSE),IFERROR(VLOOKUP(D103,'[2]2. Investigación Científica'!$E:$F,2,FALSE),IFERROR(VLOOKUP(D103,'[2]3. Vinculación Univ. Sociedad'!$E:$F,2,FALSE),IFERROR(VLOOKUP(D103,'[2]4. Docencia y Profesorado Univ.'!$E:$F,2,FALSE),IFERROR(VLOOKUP(D103,'[2]5. Estudiantes y Graduados'!$E:$F,2,FALSE),IFERROR(VLOOKUP(D103,'[2]11. Gestion Administrativa'!$E:$F,2,FALSE),IFERROR(VLOOKUP(D103,'[2]13. Gestión Académica'!$E:$F,2,FALSE),IFERROR(VLOOKUP(D103,'[2]8. Asegura. de la Calid. y M'!$E:$F,2,FALSE),IFERROR(VLOOKUP(D103,'[2]6. Gestión del Conocimiento'!$E:$F,2,FALSE),IFERROR(VLOOKUP(D103,'[2]15. Gobernabilidad y Proceso...'!$E:$F,2,FALSE),IFERROR(VLOOKUP(D103,'[2]12. Gestión del Talento Humano'!$E:$F,2,FALSE),IFERROR(VLOOKUP(D103,'[2]14. Internacional... de la E.S.'!$E:$F,2,FALSE),IFERROR(VLOOKUP(D103,'[2]10. Posgrado'!$E:$F,2,FALSE),IFERROR(VLOOKUP(D103,'[2]17. Gestión TIC'!$E:$F,2,FALSE),IFERROR(VLOOKUP(D103,'[2]16. Desa. del Sistema Educ.Sup.'!$E:$F,2,FALSE),IFERROR(VLOOKUP(D103,'[2]9. Cultura de Inno. Insti...'!$E:$F,2,FALSE),VLOOKUP(D103,'[2]7. Lo Esencial de la Reforma U.'!$E:$F,2,0)))))))))))))))))</f>
        <v xml:space="preserve"> Coordinación de al menos 2 eventos  en temas de actualidad, académicos y de internacionalización.</v>
      </c>
      <c r="D104" s="31"/>
      <c r="E104" s="581"/>
      <c r="F104" s="581"/>
      <c r="G104" s="93"/>
      <c r="H104" s="76"/>
      <c r="I104" s="76"/>
      <c r="J104" s="76"/>
      <c r="K104" s="112"/>
    </row>
    <row r="105" spans="3:11" s="464" customFormat="1" thickBot="1" x14ac:dyDescent="0.35">
      <c r="E105" s="579"/>
      <c r="F105" s="581"/>
      <c r="G105" s="76"/>
      <c r="H105" s="76"/>
      <c r="I105" s="76"/>
    </row>
    <row r="106" spans="3:11" s="464" customFormat="1" ht="30.75" thickBot="1" x14ac:dyDescent="0.3">
      <c r="C106" s="129" t="s">
        <v>44</v>
      </c>
      <c r="D106" s="129" t="s">
        <v>55</v>
      </c>
      <c r="E106" s="582" t="s">
        <v>57</v>
      </c>
      <c r="F106" s="583" t="s">
        <v>27</v>
      </c>
      <c r="G106" s="133" t="s">
        <v>131</v>
      </c>
      <c r="H106" s="136" t="s">
        <v>46</v>
      </c>
      <c r="I106" s="133" t="s">
        <v>132</v>
      </c>
      <c r="J106" s="133" t="s">
        <v>410</v>
      </c>
      <c r="K106" s="133" t="s">
        <v>411</v>
      </c>
    </row>
    <row r="107" spans="3:11" s="464" customFormat="1" x14ac:dyDescent="0.25">
      <c r="C107" s="221" t="s">
        <v>439</v>
      </c>
      <c r="D107" s="222"/>
      <c r="E107" s="568">
        <f>HLOOKUP(C107,$AH$2:$BU$3,2,0)</f>
        <v>620</v>
      </c>
      <c r="F107" s="566">
        <f t="shared" ref="F107:F108" si="9">D107*E107</f>
        <v>0</v>
      </c>
      <c r="G107" s="161"/>
      <c r="H107" s="142"/>
      <c r="I107" s="130" t="e">
        <f>VLOOKUP(H107,[2]Presupuesto!$B$11:$C$565,2,0)</f>
        <v>#N/A</v>
      </c>
      <c r="J107" s="219" t="s">
        <v>1367</v>
      </c>
      <c r="K107" s="98" t="s">
        <v>394</v>
      </c>
    </row>
    <row r="108" spans="3:11" s="464" customFormat="1" x14ac:dyDescent="0.25">
      <c r="C108" s="143" t="s">
        <v>1597</v>
      </c>
      <c r="D108" s="158">
        <v>300</v>
      </c>
      <c r="E108" s="565">
        <v>70</v>
      </c>
      <c r="F108" s="566">
        <f t="shared" si="9"/>
        <v>21000</v>
      </c>
      <c r="G108" s="161" t="s">
        <v>129</v>
      </c>
      <c r="H108" s="142" t="s">
        <v>792</v>
      </c>
      <c r="I108" s="130" t="str">
        <f>VLOOKUP(H108,[2]Presupuesto!$B$11:$C$565,2,0)</f>
        <v>ALIMENTOS B EBIDAS PARA PERSONAS</v>
      </c>
      <c r="J108" s="98" t="s">
        <v>1367</v>
      </c>
      <c r="K108" s="98" t="s">
        <v>400</v>
      </c>
    </row>
    <row r="109" spans="3:11" s="111" customFormat="1" ht="14.45" x14ac:dyDescent="0.3">
      <c r="C109" s="586"/>
      <c r="D109" s="587"/>
      <c r="E109" s="588"/>
      <c r="F109" s="588"/>
      <c r="G109" s="589"/>
      <c r="H109" s="590"/>
      <c r="I109" s="591"/>
      <c r="J109" s="590"/>
      <c r="K109" s="590"/>
    </row>
    <row r="110" spans="3:11" s="464" customFormat="1" thickBot="1" x14ac:dyDescent="0.35">
      <c r="E110" s="579"/>
      <c r="F110" s="579"/>
      <c r="G110" s="451"/>
    </row>
    <row r="111" spans="3:11" s="464" customFormat="1" thickBot="1" x14ac:dyDescent="0.35">
      <c r="C111" s="157" t="s">
        <v>53</v>
      </c>
      <c r="D111" s="371">
        <f>SUM(F118:F119)</f>
        <v>0</v>
      </c>
      <c r="E111" s="579"/>
      <c r="F111" s="580"/>
      <c r="G111" s="79"/>
      <c r="H111" s="70"/>
      <c r="I111" s="70"/>
    </row>
    <row r="112" spans="3:11" s="464" customFormat="1" ht="14.45" x14ac:dyDescent="0.3">
      <c r="C112" s="70"/>
      <c r="D112" s="31"/>
      <c r="E112" s="581"/>
      <c r="F112" s="581"/>
      <c r="G112" s="93"/>
      <c r="H112" s="76"/>
      <c r="I112" s="76"/>
      <c r="J112" s="76"/>
      <c r="K112" s="112"/>
    </row>
    <row r="113" spans="3:11" s="464" customFormat="1" ht="14.45" x14ac:dyDescent="0.3">
      <c r="C113" s="70"/>
      <c r="D113" s="31"/>
      <c r="E113" s="581"/>
      <c r="F113" s="581"/>
      <c r="G113" s="93"/>
      <c r="H113" s="76"/>
      <c r="I113" s="76"/>
      <c r="J113" s="76"/>
      <c r="K113" s="112"/>
    </row>
    <row r="114" spans="3:11" s="464" customFormat="1" ht="15.6" x14ac:dyDescent="0.3">
      <c r="C114" s="202" t="s">
        <v>392</v>
      </c>
      <c r="D114" s="367" t="s">
        <v>1624</v>
      </c>
      <c r="E114" s="581"/>
      <c r="F114" s="581"/>
      <c r="G114" s="93"/>
      <c r="H114" s="76"/>
      <c r="I114" s="76"/>
      <c r="J114" s="76"/>
      <c r="K114" s="112"/>
    </row>
    <row r="115" spans="3:11" s="464" customFormat="1" ht="18" x14ac:dyDescent="0.3">
      <c r="C115" s="211" t="str">
        <f>IFERROR(VLOOKUP(D114,'[2]1. Desarrollo e Innov. Curricu.'!$E:$F,2,FALSE),IFERROR(VLOOKUP(D114,'[2]2. Investigación Científica'!$E:$F,2,FALSE),IFERROR(VLOOKUP(D114,'[2]3. Vinculación Univ. Sociedad'!$E:$F,2,FALSE),IFERROR(VLOOKUP(D114,'[2]4. Docencia y Profesorado Univ.'!$E:$F,2,FALSE),IFERROR(VLOOKUP(D114,'[2]5. Estudiantes y Graduados'!$E:$F,2,FALSE),IFERROR(VLOOKUP(D114,'[2]11. Gestion Administrativa'!$E:$F,2,FALSE),IFERROR(VLOOKUP(D114,'[2]13. Gestión Académica'!$E:$F,2,FALSE),IFERROR(VLOOKUP(D114,'[2]8. Asegura. de la Calid. y M'!$E:$F,2,FALSE),IFERROR(VLOOKUP(D114,'[2]6. Gestión del Conocimiento'!$E:$F,2,FALSE),IFERROR(VLOOKUP(D114,'[2]15. Gobernabilidad y Proceso...'!$E:$F,2,FALSE),IFERROR(VLOOKUP(D114,'[2]12. Gestión del Talento Humano'!$E:$F,2,FALSE),IFERROR(VLOOKUP(D114,'[2]14. Internacional... de la E.S.'!$E:$F,2,FALSE),IFERROR(VLOOKUP(D114,'[2]10. Posgrado'!$E:$F,2,FALSE),IFERROR(VLOOKUP(D114,'[2]17. Gestión TIC'!$E:$F,2,FALSE),IFERROR(VLOOKUP(D114,'[2]16. Desa. del Sistema Educ.Sup.'!$E:$F,2,FALSE),IFERROR(VLOOKUP(D114,'[2]9. Cultura de Inno. Insti...'!$E:$F,2,FALSE),VLOOKUP(D114,'[2]7. Lo Esencial de la Reforma U.'!$E:$F,2,0)))))))))))))))))</f>
        <v>Formulación y ejecución de la estrategia de movilidad.</v>
      </c>
      <c r="D115" s="31"/>
      <c r="E115" s="581"/>
      <c r="F115" s="581"/>
      <c r="G115" s="93"/>
      <c r="H115" s="76"/>
      <c r="I115" s="76"/>
      <c r="J115" s="76"/>
      <c r="K115" s="112"/>
    </row>
    <row r="116" spans="3:11" s="464" customFormat="1" thickBot="1" x14ac:dyDescent="0.35">
      <c r="E116" s="579"/>
      <c r="F116" s="581"/>
      <c r="G116" s="76"/>
      <c r="H116" s="76"/>
      <c r="I116" s="76"/>
    </row>
    <row r="117" spans="3:11" s="464" customFormat="1" ht="30.75" thickBot="1" x14ac:dyDescent="0.3">
      <c r="C117" s="129" t="s">
        <v>44</v>
      </c>
      <c r="D117" s="129" t="s">
        <v>55</v>
      </c>
      <c r="E117" s="582" t="s">
        <v>57</v>
      </c>
      <c r="F117" s="583" t="s">
        <v>27</v>
      </c>
      <c r="G117" s="133" t="s">
        <v>131</v>
      </c>
      <c r="H117" s="136" t="s">
        <v>46</v>
      </c>
      <c r="I117" s="133" t="s">
        <v>132</v>
      </c>
      <c r="J117" s="133" t="s">
        <v>410</v>
      </c>
      <c r="K117" s="133" t="s">
        <v>411</v>
      </c>
    </row>
    <row r="118" spans="3:11" s="464" customFormat="1" x14ac:dyDescent="0.25">
      <c r="C118" s="221" t="s">
        <v>439</v>
      </c>
      <c r="D118" s="222"/>
      <c r="E118" s="568">
        <f>HLOOKUP(C118,$AH$2:$BU$3,2,0)</f>
        <v>620</v>
      </c>
      <c r="F118" s="566">
        <f t="shared" ref="F118:F119" si="10">D118*E118</f>
        <v>0</v>
      </c>
      <c r="G118" s="161"/>
      <c r="H118" s="142"/>
      <c r="I118" s="130" t="e">
        <f>VLOOKUP(H118,[2]Presupuesto!$B$11:$C$565,2,0)</f>
        <v>#N/A</v>
      </c>
      <c r="J118" s="219" t="s">
        <v>1367</v>
      </c>
      <c r="K118" s="98" t="s">
        <v>394</v>
      </c>
    </row>
    <row r="119" spans="3:11" s="464" customFormat="1" x14ac:dyDescent="0.25">
      <c r="C119" s="143" t="s">
        <v>1597</v>
      </c>
      <c r="D119" s="158"/>
      <c r="E119" s="565">
        <v>70</v>
      </c>
      <c r="F119" s="566">
        <f t="shared" si="10"/>
        <v>0</v>
      </c>
      <c r="G119" s="161" t="s">
        <v>129</v>
      </c>
      <c r="H119" s="142" t="s">
        <v>792</v>
      </c>
      <c r="I119" s="130" t="str">
        <f>VLOOKUP(H119,[2]Presupuesto!$B$11:$C$565,2,0)</f>
        <v>ALIMENTOS B EBIDAS PARA PERSONAS</v>
      </c>
      <c r="J119" s="98" t="s">
        <v>1367</v>
      </c>
      <c r="K119" s="98" t="s">
        <v>400</v>
      </c>
    </row>
    <row r="120" spans="3:11" s="464" customFormat="1" ht="14.45" x14ac:dyDescent="0.3">
      <c r="E120" s="579"/>
      <c r="F120" s="579"/>
      <c r="G120" s="451"/>
    </row>
    <row r="121" spans="3:11" s="464" customFormat="1" thickBot="1" x14ac:dyDescent="0.35">
      <c r="E121" s="579"/>
      <c r="F121" s="579"/>
      <c r="G121" s="451"/>
    </row>
    <row r="122" spans="3:11" s="464" customFormat="1" thickBot="1" x14ac:dyDescent="0.35">
      <c r="C122" s="157" t="s">
        <v>53</v>
      </c>
      <c r="D122" s="371">
        <f>SUM(F129:F130)</f>
        <v>0</v>
      </c>
      <c r="E122" s="579"/>
      <c r="F122" s="580"/>
      <c r="G122" s="79"/>
      <c r="H122" s="70"/>
      <c r="I122" s="70"/>
    </row>
    <row r="123" spans="3:11" s="464" customFormat="1" ht="14.45" x14ac:dyDescent="0.3">
      <c r="C123" s="70"/>
      <c r="D123" s="31"/>
      <c r="E123" s="581"/>
      <c r="F123" s="581"/>
      <c r="G123" s="93"/>
      <c r="H123" s="76"/>
      <c r="I123" s="76"/>
      <c r="J123" s="76"/>
      <c r="K123" s="112"/>
    </row>
    <row r="124" spans="3:11" s="464" customFormat="1" ht="14.45" x14ac:dyDescent="0.3">
      <c r="C124" s="70"/>
      <c r="D124" s="31"/>
      <c r="E124" s="581"/>
      <c r="F124" s="581"/>
      <c r="G124" s="93"/>
      <c r="H124" s="76"/>
      <c r="I124" s="76"/>
      <c r="J124" s="76"/>
      <c r="K124" s="112"/>
    </row>
    <row r="125" spans="3:11" s="464" customFormat="1" ht="15.6" x14ac:dyDescent="0.3">
      <c r="C125" s="202" t="s">
        <v>392</v>
      </c>
      <c r="D125" s="367" t="s">
        <v>1625</v>
      </c>
      <c r="E125" s="581"/>
      <c r="F125" s="581"/>
      <c r="G125" s="93"/>
      <c r="H125" s="76"/>
      <c r="I125" s="76"/>
      <c r="J125" s="76"/>
      <c r="K125" s="112"/>
    </row>
    <row r="126" spans="3:11" s="464" customFormat="1" ht="18" x14ac:dyDescent="0.3">
      <c r="C126" s="211" t="str">
        <f>IFERROR(VLOOKUP(D125,'[2]1. Desarrollo e Innov. Curricu.'!$E:$F,2,FALSE),IFERROR(VLOOKUP(D125,'[2]2. Investigación Científica'!$E:$F,2,FALSE),IFERROR(VLOOKUP(D125,'[2]3. Vinculación Univ. Sociedad'!$E:$F,2,FALSE),IFERROR(VLOOKUP(D125,'[2]4. Docencia y Profesorado Univ.'!$E:$F,2,FALSE),IFERROR(VLOOKUP(D125,'[2]5. Estudiantes y Graduados'!$E:$F,2,FALSE),IFERROR(VLOOKUP(D125,'[2]11. Gestion Administrativa'!$E:$F,2,FALSE),IFERROR(VLOOKUP(D125,'[2]13. Gestión Académica'!$E:$F,2,FALSE),IFERROR(VLOOKUP(D125,'[2]8. Asegura. de la Calid. y M'!$E:$F,2,FALSE),IFERROR(VLOOKUP(D125,'[2]6. Gestión del Conocimiento'!$E:$F,2,FALSE),IFERROR(VLOOKUP(D125,'[2]15. Gobernabilidad y Proceso...'!$E:$F,2,FALSE),IFERROR(VLOOKUP(D125,'[2]12. Gestión del Talento Humano'!$E:$F,2,FALSE),IFERROR(VLOOKUP(D125,'[2]14. Internacional... de la E.S.'!$E:$F,2,FALSE),IFERROR(VLOOKUP(D125,'[2]10. Posgrado'!$E:$F,2,FALSE),IFERROR(VLOOKUP(D125,'[2]17. Gestión TIC'!$E:$F,2,FALSE),IFERROR(VLOOKUP(D125,'[2]16. Desa. del Sistema Educ.Sup.'!$E:$F,2,FALSE),IFERROR(VLOOKUP(D125,'[2]9. Cultura de Inno. Insti...'!$E:$F,2,FALSE),VLOOKUP(D125,'[2]7. Lo Esencial de la Reforma U.'!$E:$F,2,0)))))))))))))))))</f>
        <v>Participación en el Comité de Régimen Especial de Becas y Movilidad Internacional</v>
      </c>
      <c r="D126" s="31"/>
      <c r="E126" s="581"/>
      <c r="F126" s="581"/>
      <c r="G126" s="93"/>
      <c r="H126" s="76"/>
      <c r="I126" s="76"/>
      <c r="J126" s="76"/>
      <c r="K126" s="112"/>
    </row>
    <row r="127" spans="3:11" s="464" customFormat="1" thickBot="1" x14ac:dyDescent="0.35">
      <c r="E127" s="579"/>
      <c r="F127" s="581"/>
      <c r="G127" s="76"/>
      <c r="H127" s="76"/>
      <c r="I127" s="76"/>
    </row>
    <row r="128" spans="3:11" s="464" customFormat="1" ht="30.75" thickBot="1" x14ac:dyDescent="0.3">
      <c r="C128" s="129" t="s">
        <v>44</v>
      </c>
      <c r="D128" s="129" t="s">
        <v>55</v>
      </c>
      <c r="E128" s="582" t="s">
        <v>57</v>
      </c>
      <c r="F128" s="583" t="s">
        <v>27</v>
      </c>
      <c r="G128" s="133" t="s">
        <v>131</v>
      </c>
      <c r="H128" s="136" t="s">
        <v>46</v>
      </c>
      <c r="I128" s="133" t="s">
        <v>132</v>
      </c>
      <c r="J128" s="133" t="s">
        <v>410</v>
      </c>
      <c r="K128" s="133" t="s">
        <v>411</v>
      </c>
    </row>
    <row r="129" spans="3:11" s="464" customFormat="1" x14ac:dyDescent="0.25">
      <c r="C129" s="221" t="s">
        <v>439</v>
      </c>
      <c r="D129" s="222"/>
      <c r="E129" s="568">
        <f>HLOOKUP(C129,$AH$2:$BU$3,2,0)</f>
        <v>620</v>
      </c>
      <c r="F129" s="566">
        <f t="shared" ref="F129:F130" si="11">D129*E129</f>
        <v>0</v>
      </c>
      <c r="G129" s="161"/>
      <c r="H129" s="142"/>
      <c r="I129" s="130" t="e">
        <f>VLOOKUP(H129,[2]Presupuesto!$B$11:$C$565,2,0)</f>
        <v>#N/A</v>
      </c>
      <c r="J129" s="219" t="s">
        <v>1367</v>
      </c>
      <c r="K129" s="98" t="s">
        <v>394</v>
      </c>
    </row>
    <row r="130" spans="3:11" s="464" customFormat="1" x14ac:dyDescent="0.25">
      <c r="C130" s="143" t="s">
        <v>1597</v>
      </c>
      <c r="D130" s="158"/>
      <c r="E130" s="565">
        <v>70</v>
      </c>
      <c r="F130" s="566">
        <f t="shared" si="11"/>
        <v>0</v>
      </c>
      <c r="G130" s="161" t="s">
        <v>129</v>
      </c>
      <c r="H130" s="142" t="s">
        <v>792</v>
      </c>
      <c r="I130" s="130" t="str">
        <f>VLOOKUP(H130,[2]Presupuesto!$B$11:$C$565,2,0)</f>
        <v>ALIMENTOS B EBIDAS PARA PERSONAS</v>
      </c>
      <c r="J130" s="98" t="s">
        <v>1367</v>
      </c>
      <c r="K130" s="98" t="s">
        <v>400</v>
      </c>
    </row>
    <row r="131" spans="3:11" s="464" customFormat="1" ht="14.45" x14ac:dyDescent="0.3">
      <c r="E131" s="579"/>
      <c r="F131" s="579"/>
      <c r="G131" s="451"/>
    </row>
    <row r="132" spans="3:11" s="464" customFormat="1" thickBot="1" x14ac:dyDescent="0.35">
      <c r="E132" s="579"/>
      <c r="F132" s="579"/>
      <c r="G132" s="451"/>
    </row>
    <row r="133" spans="3:11" s="464" customFormat="1" thickBot="1" x14ac:dyDescent="0.35">
      <c r="C133" s="157" t="s">
        <v>53</v>
      </c>
      <c r="D133" s="371">
        <f>SUM(F140:F141)</f>
        <v>10000</v>
      </c>
      <c r="E133" s="579"/>
      <c r="F133" s="580"/>
      <c r="G133" s="79"/>
      <c r="H133" s="70"/>
      <c r="I133" s="70"/>
    </row>
    <row r="134" spans="3:11" s="464" customFormat="1" ht="14.45" x14ac:dyDescent="0.3">
      <c r="C134" s="70"/>
      <c r="D134" s="31"/>
      <c r="E134" s="581"/>
      <c r="F134" s="581"/>
      <c r="G134" s="93"/>
      <c r="H134" s="76"/>
      <c r="I134" s="76"/>
      <c r="J134" s="76"/>
      <c r="K134" s="112"/>
    </row>
    <row r="135" spans="3:11" s="464" customFormat="1" ht="14.45" x14ac:dyDescent="0.3">
      <c r="C135" s="70"/>
      <c r="D135" s="31"/>
      <c r="E135" s="581"/>
      <c r="F135" s="581"/>
      <c r="G135" s="93"/>
      <c r="H135" s="76"/>
      <c r="I135" s="76"/>
      <c r="J135" s="76"/>
      <c r="K135" s="112"/>
    </row>
    <row r="136" spans="3:11" s="464" customFormat="1" ht="15.6" x14ac:dyDescent="0.3">
      <c r="C136" s="202" t="s">
        <v>392</v>
      </c>
      <c r="D136" s="367" t="s">
        <v>1626</v>
      </c>
      <c r="E136" s="581"/>
      <c r="F136" s="581"/>
      <c r="G136" s="93"/>
      <c r="H136" s="76"/>
      <c r="I136" s="76"/>
      <c r="J136" s="76"/>
      <c r="K136" s="112"/>
    </row>
    <row r="137" spans="3:11" s="464" customFormat="1" ht="18" x14ac:dyDescent="0.3">
      <c r="C137" s="211" t="str">
        <f>IFERROR(VLOOKUP(D136,'[2]1. Desarrollo e Innov. Curricu.'!$E:$F,2,FALSE),IFERROR(VLOOKUP(D136,'[2]2. Investigación Científica'!$E:$F,2,FALSE),IFERROR(VLOOKUP(D136,'[2]3. Vinculación Univ. Sociedad'!$E:$F,2,FALSE),IFERROR(VLOOKUP(D136,'[2]4. Docencia y Profesorado Univ.'!$E:$F,2,FALSE),IFERROR(VLOOKUP(D136,'[2]5. Estudiantes y Graduados'!$E:$F,2,FALSE),IFERROR(VLOOKUP(D136,'[2]11. Gestion Administrativa'!$E:$F,2,FALSE),IFERROR(VLOOKUP(D136,'[2]13. Gestión Académica'!$E:$F,2,FALSE),IFERROR(VLOOKUP(D136,'[2]8. Asegura. de la Calid. y M'!$E:$F,2,FALSE),IFERROR(VLOOKUP(D136,'[2]6. Gestión del Conocimiento'!$E:$F,2,FALSE),IFERROR(VLOOKUP(D136,'[2]15. Gobernabilidad y Proceso...'!$E:$F,2,FALSE),IFERROR(VLOOKUP(D136,'[2]12. Gestión del Talento Humano'!$E:$F,2,FALSE),IFERROR(VLOOKUP(D136,'[2]14. Internacional... de la E.S.'!$E:$F,2,FALSE),IFERROR(VLOOKUP(D136,'[2]10. Posgrado'!$E:$F,2,FALSE),IFERROR(VLOOKUP(D136,'[2]17. Gestión TIC'!$E:$F,2,FALSE),IFERROR(VLOOKUP(D136,'[2]16. Desa. del Sistema Educ.Sup.'!$E:$F,2,FALSE),IFERROR(VLOOKUP(D136,'[2]9. Cultura de Inno. Insti...'!$E:$F,2,FALSE),VLOOKUP(D136,'[2]7. Lo Esencial de la Reforma U.'!$E:$F,2,0)))))))))))))))))</f>
        <v>Capacitación del equipo en internacionalización, educación superior y trabajo en equipo.</v>
      </c>
      <c r="D137" s="31"/>
      <c r="E137" s="581"/>
      <c r="F137" s="581"/>
      <c r="G137" s="93"/>
      <c r="H137" s="76"/>
      <c r="I137" s="76"/>
      <c r="J137" s="76"/>
      <c r="K137" s="112"/>
    </row>
    <row r="138" spans="3:11" s="464" customFormat="1" thickBot="1" x14ac:dyDescent="0.35">
      <c r="E138" s="579"/>
      <c r="F138" s="581"/>
      <c r="G138" s="76"/>
      <c r="H138" s="76"/>
      <c r="I138" s="76"/>
    </row>
    <row r="139" spans="3:11" s="464" customFormat="1" ht="30.75" thickBot="1" x14ac:dyDescent="0.3">
      <c r="C139" s="129" t="s">
        <v>44</v>
      </c>
      <c r="D139" s="129" t="s">
        <v>55</v>
      </c>
      <c r="E139" s="582" t="s">
        <v>57</v>
      </c>
      <c r="F139" s="583" t="s">
        <v>27</v>
      </c>
      <c r="G139" s="133" t="s">
        <v>131</v>
      </c>
      <c r="H139" s="136" t="s">
        <v>46</v>
      </c>
      <c r="I139" s="133" t="s">
        <v>132</v>
      </c>
      <c r="J139" s="133" t="s">
        <v>410</v>
      </c>
      <c r="K139" s="133" t="s">
        <v>411</v>
      </c>
    </row>
    <row r="140" spans="3:11" s="464" customFormat="1" x14ac:dyDescent="0.25">
      <c r="C140" s="221" t="s">
        <v>439</v>
      </c>
      <c r="D140" s="222"/>
      <c r="E140" s="568">
        <f>HLOOKUP(C140,$AH$2:$BU$3,2,0)</f>
        <v>620</v>
      </c>
      <c r="F140" s="566">
        <f t="shared" ref="F140:F141" si="12">D140*E140</f>
        <v>0</v>
      </c>
      <c r="G140" s="161"/>
      <c r="H140" s="142"/>
      <c r="I140" s="130" t="e">
        <f>VLOOKUP(H140,[2]Presupuesto!$B$11:$C$565,2,0)</f>
        <v>#N/A</v>
      </c>
      <c r="J140" s="219" t="s">
        <v>1367</v>
      </c>
      <c r="K140" s="98" t="s">
        <v>394</v>
      </c>
    </row>
    <row r="141" spans="3:11" s="464" customFormat="1" x14ac:dyDescent="0.25">
      <c r="C141" s="502" t="s">
        <v>1584</v>
      </c>
      <c r="D141" s="158">
        <v>2</v>
      </c>
      <c r="E141" s="565">
        <v>5000</v>
      </c>
      <c r="F141" s="566">
        <f t="shared" si="12"/>
        <v>10000</v>
      </c>
      <c r="G141" s="161" t="s">
        <v>129</v>
      </c>
      <c r="H141" s="142" t="s">
        <v>699</v>
      </c>
      <c r="I141" s="130" t="str">
        <f>VLOOKUP(H141,[2]Presupuesto!$B$11:$C$565,2,0)</f>
        <v>SERVICIOS DE CAPACITACION.</v>
      </c>
      <c r="J141" s="98" t="s">
        <v>1367</v>
      </c>
      <c r="K141" s="98" t="s">
        <v>400</v>
      </c>
    </row>
    <row r="142" spans="3:11" s="464" customFormat="1" ht="14.45" x14ac:dyDescent="0.3">
      <c r="E142" s="579"/>
      <c r="F142" s="579"/>
      <c r="G142" s="451"/>
    </row>
    <row r="143" spans="3:11" s="464" customFormat="1" thickBot="1" x14ac:dyDescent="0.35">
      <c r="E143" s="579"/>
      <c r="F143" s="584"/>
      <c r="G143" s="89"/>
      <c r="H143" s="90"/>
      <c r="I143" s="90"/>
    </row>
    <row r="144" spans="3:11" s="464" customFormat="1" thickBot="1" x14ac:dyDescent="0.35">
      <c r="C144" s="157" t="s">
        <v>53</v>
      </c>
      <c r="D144" s="371">
        <f>SUM(F151:F153)</f>
        <v>22755</v>
      </c>
      <c r="E144" s="579"/>
      <c r="F144" s="580"/>
      <c r="G144" s="79"/>
      <c r="H144" s="70"/>
      <c r="I144" s="70"/>
    </row>
    <row r="145" spans="3:11" s="464" customFormat="1" ht="14.45" x14ac:dyDescent="0.3">
      <c r="C145" s="70"/>
      <c r="D145" s="31"/>
      <c r="E145" s="581"/>
      <c r="F145" s="581"/>
      <c r="G145" s="93"/>
      <c r="H145" s="76"/>
      <c r="I145" s="76"/>
      <c r="J145" s="76"/>
      <c r="K145" s="112"/>
    </row>
    <row r="146" spans="3:11" s="464" customFormat="1" ht="14.45" x14ac:dyDescent="0.3">
      <c r="C146" s="70"/>
      <c r="D146" s="31"/>
      <c r="E146" s="581"/>
      <c r="F146" s="581"/>
      <c r="G146" s="93"/>
      <c r="H146" s="76"/>
      <c r="I146" s="76"/>
      <c r="J146" s="76"/>
      <c r="K146" s="112"/>
    </row>
    <row r="147" spans="3:11" s="464" customFormat="1" ht="15.6" x14ac:dyDescent="0.3">
      <c r="C147" s="202" t="s">
        <v>392</v>
      </c>
      <c r="D147" s="367" t="s">
        <v>1638</v>
      </c>
      <c r="E147" s="581"/>
      <c r="F147" s="581"/>
      <c r="G147" s="93"/>
      <c r="H147" s="76"/>
      <c r="I147" s="76"/>
      <c r="J147" s="76"/>
      <c r="K147" s="112"/>
    </row>
    <row r="148" spans="3:11" s="464" customFormat="1" ht="18" x14ac:dyDescent="0.3">
      <c r="C148" s="211" t="str">
        <f>IFERROR(VLOOKUP(D147,'[2]1. Desarrollo e Innov. Curricu.'!$E:$F,2,FALSE),IFERROR(VLOOKUP(D147,'[2]2. Investigación Científica'!$E:$F,2,FALSE),IFERROR(VLOOKUP(D147,'[2]3. Vinculación Univ. Sociedad'!$E:$F,2,FALSE),IFERROR(VLOOKUP(D147,'[2]4. Docencia y Profesorado Univ.'!$E:$F,2,FALSE),IFERROR(VLOOKUP(D147,'[2]5. Estudiantes y Graduados'!$E:$F,2,FALSE),IFERROR(VLOOKUP(D147,'[2]11. Gestion Administrativa'!$E:$F,2,FALSE),IFERROR(VLOOKUP(D147,'[2]13. Gestión Académica'!$E:$F,2,FALSE),IFERROR(VLOOKUP(D147,'[2]8. Asegura. de la Calid. y M'!$E:$F,2,FALSE),IFERROR(VLOOKUP(D147,'[2]6. Gestión del Conocimiento'!$E:$F,2,FALSE),IFERROR(VLOOKUP(D147,'[2]15. Gobernabilidad y Proceso...'!$E:$F,2,FALSE),IFERROR(VLOOKUP(D147,'[2]12. Gestión del Talento Humano'!$E:$F,2,FALSE),IFERROR(VLOOKUP(D147,'[2]14. Internacional... de la E.S.'!$E:$F,2,FALSE),IFERROR(VLOOKUP(D147,'[2]10. Posgrado'!$E:$F,2,FALSE),IFERROR(VLOOKUP(D147,'[2]17. Gestión TIC'!$E:$F,2,FALSE),IFERROR(VLOOKUP(D147,'[2]16. Desa. del Sistema Educ.Sup.'!$E:$F,2,FALSE),IFERROR(VLOOKUP(D147,'[2]9. Cultura de Inno. Insti...'!$E:$F,2,FALSE),VLOOKUP(D147,'[2]7. Lo Esencial de la Reforma U.'!$E:$F,2,0)))))))))))))))))</f>
        <v>Apoyo técnico al envío y recepción de viajes internacionales de docentes y estudiantes.</v>
      </c>
      <c r="D148" s="31"/>
      <c r="E148" s="581"/>
      <c r="F148" s="581"/>
      <c r="G148" s="93"/>
      <c r="H148" s="76"/>
      <c r="I148" s="76"/>
      <c r="J148" s="76"/>
      <c r="K148" s="112"/>
    </row>
    <row r="149" spans="3:11" s="464" customFormat="1" thickBot="1" x14ac:dyDescent="0.35">
      <c r="E149" s="579"/>
      <c r="F149" s="581"/>
      <c r="G149" s="76"/>
      <c r="H149" s="76"/>
      <c r="I149" s="76"/>
    </row>
    <row r="150" spans="3:11" s="464" customFormat="1" ht="30.75" thickBot="1" x14ac:dyDescent="0.3">
      <c r="C150" s="129" t="s">
        <v>44</v>
      </c>
      <c r="D150" s="129" t="s">
        <v>55</v>
      </c>
      <c r="E150" s="582" t="s">
        <v>57</v>
      </c>
      <c r="F150" s="583" t="s">
        <v>27</v>
      </c>
      <c r="G150" s="133" t="s">
        <v>131</v>
      </c>
      <c r="H150" s="136" t="s">
        <v>46</v>
      </c>
      <c r="I150" s="133" t="s">
        <v>132</v>
      </c>
      <c r="J150" s="133" t="s">
        <v>410</v>
      </c>
      <c r="K150" s="133" t="s">
        <v>411</v>
      </c>
    </row>
    <row r="151" spans="3:11" s="464" customFormat="1" x14ac:dyDescent="0.25">
      <c r="C151" s="221" t="s">
        <v>439</v>
      </c>
      <c r="D151" s="222"/>
      <c r="E151" s="568">
        <f>HLOOKUP(C151,$AH$2:$BU$3,2,0)</f>
        <v>620</v>
      </c>
      <c r="F151" s="566">
        <f t="shared" ref="F151:F153" si="13">D151*E151</f>
        <v>0</v>
      </c>
      <c r="G151" s="161"/>
      <c r="H151" s="142"/>
      <c r="I151" s="130" t="e">
        <f>VLOOKUP(H151,[2]Presupuesto!$B$11:$C$565,2,0)</f>
        <v>#N/A</v>
      </c>
      <c r="J151" s="219" t="s">
        <v>1367</v>
      </c>
      <c r="K151" s="98" t="s">
        <v>394</v>
      </c>
    </row>
    <row r="152" spans="3:11" s="464" customFormat="1" x14ac:dyDescent="0.25">
      <c r="C152" s="143" t="s">
        <v>1579</v>
      </c>
      <c r="D152" s="158">
        <v>10</v>
      </c>
      <c r="E152" s="565">
        <v>120</v>
      </c>
      <c r="F152" s="566">
        <f t="shared" si="13"/>
        <v>1200</v>
      </c>
      <c r="G152" s="161" t="s">
        <v>129</v>
      </c>
      <c r="H152" s="142" t="s">
        <v>792</v>
      </c>
      <c r="I152" s="130" t="str">
        <f>VLOOKUP(H152,[2]Presupuesto!$B$11:$C$565,2,0)</f>
        <v>ALIMENTOS B EBIDAS PARA PERSONAS</v>
      </c>
      <c r="J152" s="98" t="s">
        <v>1367</v>
      </c>
      <c r="K152" s="98" t="s">
        <v>401</v>
      </c>
    </row>
    <row r="153" spans="3:11" s="464" customFormat="1" x14ac:dyDescent="0.25">
      <c r="C153" s="141" t="s">
        <v>1592</v>
      </c>
      <c r="D153" s="158">
        <v>5</v>
      </c>
      <c r="E153" s="565">
        <v>4311</v>
      </c>
      <c r="F153" s="566">
        <f t="shared" si="13"/>
        <v>21555</v>
      </c>
      <c r="G153" s="161" t="s">
        <v>129</v>
      </c>
      <c r="H153" s="142" t="s">
        <v>1130</v>
      </c>
      <c r="I153" s="130" t="str">
        <f>VLOOKUP(H153,[2]Presupuesto!$B$11:$C$565,2,0)</f>
        <v>AYUDAS SOCIALES A PERSONAS</v>
      </c>
      <c r="J153" s="98" t="s">
        <v>1367</v>
      </c>
      <c r="K153" s="98" t="s">
        <v>401</v>
      </c>
    </row>
    <row r="154" spans="3:11" s="111" customFormat="1" ht="14.45" x14ac:dyDescent="0.3">
      <c r="C154" s="586"/>
      <c r="D154" s="587"/>
      <c r="E154" s="588"/>
      <c r="F154" s="588"/>
      <c r="G154" s="589"/>
      <c r="H154" s="590"/>
      <c r="I154" s="591"/>
      <c r="J154" s="590"/>
      <c r="K154" s="590"/>
    </row>
    <row r="155" spans="3:11" s="111" customFormat="1" thickBot="1" x14ac:dyDescent="0.35">
      <c r="C155" s="586"/>
      <c r="D155" s="587"/>
      <c r="E155" s="588"/>
      <c r="F155" s="588"/>
      <c r="G155" s="589"/>
      <c r="H155" s="590"/>
      <c r="I155" s="591"/>
      <c r="J155" s="590"/>
      <c r="K155" s="590"/>
    </row>
    <row r="156" spans="3:11" s="464" customFormat="1" thickBot="1" x14ac:dyDescent="0.35">
      <c r="C156" s="157" t="s">
        <v>53</v>
      </c>
      <c r="D156" s="371">
        <f>SUM(F163:F168)</f>
        <v>54400.87</v>
      </c>
      <c r="E156" s="579"/>
      <c r="F156" s="580"/>
      <c r="G156" s="79"/>
      <c r="H156" s="70"/>
      <c r="I156" s="70"/>
    </row>
    <row r="157" spans="3:11" s="464" customFormat="1" ht="14.45" x14ac:dyDescent="0.3">
      <c r="C157" s="70"/>
      <c r="D157" s="31"/>
      <c r="E157" s="581"/>
      <c r="F157" s="581"/>
      <c r="G157" s="93"/>
      <c r="H157" s="76"/>
      <c r="I157" s="76"/>
      <c r="J157" s="76"/>
      <c r="K157" s="112"/>
    </row>
    <row r="158" spans="3:11" s="464" customFormat="1" ht="14.45" x14ac:dyDescent="0.3">
      <c r="C158" s="70"/>
      <c r="D158" s="31"/>
      <c r="E158" s="581"/>
      <c r="F158" s="581"/>
      <c r="G158" s="93"/>
      <c r="H158" s="76"/>
      <c r="I158" s="76"/>
      <c r="J158" s="76"/>
      <c r="K158" s="112"/>
    </row>
    <row r="159" spans="3:11" s="464" customFormat="1" ht="15.6" x14ac:dyDescent="0.3">
      <c r="C159" s="202" t="s">
        <v>392</v>
      </c>
      <c r="D159" s="367" t="s">
        <v>1627</v>
      </c>
      <c r="E159" s="581"/>
      <c r="F159" s="581"/>
      <c r="G159" s="93"/>
      <c r="H159" s="76"/>
      <c r="I159" s="76"/>
      <c r="J159" s="76"/>
      <c r="K159" s="112"/>
    </row>
    <row r="160" spans="3:11" s="464" customFormat="1" ht="18.75" x14ac:dyDescent="0.25">
      <c r="C160" s="211" t="s">
        <v>1553</v>
      </c>
      <c r="D160" s="31"/>
      <c r="E160" s="581"/>
      <c r="F160" s="581"/>
      <c r="G160" s="93"/>
      <c r="H160" s="76"/>
      <c r="I160" s="76"/>
      <c r="J160" s="76"/>
      <c r="K160" s="112"/>
    </row>
    <row r="161" spans="3:11" s="464" customFormat="1" thickBot="1" x14ac:dyDescent="0.35">
      <c r="E161" s="579"/>
      <c r="F161" s="581"/>
      <c r="G161" s="76"/>
      <c r="H161" s="76"/>
      <c r="I161" s="76"/>
    </row>
    <row r="162" spans="3:11" s="464" customFormat="1" ht="30.75" thickBot="1" x14ac:dyDescent="0.3">
      <c r="C162" s="129" t="s">
        <v>44</v>
      </c>
      <c r="D162" s="129" t="s">
        <v>55</v>
      </c>
      <c r="E162" s="582" t="s">
        <v>57</v>
      </c>
      <c r="F162" s="583" t="s">
        <v>27</v>
      </c>
      <c r="G162" s="133" t="s">
        <v>131</v>
      </c>
      <c r="H162" s="136" t="s">
        <v>46</v>
      </c>
      <c r="I162" s="133" t="s">
        <v>132</v>
      </c>
      <c r="J162" s="133" t="s">
        <v>410</v>
      </c>
      <c r="K162" s="133" t="s">
        <v>411</v>
      </c>
    </row>
    <row r="163" spans="3:11" s="464" customFormat="1" x14ac:dyDescent="0.25">
      <c r="C163" s="221" t="s">
        <v>439</v>
      </c>
      <c r="D163" s="222"/>
      <c r="E163" s="568">
        <f>HLOOKUP(C163,$AH$2:$BU$3,2,0)</f>
        <v>620</v>
      </c>
      <c r="F163" s="566">
        <f t="shared" ref="F163:F168" si="14">D163*E163</f>
        <v>0</v>
      </c>
      <c r="G163" s="161"/>
      <c r="H163" s="142"/>
      <c r="I163" s="130" t="e">
        <f>VLOOKUP(H163,[2]Presupuesto!$B$11:$C$565,2,0)</f>
        <v>#N/A</v>
      </c>
      <c r="J163" s="219" t="s">
        <v>1367</v>
      </c>
      <c r="K163" s="98" t="s">
        <v>394</v>
      </c>
    </row>
    <row r="164" spans="3:11" s="464" customFormat="1" x14ac:dyDescent="0.25">
      <c r="C164" s="141" t="s">
        <v>1585</v>
      </c>
      <c r="D164" s="158">
        <v>4000</v>
      </c>
      <c r="E164" s="565">
        <v>10</v>
      </c>
      <c r="F164" s="566">
        <f t="shared" si="14"/>
        <v>40000</v>
      </c>
      <c r="G164" s="161" t="s">
        <v>129</v>
      </c>
      <c r="H164" s="142" t="s">
        <v>819</v>
      </c>
      <c r="I164" s="130" t="str">
        <f>VLOOKUP(H164,[2]Presupuesto!$B$11:$C$565,2,0)</f>
        <v>PRODUCTOS DE ARTES GRAFICAS</v>
      </c>
      <c r="J164" s="98" t="s">
        <v>1367</v>
      </c>
      <c r="K164" s="98" t="s">
        <v>395</v>
      </c>
    </row>
    <row r="165" spans="3:11" s="464" customFormat="1" x14ac:dyDescent="0.25">
      <c r="C165" s="141" t="s">
        <v>1575</v>
      </c>
      <c r="D165" s="158">
        <v>4000</v>
      </c>
      <c r="E165" s="565">
        <v>3</v>
      </c>
      <c r="F165" s="566">
        <f t="shared" si="14"/>
        <v>12000</v>
      </c>
      <c r="G165" s="161" t="s">
        <v>129</v>
      </c>
      <c r="H165" s="142" t="s">
        <v>819</v>
      </c>
      <c r="I165" s="130" t="str">
        <f>VLOOKUP(H165,[2]Presupuesto!$B$11:$C$565,2,0)</f>
        <v>PRODUCTOS DE ARTES GRAFICAS</v>
      </c>
      <c r="J165" s="98" t="s">
        <v>1367</v>
      </c>
      <c r="K165" s="98" t="s">
        <v>398</v>
      </c>
    </row>
    <row r="166" spans="3:11" s="464" customFormat="1" x14ac:dyDescent="0.25">
      <c r="C166" s="141" t="s">
        <v>1791</v>
      </c>
      <c r="D166" s="158">
        <v>500</v>
      </c>
      <c r="E166" s="565">
        <v>2.5</v>
      </c>
      <c r="F166" s="566">
        <f t="shared" si="14"/>
        <v>1250</v>
      </c>
      <c r="G166" s="161" t="s">
        <v>129</v>
      </c>
      <c r="H166" s="142" t="s">
        <v>819</v>
      </c>
      <c r="I166" s="130" t="str">
        <f>VLOOKUP(H166,[2]Presupuesto!$B$11:$C$565,2,0)</f>
        <v>PRODUCTOS DE ARTES GRAFICAS</v>
      </c>
      <c r="J166" s="98" t="s">
        <v>1367</v>
      </c>
      <c r="K166" s="98" t="s">
        <v>412</v>
      </c>
    </row>
    <row r="167" spans="3:11" s="464" customFormat="1" x14ac:dyDescent="0.25">
      <c r="C167" s="501" t="s">
        <v>1574</v>
      </c>
      <c r="D167" s="158">
        <v>1</v>
      </c>
      <c r="E167" s="565">
        <v>70.61</v>
      </c>
      <c r="F167" s="566">
        <f t="shared" si="14"/>
        <v>70.61</v>
      </c>
      <c r="G167" s="161" t="s">
        <v>129</v>
      </c>
      <c r="H167" s="142" t="s">
        <v>327</v>
      </c>
      <c r="I167" s="130" t="str">
        <f>VLOOKUP(H167,[2]Presupuesto!$B$11:$C$565,2,0)</f>
        <v>UTILES DE ESCRITORIO, OFICINA Y ENZE¥ANZA</v>
      </c>
      <c r="J167" s="98" t="s">
        <v>1367</v>
      </c>
      <c r="K167" s="98" t="s">
        <v>412</v>
      </c>
    </row>
    <row r="168" spans="3:11" s="464" customFormat="1" x14ac:dyDescent="0.25">
      <c r="C168" s="501" t="s">
        <v>1589</v>
      </c>
      <c r="D168" s="158">
        <v>1</v>
      </c>
      <c r="E168" s="565">
        <v>1080.26</v>
      </c>
      <c r="F168" s="566">
        <f t="shared" si="14"/>
        <v>1080.26</v>
      </c>
      <c r="G168" s="161" t="s">
        <v>129</v>
      </c>
      <c r="H168" s="142" t="s">
        <v>955</v>
      </c>
      <c r="I168" s="130" t="str">
        <f>VLOOKUP(H168,[2]Presupuesto!$B$11:$C$565,2,0)</f>
        <v>OTROS RESPUESTOS Y ACCESORIOS MENORES</v>
      </c>
      <c r="J168" s="98" t="s">
        <v>1367</v>
      </c>
      <c r="K168" s="98" t="s">
        <v>401</v>
      </c>
    </row>
    <row r="169" spans="3:11" s="464" customFormat="1" ht="14.45" x14ac:dyDescent="0.3">
      <c r="E169" s="579"/>
      <c r="F169" s="579"/>
      <c r="G169" s="451"/>
    </row>
    <row r="170" spans="3:11" s="464" customFormat="1" ht="14.45" x14ac:dyDescent="0.3">
      <c r="E170" s="579"/>
      <c r="F170" s="579"/>
      <c r="G170" s="451"/>
    </row>
    <row r="171" spans="3:11" s="111" customFormat="1" thickBot="1" x14ac:dyDescent="0.35">
      <c r="C171" s="586"/>
      <c r="D171" s="587"/>
      <c r="E171" s="588"/>
      <c r="F171" s="588"/>
      <c r="G171" s="589"/>
      <c r="H171" s="590"/>
      <c r="I171" s="591"/>
      <c r="J171" s="590"/>
      <c r="K171" s="590"/>
    </row>
    <row r="172" spans="3:11" s="464" customFormat="1" thickBot="1" x14ac:dyDescent="0.35">
      <c r="C172" s="157" t="s">
        <v>53</v>
      </c>
      <c r="D172" s="371">
        <f>SUM(F179:F184)</f>
        <v>0</v>
      </c>
      <c r="E172" s="579"/>
      <c r="F172" s="580"/>
      <c r="G172" s="79"/>
      <c r="H172" s="70"/>
      <c r="I172" s="70"/>
    </row>
    <row r="173" spans="3:11" s="464" customFormat="1" ht="14.45" x14ac:dyDescent="0.3">
      <c r="C173" s="70"/>
      <c r="D173" s="31"/>
      <c r="E173" s="581"/>
      <c r="F173" s="581"/>
      <c r="G173" s="93"/>
      <c r="H173" s="76"/>
      <c r="I173" s="76"/>
      <c r="J173" s="76"/>
      <c r="K173" s="112"/>
    </row>
    <row r="174" spans="3:11" s="464" customFormat="1" ht="14.45" x14ac:dyDescent="0.3">
      <c r="C174" s="70"/>
      <c r="D174" s="31"/>
      <c r="E174" s="581"/>
      <c r="F174" s="581"/>
      <c r="G174" s="93"/>
      <c r="H174" s="76"/>
      <c r="I174" s="76"/>
      <c r="J174" s="76"/>
      <c r="K174" s="112"/>
    </row>
    <row r="175" spans="3:11" s="464" customFormat="1" ht="15.6" x14ac:dyDescent="0.3">
      <c r="C175" s="202" t="s">
        <v>392</v>
      </c>
      <c r="D175" s="367" t="s">
        <v>1629</v>
      </c>
      <c r="E175" s="581"/>
      <c r="F175" s="581"/>
      <c r="G175" s="93"/>
      <c r="H175" s="76"/>
      <c r="I175" s="76"/>
      <c r="J175" s="76"/>
      <c r="K175" s="112"/>
    </row>
    <row r="176" spans="3:11" s="464" customFormat="1" ht="18.75" x14ac:dyDescent="0.25">
      <c r="C176" s="211" t="s">
        <v>1588</v>
      </c>
      <c r="D176" s="31"/>
      <c r="E176" s="581"/>
      <c r="F176" s="581"/>
      <c r="G176" s="93"/>
      <c r="H176" s="76"/>
      <c r="I176" s="76"/>
      <c r="J176" s="76"/>
      <c r="K176" s="112"/>
    </row>
    <row r="177" spans="3:11" s="464" customFormat="1" thickBot="1" x14ac:dyDescent="0.35">
      <c r="E177" s="579"/>
      <c r="F177" s="581"/>
      <c r="G177" s="76"/>
      <c r="H177" s="76"/>
      <c r="I177" s="76"/>
    </row>
    <row r="178" spans="3:11" s="464" customFormat="1" ht="30.75" thickBot="1" x14ac:dyDescent="0.3">
      <c r="C178" s="129" t="s">
        <v>44</v>
      </c>
      <c r="D178" s="129" t="s">
        <v>55</v>
      </c>
      <c r="E178" s="582" t="s">
        <v>57</v>
      </c>
      <c r="F178" s="583" t="s">
        <v>27</v>
      </c>
      <c r="G178" s="133" t="s">
        <v>131</v>
      </c>
      <c r="H178" s="136" t="s">
        <v>46</v>
      </c>
      <c r="I178" s="133" t="s">
        <v>132</v>
      </c>
      <c r="J178" s="133" t="s">
        <v>410</v>
      </c>
      <c r="K178" s="133" t="s">
        <v>411</v>
      </c>
    </row>
    <row r="179" spans="3:11" s="464" customFormat="1" x14ac:dyDescent="0.25">
      <c r="C179" s="221" t="s">
        <v>439</v>
      </c>
      <c r="D179" s="222"/>
      <c r="E179" s="568">
        <f>HLOOKUP(C179,$AH$2:$BU$3,2,0)</f>
        <v>620</v>
      </c>
      <c r="F179" s="566">
        <f t="shared" ref="F179:F180" si="15">D179*E179</f>
        <v>0</v>
      </c>
      <c r="G179" s="161"/>
      <c r="H179" s="142"/>
      <c r="I179" s="130" t="e">
        <f>VLOOKUP(H179,[2]Presupuesto!$B$11:$C$565,2,0)</f>
        <v>#N/A</v>
      </c>
      <c r="J179" s="219" t="s">
        <v>1367</v>
      </c>
      <c r="K179" s="98" t="s">
        <v>394</v>
      </c>
    </row>
    <row r="180" spans="3:11" s="464" customFormat="1" x14ac:dyDescent="0.25">
      <c r="C180" s="143" t="s">
        <v>1597</v>
      </c>
      <c r="D180" s="158"/>
      <c r="E180" s="565">
        <v>70</v>
      </c>
      <c r="F180" s="566">
        <f t="shared" si="15"/>
        <v>0</v>
      </c>
      <c r="G180" s="161" t="s">
        <v>129</v>
      </c>
      <c r="H180" s="142" t="s">
        <v>792</v>
      </c>
      <c r="I180" s="130" t="str">
        <f>VLOOKUP(H180,[2]Presupuesto!$B$11:$C$565,2,0)</f>
        <v>ALIMENTOS B EBIDAS PARA PERSONAS</v>
      </c>
      <c r="J180" s="98" t="s">
        <v>1367</v>
      </c>
      <c r="K180" s="98" t="s">
        <v>401</v>
      </c>
    </row>
    <row r="181" spans="3:11" s="464" customFormat="1" ht="14.45" x14ac:dyDescent="0.3">
      <c r="E181" s="579"/>
      <c r="F181" s="579"/>
      <c r="G181" s="451"/>
    </row>
    <row r="182" spans="3:11" s="464" customFormat="1" ht="14.45" x14ac:dyDescent="0.3">
      <c r="E182" s="579"/>
      <c r="F182" s="579"/>
      <c r="G182" s="451"/>
    </row>
    <row r="183" spans="3:11" s="464" customFormat="1" thickBot="1" x14ac:dyDescent="0.35">
      <c r="E183" s="579"/>
      <c r="F183" s="579"/>
      <c r="G183" s="451"/>
    </row>
    <row r="184" spans="3:11" s="464" customFormat="1" thickBot="1" x14ac:dyDescent="0.35">
      <c r="C184" s="157" t="s">
        <v>53</v>
      </c>
      <c r="D184" s="371">
        <f>SUM(F191:F197)</f>
        <v>138616.98550000001</v>
      </c>
      <c r="E184" s="579"/>
      <c r="F184" s="580"/>
      <c r="G184" s="79"/>
      <c r="H184" s="70"/>
      <c r="I184" s="70"/>
    </row>
    <row r="185" spans="3:11" s="464" customFormat="1" ht="14.45" x14ac:dyDescent="0.3">
      <c r="C185" s="70"/>
      <c r="D185" s="31"/>
      <c r="E185" s="581"/>
      <c r="F185" s="581"/>
      <c r="G185" s="93"/>
      <c r="H185" s="76"/>
      <c r="I185" s="76"/>
      <c r="J185" s="76"/>
      <c r="K185" s="112"/>
    </row>
    <row r="186" spans="3:11" s="464" customFormat="1" ht="14.45" x14ac:dyDescent="0.3">
      <c r="C186" s="70"/>
      <c r="D186" s="31"/>
      <c r="E186" s="581"/>
      <c r="F186" s="581"/>
      <c r="G186" s="93"/>
      <c r="H186" s="76"/>
      <c r="I186" s="76"/>
      <c r="J186" s="76"/>
      <c r="K186" s="112"/>
    </row>
    <row r="187" spans="3:11" s="464" customFormat="1" ht="15.6" x14ac:dyDescent="0.3">
      <c r="C187" s="202" t="s">
        <v>392</v>
      </c>
      <c r="D187" s="367" t="s">
        <v>1630</v>
      </c>
      <c r="E187" s="581"/>
      <c r="F187" s="581"/>
      <c r="G187" s="93"/>
      <c r="H187" s="76"/>
      <c r="I187" s="76"/>
      <c r="J187" s="76"/>
      <c r="K187" s="112"/>
    </row>
    <row r="188" spans="3:11" s="464" customFormat="1" ht="18.75" x14ac:dyDescent="0.25">
      <c r="C188" s="211" t="s">
        <v>1551</v>
      </c>
      <c r="D188" s="31"/>
      <c r="E188" s="581"/>
      <c r="F188" s="581"/>
      <c r="G188" s="93"/>
      <c r="H188" s="76"/>
      <c r="I188" s="76"/>
      <c r="J188" s="76"/>
      <c r="K188" s="112"/>
    </row>
    <row r="189" spans="3:11" s="464" customFormat="1" thickBot="1" x14ac:dyDescent="0.35">
      <c r="E189" s="579"/>
      <c r="F189" s="581"/>
      <c r="G189" s="76"/>
      <c r="H189" s="76"/>
      <c r="I189" s="76"/>
    </row>
    <row r="190" spans="3:11" s="464" customFormat="1" ht="30.75" thickBot="1" x14ac:dyDescent="0.3">
      <c r="C190" s="129" t="s">
        <v>44</v>
      </c>
      <c r="D190" s="129" t="s">
        <v>55</v>
      </c>
      <c r="E190" s="582" t="s">
        <v>57</v>
      </c>
      <c r="F190" s="583" t="s">
        <v>27</v>
      </c>
      <c r="G190" s="133" t="s">
        <v>131</v>
      </c>
      <c r="H190" s="136" t="s">
        <v>46</v>
      </c>
      <c r="I190" s="133" t="s">
        <v>132</v>
      </c>
      <c r="J190" s="133" t="s">
        <v>410</v>
      </c>
      <c r="K190" s="133" t="s">
        <v>411</v>
      </c>
    </row>
    <row r="191" spans="3:11" s="464" customFormat="1" ht="15.75" thickBot="1" x14ac:dyDescent="0.3">
      <c r="C191" s="221" t="s">
        <v>454</v>
      </c>
      <c r="D191" s="222">
        <v>8</v>
      </c>
      <c r="E191" s="568">
        <f>HLOOKUP(C191,$AH$2:$BU$3,2,0)</f>
        <v>4616.0730000000003</v>
      </c>
      <c r="F191" s="566">
        <f t="shared" ref="F191:F196" si="16">D191*E191</f>
        <v>36928.584000000003</v>
      </c>
      <c r="G191" s="161" t="s">
        <v>129</v>
      </c>
      <c r="H191" s="142" t="s">
        <v>308</v>
      </c>
      <c r="I191" s="130" t="str">
        <f>VLOOKUP(H191,[2]Presupuesto!$B$11:$C$565,2,0)</f>
        <v>VIATICOS AL EXTERIOR</v>
      </c>
      <c r="J191" s="219" t="s">
        <v>1367</v>
      </c>
      <c r="K191" s="98" t="s">
        <v>399</v>
      </c>
    </row>
    <row r="192" spans="3:11" s="464" customFormat="1" x14ac:dyDescent="0.25">
      <c r="C192" s="221" t="s">
        <v>452</v>
      </c>
      <c r="D192" s="222">
        <v>7</v>
      </c>
      <c r="E192" s="568">
        <f>HLOOKUP(C192,$AH$2:$BU$3,2,0)</f>
        <v>3626.9145000000003</v>
      </c>
      <c r="F192" s="566">
        <f t="shared" si="16"/>
        <v>25388.401500000004</v>
      </c>
      <c r="G192" s="161" t="s">
        <v>129</v>
      </c>
      <c r="H192" s="142" t="s">
        <v>308</v>
      </c>
      <c r="I192" s="130" t="str">
        <f>VLOOKUP(H192,[2]Presupuesto!$B$11:$C$565,2,0)</f>
        <v>VIATICOS AL EXTERIOR</v>
      </c>
      <c r="J192" s="98" t="s">
        <v>1367</v>
      </c>
      <c r="K192" s="98" t="s">
        <v>399</v>
      </c>
    </row>
    <row r="193" spans="3:11" s="464" customFormat="1" x14ac:dyDescent="0.25">
      <c r="C193" s="502" t="s">
        <v>1583</v>
      </c>
      <c r="D193" s="158">
        <v>2</v>
      </c>
      <c r="E193" s="565">
        <v>25000</v>
      </c>
      <c r="F193" s="566">
        <f t="shared" si="16"/>
        <v>50000</v>
      </c>
      <c r="G193" s="161" t="s">
        <v>129</v>
      </c>
      <c r="H193" s="142" t="s">
        <v>755</v>
      </c>
      <c r="I193" s="130" t="str">
        <f>VLOOKUP(H193,[2]Presupuesto!$B$11:$C$565,2,0)</f>
        <v>PASAJES AL EXTERIOR</v>
      </c>
      <c r="J193" s="98" t="s">
        <v>1367</v>
      </c>
      <c r="K193" s="98" t="s">
        <v>399</v>
      </c>
    </row>
    <row r="194" spans="3:11" s="464" customFormat="1" x14ac:dyDescent="0.25">
      <c r="C194" s="501" t="s">
        <v>1581</v>
      </c>
      <c r="D194" s="158">
        <v>2</v>
      </c>
      <c r="E194" s="565">
        <v>8400</v>
      </c>
      <c r="F194" s="566">
        <f t="shared" si="16"/>
        <v>16800</v>
      </c>
      <c r="G194" s="161" t="s">
        <v>129</v>
      </c>
      <c r="H194" s="142" t="s">
        <v>755</v>
      </c>
      <c r="I194" s="130" t="str">
        <f>VLOOKUP(H194,[2]Presupuesto!$B$11:$C$565,2,0)</f>
        <v>PASAJES AL EXTERIOR</v>
      </c>
      <c r="J194" s="98" t="s">
        <v>1367</v>
      </c>
      <c r="K194" s="98" t="s">
        <v>399</v>
      </c>
    </row>
    <row r="195" spans="3:11" s="464" customFormat="1" x14ac:dyDescent="0.25">
      <c r="C195" s="501" t="s">
        <v>1582</v>
      </c>
      <c r="D195" s="158">
        <v>4</v>
      </c>
      <c r="E195" s="565">
        <v>850</v>
      </c>
      <c r="F195" s="566">
        <f>D195*E195</f>
        <v>3400</v>
      </c>
      <c r="G195" s="161" t="s">
        <v>129</v>
      </c>
      <c r="H195" s="142" t="s">
        <v>743</v>
      </c>
      <c r="I195" s="130" t="str">
        <f>VLOOKUP(H195,[2]Presupuesto!$B$11:$C$565,2,0)</f>
        <v>OTROS SERVICIOS COMERCIALES Y FINANCIEROS</v>
      </c>
      <c r="J195" s="98" t="s">
        <v>1367</v>
      </c>
      <c r="K195" s="98" t="s">
        <v>399</v>
      </c>
    </row>
    <row r="196" spans="3:11" s="464" customFormat="1" x14ac:dyDescent="0.25">
      <c r="C196" s="141" t="s">
        <v>1580</v>
      </c>
      <c r="D196" s="158">
        <v>4</v>
      </c>
      <c r="E196" s="565">
        <v>550</v>
      </c>
      <c r="F196" s="566">
        <f t="shared" si="16"/>
        <v>2200</v>
      </c>
      <c r="G196" s="161" t="s">
        <v>129</v>
      </c>
      <c r="H196" s="142" t="s">
        <v>725</v>
      </c>
      <c r="I196" s="130" t="str">
        <f>VLOOKUP(H196,[2]Presupuesto!$B$11:$C$565,2,0)</f>
        <v>PRIMAS Y GASTOS DE SEGUROS</v>
      </c>
      <c r="J196" s="98" t="s">
        <v>1367</v>
      </c>
      <c r="K196" s="98" t="s">
        <v>401</v>
      </c>
    </row>
    <row r="197" spans="3:11" s="464" customFormat="1" x14ac:dyDescent="0.25">
      <c r="C197" s="141" t="s">
        <v>1577</v>
      </c>
      <c r="D197" s="158">
        <v>3</v>
      </c>
      <c r="E197" s="565">
        <v>1300</v>
      </c>
      <c r="F197" s="566">
        <f>D197*E197</f>
        <v>3900</v>
      </c>
      <c r="G197" s="161" t="s">
        <v>129</v>
      </c>
      <c r="H197" s="142" t="s">
        <v>743</v>
      </c>
      <c r="I197" s="130" t="str">
        <f>VLOOKUP(H197,[2]Presupuesto!$B$11:$C$565,2,0)</f>
        <v>OTROS SERVICIOS COMERCIALES Y FINANCIEROS</v>
      </c>
      <c r="J197" s="98" t="s">
        <v>1367</v>
      </c>
      <c r="K197" s="98" t="s">
        <v>399</v>
      </c>
    </row>
    <row r="198" spans="3:11" s="464" customFormat="1" ht="14.45" x14ac:dyDescent="0.3">
      <c r="E198" s="579"/>
      <c r="F198" s="579"/>
      <c r="G198" s="451"/>
    </row>
    <row r="199" spans="3:11" s="464" customFormat="1" thickBot="1" x14ac:dyDescent="0.35">
      <c r="E199" s="579"/>
      <c r="F199" s="579"/>
      <c r="G199" s="451"/>
    </row>
    <row r="200" spans="3:11" s="464" customFormat="1" thickBot="1" x14ac:dyDescent="0.35">
      <c r="C200" s="157" t="s">
        <v>53</v>
      </c>
      <c r="D200" s="371">
        <f>SUM(F207:F210)</f>
        <v>5731.13</v>
      </c>
      <c r="E200" s="579"/>
      <c r="F200" s="580"/>
      <c r="G200" s="79"/>
      <c r="H200" s="70"/>
      <c r="I200" s="70"/>
    </row>
    <row r="201" spans="3:11" s="464" customFormat="1" ht="14.45" x14ac:dyDescent="0.3">
      <c r="C201" s="70"/>
      <c r="D201" s="31"/>
      <c r="E201" s="581"/>
      <c r="F201" s="581"/>
      <c r="G201" s="93"/>
      <c r="H201" s="76"/>
      <c r="I201" s="76"/>
      <c r="J201" s="76"/>
      <c r="K201" s="112"/>
    </row>
    <row r="202" spans="3:11" s="464" customFormat="1" ht="14.45" x14ac:dyDescent="0.3">
      <c r="C202" s="70"/>
      <c r="D202" s="31"/>
      <c r="E202" s="581"/>
      <c r="F202" s="581"/>
      <c r="G202" s="93"/>
      <c r="H202" s="76"/>
      <c r="I202" s="76"/>
      <c r="J202" s="76"/>
      <c r="K202" s="112"/>
    </row>
    <row r="203" spans="3:11" s="464" customFormat="1" ht="15.6" x14ac:dyDescent="0.3">
      <c r="C203" s="202" t="s">
        <v>392</v>
      </c>
      <c r="D203" s="367" t="s">
        <v>1632</v>
      </c>
      <c r="E203" s="581"/>
      <c r="F203" s="581"/>
      <c r="G203" s="93"/>
      <c r="H203" s="76"/>
      <c r="I203" s="76"/>
      <c r="J203" s="76"/>
      <c r="K203" s="112"/>
    </row>
    <row r="204" spans="3:11" s="464" customFormat="1" ht="18" x14ac:dyDescent="0.3">
      <c r="C204" s="211" t="str">
        <f>IFERROR(VLOOKUP(D203,'[2]1. Desarrollo e Innov. Curricu.'!$E:$F,2,FALSE),IFERROR(VLOOKUP(D203,'[2]2. Investigación Científica'!$E:$F,2,FALSE),IFERROR(VLOOKUP(D203,'[2]3. Vinculación Univ. Sociedad'!$E:$F,2,FALSE),IFERROR(VLOOKUP(D203,'[2]4. Docencia y Profesorado Univ.'!$E:$F,2,FALSE),IFERROR(VLOOKUP(D203,'[2]5. Estudiantes y Graduados'!$E:$F,2,FALSE),IFERROR(VLOOKUP(D203,'[2]11. Gestion Administrativa'!$E:$F,2,FALSE),IFERROR(VLOOKUP(D203,'[2]13. Gestión Académica'!$E:$F,2,FALSE),IFERROR(VLOOKUP(D203,'[2]8. Asegura. de la Calid. y M'!$E:$F,2,FALSE),IFERROR(VLOOKUP(D203,'[2]6. Gestión del Conocimiento'!$E:$F,2,FALSE),IFERROR(VLOOKUP(D203,'[2]15. Gobernabilidad y Proceso...'!$E:$F,2,FALSE),IFERROR(VLOOKUP(D203,'[2]12. Gestión del Talento Humano'!$E:$F,2,FALSE),IFERROR(VLOOKUP(D203,'[2]14. Internacional... de la E.S.'!$E:$F,2,FALSE),IFERROR(VLOOKUP(D203,'[2]10. Posgrado'!$E:$F,2,FALSE),IFERROR(VLOOKUP(D203,'[2]17. Gestión TIC'!$E:$F,2,FALSE),IFERROR(VLOOKUP(D203,'[2]16. Desa. del Sistema Educ.Sup.'!$E:$F,2,FALSE),IFERROR(VLOOKUP(D203,'[2]9. Cultura de Inno. Insti...'!$E:$F,2,FALSE),VLOOKUP(D203,'[2]7. Lo Esencial de la Reforma U.'!$E:$F,2,0)))))))))))))))))</f>
        <v>Asesoría y elaboración de documentación a la comunidad universitaria para internacionalización y movilidad internacional.</v>
      </c>
      <c r="D204" s="31"/>
      <c r="E204" s="581"/>
      <c r="F204" s="581"/>
      <c r="G204" s="93"/>
      <c r="H204" s="76"/>
      <c r="I204" s="76"/>
      <c r="J204" s="76"/>
      <c r="K204" s="112"/>
    </row>
    <row r="205" spans="3:11" s="464" customFormat="1" thickBot="1" x14ac:dyDescent="0.35">
      <c r="E205" s="579"/>
      <c r="F205" s="581"/>
      <c r="G205" s="76"/>
      <c r="H205" s="76"/>
      <c r="I205" s="76"/>
    </row>
    <row r="206" spans="3:11" s="464" customFormat="1" ht="30.75" thickBot="1" x14ac:dyDescent="0.3">
      <c r="C206" s="129" t="s">
        <v>44</v>
      </c>
      <c r="D206" s="129" t="s">
        <v>55</v>
      </c>
      <c r="E206" s="582" t="s">
        <v>57</v>
      </c>
      <c r="F206" s="583" t="s">
        <v>27</v>
      </c>
      <c r="G206" s="133" t="s">
        <v>131</v>
      </c>
      <c r="H206" s="136" t="s">
        <v>46</v>
      </c>
      <c r="I206" s="133" t="s">
        <v>132</v>
      </c>
      <c r="J206" s="133" t="s">
        <v>410</v>
      </c>
      <c r="K206" s="133" t="s">
        <v>411</v>
      </c>
    </row>
    <row r="207" spans="3:11" s="464" customFormat="1" x14ac:dyDescent="0.25">
      <c r="C207" s="221" t="s">
        <v>439</v>
      </c>
      <c r="D207" s="222"/>
      <c r="E207" s="568">
        <f>HLOOKUP(C207,$AH$2:$BU$3,2,0)</f>
        <v>620</v>
      </c>
      <c r="F207" s="566">
        <f t="shared" ref="F207:F210" si="17">D207*E207</f>
        <v>0</v>
      </c>
      <c r="G207" s="161"/>
      <c r="H207" s="142"/>
      <c r="I207" s="130" t="e">
        <f>VLOOKUP(H207,[2]Presupuesto!$B$11:$C$565,2,0)</f>
        <v>#N/A</v>
      </c>
      <c r="J207" s="219" t="s">
        <v>1367</v>
      </c>
      <c r="K207" s="98" t="s">
        <v>394</v>
      </c>
    </row>
    <row r="208" spans="3:11" s="464" customFormat="1" x14ac:dyDescent="0.25">
      <c r="C208" s="502" t="s">
        <v>1589</v>
      </c>
      <c r="D208" s="158">
        <v>2</v>
      </c>
      <c r="E208" s="565">
        <v>1080.26</v>
      </c>
      <c r="F208" s="566">
        <f t="shared" si="17"/>
        <v>2160.52</v>
      </c>
      <c r="G208" s="161" t="s">
        <v>129</v>
      </c>
      <c r="H208" s="142" t="s">
        <v>955</v>
      </c>
      <c r="I208" s="130" t="str">
        <f>VLOOKUP(H208,[2]Presupuesto!$B$11:$C$565,2,0)</f>
        <v>OTROS RESPUESTOS Y ACCESORIOS MENORES</v>
      </c>
      <c r="J208" s="98" t="s">
        <v>1367</v>
      </c>
      <c r="K208" s="98" t="s">
        <v>402</v>
      </c>
    </row>
    <row r="209" spans="3:11" s="464" customFormat="1" x14ac:dyDescent="0.25">
      <c r="C209" s="501" t="s">
        <v>1574</v>
      </c>
      <c r="D209" s="158">
        <v>1</v>
      </c>
      <c r="E209" s="565">
        <v>70.61</v>
      </c>
      <c r="F209" s="566">
        <f t="shared" si="17"/>
        <v>70.61</v>
      </c>
      <c r="G209" s="161" t="s">
        <v>129</v>
      </c>
      <c r="H209" s="142" t="s">
        <v>327</v>
      </c>
      <c r="I209" s="130" t="str">
        <f>VLOOKUP(H209,[2]Presupuesto!$B$11:$C$565,2,0)</f>
        <v>UTILES DE ESCRITORIO, OFICINA Y ENZE¥ANZA</v>
      </c>
      <c r="J209" s="98" t="s">
        <v>1367</v>
      </c>
      <c r="K209" s="98" t="s">
        <v>402</v>
      </c>
    </row>
    <row r="210" spans="3:11" s="464" customFormat="1" x14ac:dyDescent="0.25">
      <c r="C210" s="501" t="s">
        <v>1591</v>
      </c>
      <c r="D210" s="158">
        <v>1</v>
      </c>
      <c r="E210" s="565">
        <v>3500</v>
      </c>
      <c r="F210" s="566">
        <f t="shared" si="17"/>
        <v>3500</v>
      </c>
      <c r="G210" s="161" t="s">
        <v>129</v>
      </c>
      <c r="H210" s="142" t="s">
        <v>955</v>
      </c>
      <c r="I210" s="130" t="str">
        <f>VLOOKUP(H210,[2]Presupuesto!$B$11:$C$565,2,0)</f>
        <v>OTROS RESPUESTOS Y ACCESORIOS MENORES</v>
      </c>
      <c r="J210" s="98" t="s">
        <v>1367</v>
      </c>
      <c r="K210" s="98" t="s">
        <v>402</v>
      </c>
    </row>
    <row r="211" spans="3:11" s="464" customFormat="1" ht="14.45" x14ac:dyDescent="0.3">
      <c r="E211" s="579"/>
      <c r="F211" s="579"/>
      <c r="G211" s="451"/>
    </row>
    <row r="212" spans="3:11" s="464" customFormat="1" thickBot="1" x14ac:dyDescent="0.35">
      <c r="E212" s="579"/>
      <c r="F212" s="584"/>
      <c r="G212" s="89"/>
      <c r="H212" s="90"/>
      <c r="I212" s="90"/>
    </row>
    <row r="213" spans="3:11" s="464" customFormat="1" thickBot="1" x14ac:dyDescent="0.35">
      <c r="C213" s="157" t="s">
        <v>53</v>
      </c>
      <c r="D213" s="371">
        <f>SUM(F220:F221)</f>
        <v>1150.8699999999999</v>
      </c>
      <c r="E213" s="579"/>
      <c r="F213" s="580"/>
      <c r="G213" s="79"/>
      <c r="H213" s="70"/>
      <c r="I213" s="70"/>
    </row>
    <row r="214" spans="3:11" s="464" customFormat="1" ht="14.45" x14ac:dyDescent="0.3">
      <c r="C214" s="70"/>
      <c r="D214" s="31"/>
      <c r="E214" s="581"/>
      <c r="F214" s="581"/>
      <c r="G214" s="93"/>
      <c r="H214" s="76"/>
      <c r="I214" s="76"/>
      <c r="J214" s="76"/>
      <c r="K214" s="112"/>
    </row>
    <row r="215" spans="3:11" s="464" customFormat="1" ht="14.45" x14ac:dyDescent="0.3">
      <c r="C215" s="70"/>
      <c r="D215" s="31"/>
      <c r="E215" s="581"/>
      <c r="F215" s="581"/>
      <c r="G215" s="93"/>
      <c r="H215" s="76"/>
      <c r="I215" s="76"/>
      <c r="J215" s="76"/>
      <c r="K215" s="112"/>
    </row>
    <row r="216" spans="3:11" s="464" customFormat="1" ht="15.6" x14ac:dyDescent="0.3">
      <c r="C216" s="202" t="s">
        <v>392</v>
      </c>
      <c r="D216" s="367" t="s">
        <v>1633</v>
      </c>
      <c r="E216" s="581"/>
      <c r="F216" s="581"/>
      <c r="G216" s="93"/>
      <c r="H216" s="76"/>
      <c r="I216" s="76"/>
      <c r="J216" s="76"/>
      <c r="K216" s="112"/>
    </row>
    <row r="217" spans="3:11" s="464" customFormat="1" ht="18" x14ac:dyDescent="0.3">
      <c r="C217" s="211" t="str">
        <f>IFERROR(VLOOKUP(D216,'[2]1. Desarrollo e Innov. Curricu.'!$E:$F,2,FALSE),IFERROR(VLOOKUP(D216,'[2]2. Investigación Científica'!$E:$F,2,FALSE),IFERROR(VLOOKUP(D216,'[2]3. Vinculación Univ. Sociedad'!$E:$F,2,FALSE),IFERROR(VLOOKUP(D216,'[2]4. Docencia y Profesorado Univ.'!$E:$F,2,FALSE),IFERROR(VLOOKUP(D216,'[2]5. Estudiantes y Graduados'!$E:$F,2,FALSE),IFERROR(VLOOKUP(D216,'[2]11. Gestion Administrativa'!$E:$F,2,FALSE),IFERROR(VLOOKUP(D216,'[2]13. Gestión Académica'!$E:$F,2,FALSE),IFERROR(VLOOKUP(D216,'[2]8. Asegura. de la Calid. y M'!$E:$F,2,FALSE),IFERROR(VLOOKUP(D216,'[2]6. Gestión del Conocimiento'!$E:$F,2,FALSE),IFERROR(VLOOKUP(D216,'[2]15. Gobernabilidad y Proceso...'!$E:$F,2,FALSE),IFERROR(VLOOKUP(D216,'[2]12. Gestión del Talento Humano'!$E:$F,2,FALSE),IFERROR(VLOOKUP(D216,'[2]14. Internacional... de la E.S.'!$E:$F,2,FALSE),IFERROR(VLOOKUP(D216,'[2]10. Posgrado'!$E:$F,2,FALSE),IFERROR(VLOOKUP(D216,'[2]17. Gestión TIC'!$E:$F,2,FALSE),IFERROR(VLOOKUP(D216,'[2]16. Desa. del Sistema Educ.Sup.'!$E:$F,2,FALSE),IFERROR(VLOOKUP(D216,'[2]9. Cultura de Inno. Insti...'!$E:$F,2,FALSE),VLOOKUP(D216,'[2]7. Lo Esencial de la Reforma U.'!$E:$F,2,0)))))))))))))))))</f>
        <v>Registro de movilidades de la comunidad universitaria al extranjero y de visitantes internacionales a la UNAH</v>
      </c>
      <c r="D217" s="31"/>
      <c r="E217" s="581"/>
      <c r="F217" s="581"/>
      <c r="G217" s="93"/>
      <c r="H217" s="76"/>
      <c r="I217" s="76"/>
      <c r="J217" s="76"/>
      <c r="K217" s="112"/>
    </row>
    <row r="218" spans="3:11" s="464" customFormat="1" thickBot="1" x14ac:dyDescent="0.35">
      <c r="E218" s="579"/>
      <c r="F218" s="581"/>
      <c r="G218" s="76"/>
      <c r="H218" s="76"/>
      <c r="I218" s="76"/>
    </row>
    <row r="219" spans="3:11" s="464" customFormat="1" ht="30.75" thickBot="1" x14ac:dyDescent="0.3">
      <c r="C219" s="129" t="s">
        <v>44</v>
      </c>
      <c r="D219" s="129" t="s">
        <v>55</v>
      </c>
      <c r="E219" s="582" t="s">
        <v>57</v>
      </c>
      <c r="F219" s="583" t="s">
        <v>27</v>
      </c>
      <c r="G219" s="133" t="s">
        <v>131</v>
      </c>
      <c r="H219" s="136" t="s">
        <v>46</v>
      </c>
      <c r="I219" s="133" t="s">
        <v>132</v>
      </c>
      <c r="J219" s="133" t="s">
        <v>410</v>
      </c>
      <c r="K219" s="133" t="s">
        <v>411</v>
      </c>
    </row>
    <row r="220" spans="3:11" s="464" customFormat="1" x14ac:dyDescent="0.25">
      <c r="C220" s="501" t="s">
        <v>1589</v>
      </c>
      <c r="D220" s="158">
        <v>1</v>
      </c>
      <c r="E220" s="565">
        <v>1080.26</v>
      </c>
      <c r="F220" s="566">
        <f t="shared" ref="F220:F221" si="18">D220*E220</f>
        <v>1080.26</v>
      </c>
      <c r="G220" s="161" t="s">
        <v>129</v>
      </c>
      <c r="H220" s="142" t="s">
        <v>955</v>
      </c>
      <c r="I220" s="130" t="str">
        <f>VLOOKUP(H220,[2]Presupuesto!$B$11:$C$565,2,0)</f>
        <v>OTROS RESPUESTOS Y ACCESORIOS MENORES</v>
      </c>
      <c r="J220" s="98" t="s">
        <v>1367</v>
      </c>
      <c r="K220" s="98" t="s">
        <v>402</v>
      </c>
    </row>
    <row r="221" spans="3:11" s="464" customFormat="1" x14ac:dyDescent="0.25">
      <c r="C221" s="501" t="s">
        <v>1574</v>
      </c>
      <c r="D221" s="158">
        <v>1</v>
      </c>
      <c r="E221" s="565">
        <v>70.61</v>
      </c>
      <c r="F221" s="566">
        <f t="shared" si="18"/>
        <v>70.61</v>
      </c>
      <c r="G221" s="161" t="s">
        <v>129</v>
      </c>
      <c r="H221" s="142" t="s">
        <v>327</v>
      </c>
      <c r="I221" s="130" t="str">
        <f>VLOOKUP(H221,[2]Presupuesto!$B$11:$C$565,2,0)</f>
        <v>UTILES DE ESCRITORIO, OFICINA Y ENZE¥ANZA</v>
      </c>
      <c r="J221" s="98" t="s">
        <v>1367</v>
      </c>
      <c r="K221" s="98" t="s">
        <v>402</v>
      </c>
    </row>
    <row r="222" spans="3:11" s="464" customFormat="1" ht="14.45" x14ac:dyDescent="0.3">
      <c r="E222" s="579"/>
      <c r="F222" s="579"/>
      <c r="G222" s="451"/>
    </row>
    <row r="223" spans="3:11" s="464" customFormat="1" thickBot="1" x14ac:dyDescent="0.35">
      <c r="E223" s="579"/>
      <c r="F223" s="579"/>
      <c r="G223" s="451"/>
    </row>
    <row r="224" spans="3:11" s="464" customFormat="1" thickBot="1" x14ac:dyDescent="0.35">
      <c r="C224" s="157" t="s">
        <v>53</v>
      </c>
      <c r="D224" s="371">
        <f>SUM(F231:F238)</f>
        <v>61745</v>
      </c>
      <c r="E224" s="579"/>
      <c r="F224" s="580"/>
      <c r="G224" s="79"/>
      <c r="H224" s="70"/>
      <c r="I224" s="70"/>
    </row>
    <row r="225" spans="3:11" s="464" customFormat="1" ht="14.45" x14ac:dyDescent="0.3">
      <c r="C225" s="70"/>
      <c r="D225" s="31"/>
      <c r="E225" s="581"/>
      <c r="F225" s="581"/>
      <c r="G225" s="93"/>
      <c r="H225" s="76"/>
      <c r="I225" s="76"/>
      <c r="J225" s="76"/>
      <c r="K225" s="112"/>
    </row>
    <row r="226" spans="3:11" s="464" customFormat="1" ht="14.45" x14ac:dyDescent="0.3">
      <c r="C226" s="70"/>
      <c r="D226" s="31"/>
      <c r="E226" s="581"/>
      <c r="F226" s="581"/>
      <c r="G226" s="93"/>
      <c r="H226" s="76"/>
      <c r="I226" s="76"/>
      <c r="J226" s="76"/>
      <c r="K226" s="112"/>
    </row>
    <row r="227" spans="3:11" s="464" customFormat="1" ht="15.6" x14ac:dyDescent="0.3">
      <c r="C227" s="202" t="s">
        <v>392</v>
      </c>
      <c r="D227" s="367" t="s">
        <v>1634</v>
      </c>
      <c r="E227" s="581"/>
      <c r="F227" s="581"/>
      <c r="G227" s="93"/>
      <c r="H227" s="76"/>
      <c r="I227" s="76"/>
      <c r="J227" s="76"/>
      <c r="K227" s="112"/>
    </row>
    <row r="228" spans="3:11" s="464" customFormat="1" ht="18" x14ac:dyDescent="0.3">
      <c r="C228" s="211" t="str">
        <f>IFERROR(VLOOKUP(D227,'[2]1. Desarrollo e Innov. Curricu.'!$E:$F,2,FALSE),IFERROR(VLOOKUP(D227,'[2]2. Investigación Científica'!$E:$F,2,FALSE),IFERROR(VLOOKUP(D227,'[2]3. Vinculación Univ. Sociedad'!$E:$F,2,FALSE),IFERROR(VLOOKUP(D227,'[2]4. Docencia y Profesorado Univ.'!$E:$F,2,FALSE),IFERROR(VLOOKUP(D227,'[2]5. Estudiantes y Graduados'!$E:$F,2,FALSE),IFERROR(VLOOKUP(D227,'[2]11. Gestion Administrativa'!$E:$F,2,FALSE),IFERROR(VLOOKUP(D227,'[2]13. Gestión Académica'!$E:$F,2,FALSE),IFERROR(VLOOKUP(D227,'[2]8. Asegura. de la Calid. y M'!$E:$F,2,FALSE),IFERROR(VLOOKUP(D227,'[2]6. Gestión del Conocimiento'!$E:$F,2,FALSE),IFERROR(VLOOKUP(D227,'[2]15. Gobernabilidad y Proceso...'!$E:$F,2,FALSE),IFERROR(VLOOKUP(D227,'[2]12. Gestión del Talento Humano'!$E:$F,2,FALSE),IFERROR(VLOOKUP(D227,'[2]14. Internacional... de la E.S.'!$E:$F,2,FALSE),IFERROR(VLOOKUP(D227,'[2]10. Posgrado'!$E:$F,2,FALSE),IFERROR(VLOOKUP(D227,'[2]17. Gestión TIC'!$E:$F,2,FALSE),IFERROR(VLOOKUP(D227,'[2]16. Desa. del Sistema Educ.Sup.'!$E:$F,2,FALSE),IFERROR(VLOOKUP(D227,'[2]9. Cultura de Inno. Insti...'!$E:$F,2,FALSE),VLOOKUP(D227,'[2]7. Lo Esencial de la Reforma U.'!$E:$F,2,0)))))))))))))))))</f>
        <v>Gira por los 9 Centros Regionales para promoción de becas y seguimiento de iniciativas de movilidad.</v>
      </c>
      <c r="D228" s="31"/>
      <c r="E228" s="581"/>
      <c r="F228" s="581"/>
      <c r="G228" s="93"/>
      <c r="H228" s="76"/>
      <c r="I228" s="76"/>
      <c r="J228" s="76"/>
      <c r="K228" s="112"/>
    </row>
    <row r="229" spans="3:11" s="464" customFormat="1" thickBot="1" x14ac:dyDescent="0.35">
      <c r="E229" s="579"/>
      <c r="F229" s="581"/>
      <c r="G229" s="76"/>
      <c r="H229" s="76"/>
      <c r="I229" s="76"/>
    </row>
    <row r="230" spans="3:11" s="464" customFormat="1" ht="30.75" thickBot="1" x14ac:dyDescent="0.3">
      <c r="C230" s="129" t="s">
        <v>44</v>
      </c>
      <c r="D230" s="129" t="s">
        <v>55</v>
      </c>
      <c r="E230" s="582" t="s">
        <v>57</v>
      </c>
      <c r="F230" s="583" t="s">
        <v>27</v>
      </c>
      <c r="G230" s="133" t="s">
        <v>131</v>
      </c>
      <c r="H230" s="136" t="s">
        <v>46</v>
      </c>
      <c r="I230" s="133" t="s">
        <v>132</v>
      </c>
      <c r="J230" s="133" t="s">
        <v>410</v>
      </c>
      <c r="K230" s="133" t="s">
        <v>411</v>
      </c>
    </row>
    <row r="231" spans="3:11" s="464" customFormat="1" ht="15.75" thickBot="1" x14ac:dyDescent="0.3">
      <c r="C231" s="221" t="s">
        <v>432</v>
      </c>
      <c r="D231" s="222">
        <v>13.5</v>
      </c>
      <c r="E231" s="568">
        <f>HLOOKUP(C231,$AH$2:$BU$3,2,0)</f>
        <v>1750</v>
      </c>
      <c r="F231" s="566">
        <f t="shared" ref="F231:F238" si="19">D231*E231</f>
        <v>23625</v>
      </c>
      <c r="G231" s="161" t="s">
        <v>129</v>
      </c>
      <c r="H231" s="142" t="s">
        <v>308</v>
      </c>
      <c r="I231" s="130" t="str">
        <f>VLOOKUP(H231,[2]Presupuesto!$B$11:$C$565,2,0)</f>
        <v>VIATICOS AL EXTERIOR</v>
      </c>
      <c r="J231" s="219" t="s">
        <v>1367</v>
      </c>
      <c r="K231" s="98" t="s">
        <v>402</v>
      </c>
    </row>
    <row r="232" spans="3:11" s="464" customFormat="1" ht="15.75" thickBot="1" x14ac:dyDescent="0.3">
      <c r="C232" s="221" t="s">
        <v>434</v>
      </c>
      <c r="D232" s="222">
        <v>9</v>
      </c>
      <c r="E232" s="568">
        <f>HLOOKUP(C232,$AH$2:$BU$3,2,0)</f>
        <v>900</v>
      </c>
      <c r="F232" s="566">
        <f t="shared" si="19"/>
        <v>8100</v>
      </c>
      <c r="G232" s="161" t="s">
        <v>129</v>
      </c>
      <c r="H232" s="142" t="s">
        <v>308</v>
      </c>
      <c r="I232" s="130" t="str">
        <f>VLOOKUP(H232,[2]Presupuesto!$B$11:$C$565,2,0)</f>
        <v>VIATICOS AL EXTERIOR</v>
      </c>
      <c r="J232" s="98" t="str">
        <f t="shared" ref="J232:J238" si="20">$J$195</f>
        <v>Proceso integral de la internacionalización de la Educación Superior</v>
      </c>
      <c r="K232" s="98" t="s">
        <v>402</v>
      </c>
    </row>
    <row r="233" spans="3:11" s="464" customFormat="1" ht="15.75" thickBot="1" x14ac:dyDescent="0.3">
      <c r="C233" s="221" t="s">
        <v>436</v>
      </c>
      <c r="D233" s="222">
        <v>9</v>
      </c>
      <c r="E233" s="568">
        <f>HLOOKUP(C233,$AH$2:$BU$3,2,0)</f>
        <v>1200</v>
      </c>
      <c r="F233" s="566">
        <f t="shared" si="19"/>
        <v>10800</v>
      </c>
      <c r="G233" s="161" t="s">
        <v>129</v>
      </c>
      <c r="H233" s="142" t="s">
        <v>308</v>
      </c>
      <c r="I233" s="130" t="str">
        <f>VLOOKUP(H233,[2]Presupuesto!$B$11:$C$565,2,0)</f>
        <v>VIATICOS AL EXTERIOR</v>
      </c>
      <c r="J233" s="98" t="str">
        <f t="shared" si="20"/>
        <v>Proceso integral de la internacionalización de la Educación Superior</v>
      </c>
      <c r="K233" s="98" t="s">
        <v>402</v>
      </c>
    </row>
    <row r="234" spans="3:11" s="464" customFormat="1" x14ac:dyDescent="0.25">
      <c r="C234" s="221" t="s">
        <v>438</v>
      </c>
      <c r="D234" s="222">
        <v>5</v>
      </c>
      <c r="E234" s="568">
        <f>HLOOKUP(C234,$AH$2:$BU$3,2,0)</f>
        <v>650</v>
      </c>
      <c r="F234" s="566">
        <f t="shared" si="19"/>
        <v>3250</v>
      </c>
      <c r="G234" s="161" t="s">
        <v>129</v>
      </c>
      <c r="H234" s="142" t="s">
        <v>308</v>
      </c>
      <c r="I234" s="130" t="str">
        <f>VLOOKUP(H234,[2]Presupuesto!$B$11:$C$565,2,0)</f>
        <v>VIATICOS AL EXTERIOR</v>
      </c>
      <c r="J234" s="98" t="str">
        <f t="shared" si="20"/>
        <v>Proceso integral de la internacionalización de la Educación Superior</v>
      </c>
      <c r="K234" s="98" t="s">
        <v>402</v>
      </c>
    </row>
    <row r="235" spans="3:11" s="464" customFormat="1" ht="14.45" x14ac:dyDescent="0.3">
      <c r="C235" s="141" t="s">
        <v>1599</v>
      </c>
      <c r="D235" s="158">
        <v>5</v>
      </c>
      <c r="E235" s="565">
        <v>114</v>
      </c>
      <c r="F235" s="566">
        <f t="shared" si="19"/>
        <v>570</v>
      </c>
      <c r="G235" s="161" t="s">
        <v>129</v>
      </c>
      <c r="H235" s="142" t="s">
        <v>743</v>
      </c>
      <c r="I235" s="130" t="str">
        <f>VLOOKUP(H235,[2]Presupuesto!$B$11:$C$565,2,0)</f>
        <v>OTROS SERVICIOS COMERCIALES Y FINANCIEROS</v>
      </c>
      <c r="J235" s="98" t="str">
        <f t="shared" si="20"/>
        <v>Proceso integral de la internacionalización de la Educación Superior</v>
      </c>
      <c r="K235" s="98" t="s">
        <v>402</v>
      </c>
    </row>
    <row r="236" spans="3:11" s="464" customFormat="1" ht="14.45" x14ac:dyDescent="0.3">
      <c r="C236" s="141" t="s">
        <v>1586</v>
      </c>
      <c r="D236" s="158">
        <v>5</v>
      </c>
      <c r="E236" s="565">
        <v>1000</v>
      </c>
      <c r="F236" s="566">
        <f t="shared" si="19"/>
        <v>5000</v>
      </c>
      <c r="G236" s="161" t="s">
        <v>129</v>
      </c>
      <c r="H236" s="142" t="s">
        <v>871</v>
      </c>
      <c r="I236" s="130" t="str">
        <f>VLOOKUP(H236,[2]Presupuesto!$B$11:$C$565,2,0)</f>
        <v>GASOLINA</v>
      </c>
      <c r="J236" s="98" t="str">
        <f t="shared" si="20"/>
        <v>Proceso integral de la internacionalización de la Educación Superior</v>
      </c>
      <c r="K236" s="98" t="s">
        <v>402</v>
      </c>
    </row>
    <row r="237" spans="3:11" s="464" customFormat="1" ht="14.45" x14ac:dyDescent="0.3">
      <c r="C237" s="141" t="s">
        <v>1575</v>
      </c>
      <c r="D237" s="158">
        <v>800</v>
      </c>
      <c r="E237" s="565">
        <v>3</v>
      </c>
      <c r="F237" s="566">
        <f t="shared" si="19"/>
        <v>2400</v>
      </c>
      <c r="G237" s="161" t="s">
        <v>129</v>
      </c>
      <c r="H237" s="142" t="s">
        <v>819</v>
      </c>
      <c r="I237" s="130" t="str">
        <f>VLOOKUP(H237,[2]Presupuesto!$B$11:$C$565,2,0)</f>
        <v>PRODUCTOS DE ARTES GRAFICAS</v>
      </c>
      <c r="J237" s="98" t="str">
        <f t="shared" si="20"/>
        <v>Proceso integral de la internacionalización de la Educación Superior</v>
      </c>
      <c r="K237" s="98" t="s">
        <v>402</v>
      </c>
    </row>
    <row r="238" spans="3:11" s="464" customFormat="1" ht="14.45" x14ac:dyDescent="0.3">
      <c r="C238" s="141" t="s">
        <v>1585</v>
      </c>
      <c r="D238" s="158">
        <v>800</v>
      </c>
      <c r="E238" s="565">
        <v>10</v>
      </c>
      <c r="F238" s="566">
        <f t="shared" si="19"/>
        <v>8000</v>
      </c>
      <c r="G238" s="161" t="s">
        <v>129</v>
      </c>
      <c r="H238" s="142" t="s">
        <v>819</v>
      </c>
      <c r="I238" s="130" t="str">
        <f>VLOOKUP(H238,[2]Presupuesto!$B$11:$C$565,2,0)</f>
        <v>PRODUCTOS DE ARTES GRAFICAS</v>
      </c>
      <c r="J238" s="98" t="str">
        <f t="shared" si="20"/>
        <v>Proceso integral de la internacionalización de la Educación Superior</v>
      </c>
      <c r="K238" s="98" t="s">
        <v>402</v>
      </c>
    </row>
    <row r="239" spans="3:11" s="464" customFormat="1" ht="14.45" x14ac:dyDescent="0.3">
      <c r="E239" s="579"/>
      <c r="F239" s="579"/>
      <c r="G239" s="451"/>
    </row>
    <row r="240" spans="3:11" s="464" customFormat="1" thickBot="1" x14ac:dyDescent="0.35">
      <c r="E240" s="579"/>
      <c r="F240" s="584"/>
      <c r="G240" s="89"/>
      <c r="H240" s="90"/>
      <c r="I240" s="90"/>
    </row>
    <row r="241" spans="3:11" s="464" customFormat="1" thickBot="1" x14ac:dyDescent="0.35">
      <c r="C241" s="157" t="s">
        <v>53</v>
      </c>
      <c r="D241" s="371">
        <f>SUM(F248:F250)</f>
        <v>34200</v>
      </c>
      <c r="E241" s="579"/>
      <c r="F241" s="580"/>
      <c r="G241" s="79"/>
      <c r="H241" s="70"/>
      <c r="I241" s="70"/>
    </row>
    <row r="242" spans="3:11" s="464" customFormat="1" ht="14.45" x14ac:dyDescent="0.3">
      <c r="C242" s="70"/>
      <c r="D242" s="31"/>
      <c r="E242" s="581"/>
      <c r="F242" s="581"/>
      <c r="G242" s="93"/>
      <c r="H242" s="76"/>
      <c r="I242" s="76"/>
      <c r="J242" s="76"/>
      <c r="K242" s="112"/>
    </row>
    <row r="243" spans="3:11" s="464" customFormat="1" ht="14.45" x14ac:dyDescent="0.3">
      <c r="C243" s="70"/>
      <c r="D243" s="31"/>
      <c r="E243" s="581"/>
      <c r="F243" s="581"/>
      <c r="G243" s="93"/>
      <c r="H243" s="76"/>
      <c r="I243" s="76"/>
      <c r="J243" s="76"/>
      <c r="K243" s="112"/>
    </row>
    <row r="244" spans="3:11" s="464" customFormat="1" ht="15.6" x14ac:dyDescent="0.3">
      <c r="C244" s="202" t="s">
        <v>392</v>
      </c>
      <c r="D244" s="367" t="s">
        <v>1635</v>
      </c>
      <c r="E244" s="581"/>
      <c r="F244" s="581"/>
      <c r="G244" s="93"/>
      <c r="H244" s="76"/>
      <c r="I244" s="76"/>
      <c r="J244" s="76"/>
      <c r="K244" s="112"/>
    </row>
    <row r="245" spans="3:11" s="464" customFormat="1" ht="18" x14ac:dyDescent="0.3">
      <c r="C245" s="211" t="str">
        <f>IFERROR(VLOOKUP(D244,'[2]1. Desarrollo e Innov. Curricu.'!$E:$F,2,FALSE),IFERROR(VLOOKUP(D244,'[2]2. Investigación Científica'!$E:$F,2,FALSE),IFERROR(VLOOKUP(D244,'[2]3. Vinculación Univ. Sociedad'!$E:$F,2,FALSE),IFERROR(VLOOKUP(D244,'[2]4. Docencia y Profesorado Univ.'!$E:$F,2,FALSE),IFERROR(VLOOKUP(D244,'[2]5. Estudiantes y Graduados'!$E:$F,2,FALSE),IFERROR(VLOOKUP(D244,'[2]11. Gestion Administrativa'!$E:$F,2,FALSE),IFERROR(VLOOKUP(D244,'[2]13. Gestión Académica'!$E:$F,2,FALSE),IFERROR(VLOOKUP(D244,'[2]8. Asegura. de la Calid. y M'!$E:$F,2,FALSE),IFERROR(VLOOKUP(D244,'[2]6. Gestión del Conocimiento'!$E:$F,2,FALSE),IFERROR(VLOOKUP(D244,'[2]15. Gobernabilidad y Proceso...'!$E:$F,2,FALSE),IFERROR(VLOOKUP(D244,'[2]12. Gestión del Talento Humano'!$E:$F,2,FALSE),IFERROR(VLOOKUP(D244,'[2]14. Internacional... de la E.S.'!$E:$F,2,FALSE),IFERROR(VLOOKUP(D244,'[2]10. Posgrado'!$E:$F,2,FALSE),IFERROR(VLOOKUP(D244,'[2]17. Gestión TIC'!$E:$F,2,FALSE),IFERROR(VLOOKUP(D244,'[2]16. Desa. del Sistema Educ.Sup.'!$E:$F,2,FALSE),IFERROR(VLOOKUP(D244,'[2]9. Cultura de Inno. Insti...'!$E:$F,2,FALSE),VLOOKUP(D244,'[2]7. Lo Esencial de la Reforma U.'!$E:$F,2,0)))))))))))))))))</f>
        <v>Al menos un evento para promocionar la movilidad, la excelencia académica y las actividades extracurriculares.</v>
      </c>
      <c r="D245" s="31"/>
      <c r="E245" s="581"/>
      <c r="F245" s="581"/>
      <c r="G245" s="93"/>
      <c r="H245" s="76"/>
      <c r="I245" s="76"/>
      <c r="J245" s="76"/>
      <c r="K245" s="112"/>
    </row>
    <row r="246" spans="3:11" s="464" customFormat="1" thickBot="1" x14ac:dyDescent="0.35">
      <c r="E246" s="579"/>
      <c r="F246" s="581"/>
      <c r="G246" s="76"/>
      <c r="H246" s="76"/>
      <c r="I246" s="76"/>
    </row>
    <row r="247" spans="3:11" s="464" customFormat="1" ht="30.75" thickBot="1" x14ac:dyDescent="0.3">
      <c r="C247" s="129" t="s">
        <v>44</v>
      </c>
      <c r="D247" s="129" t="s">
        <v>55</v>
      </c>
      <c r="E247" s="582" t="s">
        <v>57</v>
      </c>
      <c r="F247" s="583" t="s">
        <v>27</v>
      </c>
      <c r="G247" s="133" t="s">
        <v>131</v>
      </c>
      <c r="H247" s="136" t="s">
        <v>46</v>
      </c>
      <c r="I247" s="133" t="s">
        <v>132</v>
      </c>
      <c r="J247" s="133" t="s">
        <v>410</v>
      </c>
      <c r="K247" s="133" t="s">
        <v>411</v>
      </c>
    </row>
    <row r="248" spans="3:11" s="464" customFormat="1" x14ac:dyDescent="0.25">
      <c r="C248" s="143" t="s">
        <v>1597</v>
      </c>
      <c r="D248" s="158">
        <v>120</v>
      </c>
      <c r="E248" s="565">
        <v>70</v>
      </c>
      <c r="F248" s="566">
        <f t="shared" ref="F248:F250" si="21">D248*E248</f>
        <v>8400</v>
      </c>
      <c r="G248" s="161" t="s">
        <v>129</v>
      </c>
      <c r="H248" s="142" t="s">
        <v>792</v>
      </c>
      <c r="I248" s="130" t="str">
        <f>VLOOKUP(H248,[2]Presupuesto!$B$11:$C$565,2,0)</f>
        <v>ALIMENTOS B EBIDAS PARA PERSONAS</v>
      </c>
      <c r="J248" s="98" t="s">
        <v>1367</v>
      </c>
      <c r="K248" s="98" t="s">
        <v>402</v>
      </c>
    </row>
    <row r="249" spans="3:11" s="464" customFormat="1" x14ac:dyDescent="0.25">
      <c r="C249" s="143" t="s">
        <v>1579</v>
      </c>
      <c r="D249" s="158">
        <v>120</v>
      </c>
      <c r="E249" s="565">
        <v>120</v>
      </c>
      <c r="F249" s="566">
        <f t="shared" si="21"/>
        <v>14400</v>
      </c>
      <c r="G249" s="161" t="s">
        <v>129</v>
      </c>
      <c r="H249" s="142" t="s">
        <v>792</v>
      </c>
      <c r="I249" s="130" t="str">
        <f>VLOOKUP(H249,[2]Presupuesto!$B$11:$C$565,2,0)</f>
        <v>ALIMENTOS B EBIDAS PARA PERSONAS</v>
      </c>
      <c r="J249" s="98" t="s">
        <v>1367</v>
      </c>
      <c r="K249" s="98" t="s">
        <v>402</v>
      </c>
    </row>
    <row r="250" spans="3:11" s="464" customFormat="1" x14ac:dyDescent="0.25">
      <c r="C250" s="141" t="s">
        <v>1786</v>
      </c>
      <c r="D250" s="158">
        <v>1</v>
      </c>
      <c r="E250" s="565">
        <v>11400</v>
      </c>
      <c r="F250" s="566">
        <f t="shared" si="21"/>
        <v>11400</v>
      </c>
      <c r="G250" s="161" t="s">
        <v>129</v>
      </c>
      <c r="H250" s="142" t="s">
        <v>792</v>
      </c>
      <c r="I250" s="130" t="str">
        <f>VLOOKUP(H250,[2]Presupuesto!$B$11:$C$565,2,0)</f>
        <v>ALIMENTOS B EBIDAS PARA PERSONAS</v>
      </c>
      <c r="J250" s="98" t="s">
        <v>1367</v>
      </c>
      <c r="K250" s="98" t="s">
        <v>402</v>
      </c>
    </row>
    <row r="251" spans="3:11" s="464" customFormat="1" ht="14.45" x14ac:dyDescent="0.3">
      <c r="E251" s="579"/>
      <c r="F251" s="579"/>
      <c r="G251" s="451"/>
    </row>
    <row r="252" spans="3:11" s="464" customFormat="1" thickBot="1" x14ac:dyDescent="0.35">
      <c r="E252" s="579"/>
      <c r="F252" s="579"/>
      <c r="G252" s="451"/>
    </row>
    <row r="253" spans="3:11" s="464" customFormat="1" thickBot="1" x14ac:dyDescent="0.35">
      <c r="C253" s="157" t="s">
        <v>53</v>
      </c>
      <c r="D253" s="371">
        <f>SUM(F260:F260)</f>
        <v>8000</v>
      </c>
      <c r="E253" s="579"/>
      <c r="F253" s="580"/>
      <c r="G253" s="79"/>
      <c r="H253" s="70"/>
      <c r="I253" s="70"/>
    </row>
    <row r="254" spans="3:11" s="464" customFormat="1" ht="14.45" x14ac:dyDescent="0.3">
      <c r="C254" s="70"/>
      <c r="D254" s="31"/>
      <c r="E254" s="581"/>
      <c r="F254" s="581"/>
      <c r="G254" s="93"/>
      <c r="H254" s="76"/>
      <c r="I254" s="76"/>
      <c r="J254" s="76"/>
      <c r="K254" s="112"/>
    </row>
    <row r="255" spans="3:11" s="464" customFormat="1" ht="14.45" x14ac:dyDescent="0.3">
      <c r="C255" s="70"/>
      <c r="D255" s="31"/>
      <c r="E255" s="581"/>
      <c r="F255" s="581"/>
      <c r="G255" s="93"/>
      <c r="H255" s="76"/>
      <c r="I255" s="76"/>
      <c r="J255" s="76"/>
      <c r="K255" s="112"/>
    </row>
    <row r="256" spans="3:11" s="464" customFormat="1" ht="15.6" x14ac:dyDescent="0.3">
      <c r="C256" s="202" t="s">
        <v>392</v>
      </c>
      <c r="D256" s="367" t="s">
        <v>1636</v>
      </c>
      <c r="E256" s="581"/>
      <c r="F256" s="581"/>
      <c r="G256" s="93"/>
      <c r="H256" s="76"/>
      <c r="I256" s="76"/>
      <c r="J256" s="76"/>
      <c r="K256" s="112"/>
    </row>
    <row r="257" spans="3:11" s="464" customFormat="1" ht="18" x14ac:dyDescent="0.3">
      <c r="C257" s="211" t="str">
        <f>IFERROR(VLOOKUP(D256,'[2]1. Desarrollo e Innov. Curricu.'!$E:$F,2,FALSE),IFERROR(VLOOKUP(D256,'[2]2. Investigación Científica'!$E:$F,2,FALSE),IFERROR(VLOOKUP(D256,'[2]3. Vinculación Univ. Sociedad'!$E:$F,2,FALSE),IFERROR(VLOOKUP(D256,'[2]4. Docencia y Profesorado Univ.'!$E:$F,2,FALSE),IFERROR(VLOOKUP(D256,'[2]5. Estudiantes y Graduados'!$E:$F,2,FALSE),IFERROR(VLOOKUP(D256,'[2]11. Gestion Administrativa'!$E:$F,2,FALSE),IFERROR(VLOOKUP(D256,'[2]13. Gestión Académica'!$E:$F,2,FALSE),IFERROR(VLOOKUP(D256,'[2]8. Asegura. de la Calid. y M'!$E:$F,2,FALSE),IFERROR(VLOOKUP(D256,'[2]6. Gestión del Conocimiento'!$E:$F,2,FALSE),IFERROR(VLOOKUP(D256,'[2]15. Gobernabilidad y Proceso...'!$E:$F,2,FALSE),IFERROR(VLOOKUP(D256,'[2]12. Gestión del Talento Humano'!$E:$F,2,FALSE),IFERROR(VLOOKUP(D256,'[2]14. Internacional... de la E.S.'!$E:$F,2,FALSE),IFERROR(VLOOKUP(D256,'[2]10. Posgrado'!$E:$F,2,FALSE),IFERROR(VLOOKUP(D256,'[2]17. Gestión TIC'!$E:$F,2,FALSE),IFERROR(VLOOKUP(D256,'[2]16. Desa. del Sistema Educ.Sup.'!$E:$F,2,FALSE),IFERROR(VLOOKUP(D256,'[2]9. Cultura de Inno. Insti...'!$E:$F,2,FALSE),VLOOKUP(D256,'[2]7. Lo Esencial de la Reforma U.'!$E:$F,2,0)))))))))))))))))</f>
        <v>Organización de talleres para enlances técnicos de internacionalización.</v>
      </c>
      <c r="D257" s="31"/>
      <c r="E257" s="581"/>
      <c r="F257" s="581"/>
      <c r="G257" s="93"/>
      <c r="H257" s="76"/>
      <c r="I257" s="76"/>
      <c r="J257" s="76"/>
      <c r="K257" s="112"/>
    </row>
    <row r="258" spans="3:11" s="464" customFormat="1" thickBot="1" x14ac:dyDescent="0.35">
      <c r="E258" s="579"/>
      <c r="F258" s="581"/>
      <c r="G258" s="76"/>
      <c r="H258" s="76"/>
      <c r="I258" s="76"/>
    </row>
    <row r="259" spans="3:11" s="464" customFormat="1" ht="30.75" thickBot="1" x14ac:dyDescent="0.3">
      <c r="C259" s="129" t="s">
        <v>44</v>
      </c>
      <c r="D259" s="129" t="s">
        <v>55</v>
      </c>
      <c r="E259" s="582" t="s">
        <v>57</v>
      </c>
      <c r="F259" s="583" t="s">
        <v>27</v>
      </c>
      <c r="G259" s="133" t="s">
        <v>131</v>
      </c>
      <c r="H259" s="136" t="s">
        <v>46</v>
      </c>
      <c r="I259" s="133" t="s">
        <v>132</v>
      </c>
      <c r="J259" s="133" t="s">
        <v>410</v>
      </c>
      <c r="K259" s="133" t="s">
        <v>411</v>
      </c>
    </row>
    <row r="260" spans="3:11" s="464" customFormat="1" x14ac:dyDescent="0.25">
      <c r="C260" s="141" t="s">
        <v>1598</v>
      </c>
      <c r="D260" s="158">
        <v>8</v>
      </c>
      <c r="E260" s="565">
        <v>1000</v>
      </c>
      <c r="F260" s="566">
        <f t="shared" ref="F260" si="22">D260*E260</f>
        <v>8000</v>
      </c>
      <c r="G260" s="161" t="s">
        <v>129</v>
      </c>
      <c r="H260" s="142" t="s">
        <v>749</v>
      </c>
      <c r="I260" s="130" t="str">
        <f>VLOOKUP(H260,[2]Presupuesto!$B$11:$C$565,2,0)</f>
        <v>PASAJES NACIONALES</v>
      </c>
      <c r="J260" s="98" t="s">
        <v>1367</v>
      </c>
      <c r="K260" s="98" t="s">
        <v>399</v>
      </c>
    </row>
    <row r="261" spans="3:11" s="464" customFormat="1" ht="14.45" x14ac:dyDescent="0.3">
      <c r="E261" s="579"/>
      <c r="F261" s="579"/>
      <c r="G261" s="451"/>
    </row>
    <row r="262" spans="3:11" s="464" customFormat="1" thickBot="1" x14ac:dyDescent="0.35">
      <c r="E262" s="579"/>
      <c r="F262" s="584"/>
      <c r="G262" s="89"/>
      <c r="H262" s="90"/>
      <c r="I262" s="90"/>
    </row>
    <row r="263" spans="3:11" s="464" customFormat="1" thickBot="1" x14ac:dyDescent="0.35">
      <c r="C263" s="157" t="s">
        <v>53</v>
      </c>
      <c r="D263" s="371">
        <f>SUM(F270:F270)</f>
        <v>30000</v>
      </c>
      <c r="E263" s="579"/>
      <c r="F263" s="580"/>
      <c r="G263" s="79"/>
      <c r="H263" s="70"/>
      <c r="I263" s="70"/>
    </row>
    <row r="264" spans="3:11" s="464" customFormat="1" ht="14.45" x14ac:dyDescent="0.3">
      <c r="C264" s="70"/>
      <c r="D264" s="31"/>
      <c r="E264" s="581"/>
      <c r="F264" s="581"/>
      <c r="G264" s="93"/>
      <c r="H264" s="76"/>
      <c r="I264" s="76"/>
      <c r="J264" s="76"/>
      <c r="K264" s="112"/>
    </row>
    <row r="265" spans="3:11" s="464" customFormat="1" ht="14.45" x14ac:dyDescent="0.3">
      <c r="C265" s="70"/>
      <c r="D265" s="31"/>
      <c r="E265" s="581"/>
      <c r="F265" s="581"/>
      <c r="G265" s="93"/>
      <c r="H265" s="76"/>
      <c r="I265" s="76"/>
      <c r="J265" s="76"/>
      <c r="K265" s="112"/>
    </row>
    <row r="266" spans="3:11" s="464" customFormat="1" ht="15.6" x14ac:dyDescent="0.3">
      <c r="C266" s="202" t="s">
        <v>392</v>
      </c>
      <c r="D266" s="367" t="s">
        <v>1637</v>
      </c>
      <c r="E266" s="581"/>
      <c r="F266" s="581"/>
      <c r="G266" s="93"/>
      <c r="H266" s="76"/>
      <c r="I266" s="76"/>
      <c r="J266" s="76"/>
      <c r="K266" s="112"/>
    </row>
    <row r="267" spans="3:11" s="464" customFormat="1" ht="18" x14ac:dyDescent="0.3">
      <c r="C267" s="211" t="str">
        <f>IFERROR(VLOOKUP(D266,'[2]1. Desarrollo e Innov. Curricu.'!$E:$F,2,FALSE),IFERROR(VLOOKUP(D266,'[2]2. Investigación Científica'!$E:$F,2,FALSE),IFERROR(VLOOKUP(D266,'[2]3. Vinculación Univ. Sociedad'!$E:$F,2,FALSE),IFERROR(VLOOKUP(D266,'[2]4. Docencia y Profesorado Univ.'!$E:$F,2,FALSE),IFERROR(VLOOKUP(D266,'[2]5. Estudiantes y Graduados'!$E:$F,2,FALSE),IFERROR(VLOOKUP(D266,'[2]11. Gestion Administrativa'!$E:$F,2,FALSE),IFERROR(VLOOKUP(D266,'[2]13. Gestión Académica'!$E:$F,2,FALSE),IFERROR(VLOOKUP(D266,'[2]8. Asegura. de la Calid. y M'!$E:$F,2,FALSE),IFERROR(VLOOKUP(D266,'[2]6. Gestión del Conocimiento'!$E:$F,2,FALSE),IFERROR(VLOOKUP(D266,'[2]15. Gobernabilidad y Proceso...'!$E:$F,2,FALSE),IFERROR(VLOOKUP(D266,'[2]12. Gestión del Talento Humano'!$E:$F,2,FALSE),IFERROR(VLOOKUP(D266,'[2]14. Internacional... de la E.S.'!$E:$F,2,FALSE),IFERROR(VLOOKUP(D266,'[2]10. Posgrado'!$E:$F,2,FALSE),IFERROR(VLOOKUP(D266,'[2]17. Gestión TIC'!$E:$F,2,FALSE),IFERROR(VLOOKUP(D266,'[2]16. Desa. del Sistema Educ.Sup.'!$E:$F,2,FALSE),IFERROR(VLOOKUP(D266,'[2]9. Cultura de Inno. Insti...'!$E:$F,2,FALSE),VLOOKUP(D266,'[2]7. Lo Esencial de la Reforma U.'!$E:$F,2,0)))))))))))))))))</f>
        <v>Diagnóstico de internacionalización de la educación superior.</v>
      </c>
      <c r="D267" s="31"/>
      <c r="E267" s="581"/>
      <c r="F267" s="581"/>
      <c r="G267" s="93"/>
      <c r="H267" s="76"/>
      <c r="I267" s="76"/>
      <c r="J267" s="76"/>
      <c r="K267" s="112"/>
    </row>
    <row r="268" spans="3:11" s="464" customFormat="1" thickBot="1" x14ac:dyDescent="0.35">
      <c r="E268" s="579"/>
      <c r="F268" s="581"/>
      <c r="G268" s="76"/>
      <c r="H268" s="76"/>
      <c r="I268" s="76"/>
    </row>
    <row r="269" spans="3:11" s="464" customFormat="1" ht="30.75" thickBot="1" x14ac:dyDescent="0.3">
      <c r="C269" s="129" t="s">
        <v>44</v>
      </c>
      <c r="D269" s="129" t="s">
        <v>55</v>
      </c>
      <c r="E269" s="582" t="s">
        <v>57</v>
      </c>
      <c r="F269" s="583" t="s">
        <v>27</v>
      </c>
      <c r="G269" s="133" t="s">
        <v>131</v>
      </c>
      <c r="H269" s="136" t="s">
        <v>46</v>
      </c>
      <c r="I269" s="133" t="s">
        <v>132</v>
      </c>
      <c r="J269" s="133" t="s">
        <v>410</v>
      </c>
      <c r="K269" s="133" t="s">
        <v>411</v>
      </c>
    </row>
    <row r="270" spans="3:11" s="464" customFormat="1" x14ac:dyDescent="0.25">
      <c r="C270" s="141" t="s">
        <v>1792</v>
      </c>
      <c r="D270" s="158">
        <v>300</v>
      </c>
      <c r="E270" s="565">
        <v>100</v>
      </c>
      <c r="F270" s="566">
        <f t="shared" ref="F270" si="23">D270*E270</f>
        <v>30000</v>
      </c>
      <c r="G270" s="161" t="s">
        <v>129</v>
      </c>
      <c r="H270" s="142" t="s">
        <v>819</v>
      </c>
      <c r="I270" s="130" t="str">
        <f>VLOOKUP(H270,[2]Presupuesto!$B$11:$C$565,2,0)</f>
        <v>PRODUCTOS DE ARTES GRAFICAS</v>
      </c>
      <c r="J270" s="98" t="s">
        <v>1367</v>
      </c>
      <c r="K270" s="98" t="s">
        <v>395</v>
      </c>
    </row>
    <row r="271" spans="3:11" s="464" customFormat="1" ht="14.45" x14ac:dyDescent="0.3">
      <c r="E271" s="579"/>
      <c r="F271" s="579"/>
      <c r="G271" s="451"/>
    </row>
    <row r="272" spans="3:11" customFormat="1" ht="14.45" x14ac:dyDescent="0.3"/>
    <row r="273" spans="3:11" s="464" customFormat="1" thickBot="1" x14ac:dyDescent="0.35">
      <c r="G273" s="451"/>
    </row>
    <row r="274" spans="3:11" s="464" customFormat="1" thickBot="1" x14ac:dyDescent="0.35">
      <c r="C274" s="157" t="s">
        <v>53</v>
      </c>
      <c r="D274" s="371">
        <f>SUM(F281:F287)</f>
        <v>59604</v>
      </c>
      <c r="F274" s="70"/>
      <c r="G274" s="79"/>
      <c r="H274" s="70"/>
      <c r="I274" s="70"/>
    </row>
    <row r="275" spans="3:11" s="464" customFormat="1" ht="14.45" x14ac:dyDescent="0.3">
      <c r="C275" s="70"/>
      <c r="D275" s="31"/>
      <c r="E275" s="93"/>
      <c r="F275" s="93"/>
      <c r="G275" s="93"/>
      <c r="H275" s="76"/>
      <c r="I275" s="76"/>
      <c r="J275" s="76"/>
      <c r="K275" s="112"/>
    </row>
    <row r="276" spans="3:11" s="464" customFormat="1" ht="14.45" x14ac:dyDescent="0.3">
      <c r="C276" s="70"/>
      <c r="D276" s="31"/>
      <c r="E276" s="93"/>
      <c r="F276" s="93"/>
      <c r="G276" s="93"/>
      <c r="H276" s="76"/>
      <c r="I276" s="76"/>
      <c r="J276" s="76"/>
      <c r="K276" s="112"/>
    </row>
    <row r="277" spans="3:11" s="464" customFormat="1" ht="15.6" x14ac:dyDescent="0.3">
      <c r="C277" s="202" t="s">
        <v>392</v>
      </c>
      <c r="D277" s="367" t="s">
        <v>1726</v>
      </c>
      <c r="E277" s="93"/>
      <c r="F277" s="93"/>
      <c r="G277" s="93"/>
      <c r="H277" s="76"/>
      <c r="I277" s="76"/>
      <c r="J277" s="76"/>
      <c r="K277" s="112"/>
    </row>
    <row r="278" spans="3:11" s="464" customFormat="1" ht="18" x14ac:dyDescent="0.3">
      <c r="C278" s="211"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Talleres participativos para levantamiento de información y nuevas iniciativas de cooperación</v>
      </c>
      <c r="D278" s="406"/>
      <c r="E278" s="93"/>
      <c r="F278" s="93"/>
      <c r="G278" s="93"/>
      <c r="H278" s="76"/>
      <c r="I278" s="76"/>
      <c r="J278" s="76"/>
      <c r="K278" s="112"/>
    </row>
    <row r="279" spans="3:11" s="464" customFormat="1" thickBot="1" x14ac:dyDescent="0.35">
      <c r="F279" s="93"/>
      <c r="G279" s="76"/>
      <c r="H279" s="76"/>
      <c r="I279" s="76"/>
    </row>
    <row r="280" spans="3:11" s="464" customFormat="1" ht="30.75" thickBot="1" x14ac:dyDescent="0.3">
      <c r="C280" s="129" t="s">
        <v>44</v>
      </c>
      <c r="D280" s="129" t="s">
        <v>55</v>
      </c>
      <c r="E280" s="136" t="s">
        <v>57</v>
      </c>
      <c r="F280" s="135" t="s">
        <v>27</v>
      </c>
      <c r="G280" s="133" t="s">
        <v>131</v>
      </c>
      <c r="H280" s="136" t="s">
        <v>46</v>
      </c>
      <c r="I280" s="133" t="s">
        <v>132</v>
      </c>
      <c r="J280" s="133" t="s">
        <v>410</v>
      </c>
      <c r="K280" s="133" t="s">
        <v>411</v>
      </c>
    </row>
    <row r="281" spans="3:11" s="464" customFormat="1" ht="15.75" thickBot="1" x14ac:dyDescent="0.3">
      <c r="C281" s="221" t="s">
        <v>428</v>
      </c>
      <c r="D281" s="222">
        <v>12</v>
      </c>
      <c r="E281" s="220">
        <f>HLOOKUP(C281,$AH$2:$BU$3,2,0)</f>
        <v>2000</v>
      </c>
      <c r="F281" s="97">
        <f t="shared" ref="F281:F284" si="24">D281*E281</f>
        <v>24000</v>
      </c>
      <c r="G281" s="329" t="s">
        <v>129</v>
      </c>
      <c r="H281" s="142" t="s">
        <v>761</v>
      </c>
      <c r="I281" s="130" t="str">
        <f>VLOOKUP(H281,[3]Presupuesto!$B$11:$C$565,2,0)</f>
        <v>VIATICOS NACIONALES</v>
      </c>
      <c r="J281" s="219" t="s">
        <v>1367</v>
      </c>
      <c r="K281" s="98" t="s">
        <v>399</v>
      </c>
    </row>
    <row r="282" spans="3:11" s="464" customFormat="1" ht="15.75" thickBot="1" x14ac:dyDescent="0.3">
      <c r="C282" s="221" t="s">
        <v>432</v>
      </c>
      <c r="D282" s="158">
        <v>12</v>
      </c>
      <c r="E282" s="220">
        <f t="shared" ref="E282:E283" si="25">HLOOKUP(C282,$AH$2:$BU$3,2,0)</f>
        <v>1750</v>
      </c>
      <c r="F282" s="97">
        <f t="shared" si="24"/>
        <v>21000</v>
      </c>
      <c r="G282" s="329" t="s">
        <v>129</v>
      </c>
      <c r="H282" s="142" t="s">
        <v>761</v>
      </c>
      <c r="I282" s="130" t="str">
        <f>VLOOKUP(H282,[3]Presupuesto!$B$11:$C$565,2,0)</f>
        <v>VIATICOS NACIONALES</v>
      </c>
      <c r="J282" s="98" t="s">
        <v>1367</v>
      </c>
      <c r="K282" s="98" t="s">
        <v>399</v>
      </c>
    </row>
    <row r="283" spans="3:11" s="464" customFormat="1" ht="15.75" thickBot="1" x14ac:dyDescent="0.3">
      <c r="C283" s="221" t="s">
        <v>436</v>
      </c>
      <c r="D283" s="158">
        <v>12</v>
      </c>
      <c r="E283" s="220">
        <f t="shared" si="25"/>
        <v>1200</v>
      </c>
      <c r="F283" s="97">
        <f t="shared" si="24"/>
        <v>14400</v>
      </c>
      <c r="G283" s="329" t="s">
        <v>129</v>
      </c>
      <c r="H283" s="142" t="s">
        <v>761</v>
      </c>
      <c r="I283" s="130" t="str">
        <f>VLOOKUP(H283,[3]Presupuesto!$B$11:$C$565,2,0)</f>
        <v>VIATICOS NACIONALES</v>
      </c>
      <c r="J283" s="98" t="s">
        <v>1367</v>
      </c>
      <c r="K283" s="98" t="s">
        <v>399</v>
      </c>
    </row>
    <row r="284" spans="3:11" s="464" customFormat="1" x14ac:dyDescent="0.25">
      <c r="C284" s="141" t="s">
        <v>1599</v>
      </c>
      <c r="D284" s="158">
        <v>12</v>
      </c>
      <c r="E284" s="220">
        <v>17</v>
      </c>
      <c r="F284" s="97">
        <f t="shared" si="24"/>
        <v>204</v>
      </c>
      <c r="G284" s="329" t="s">
        <v>129</v>
      </c>
      <c r="H284" s="142" t="s">
        <v>743</v>
      </c>
      <c r="I284" s="130" t="str">
        <f>VLOOKUP(H284,[3]Presupuesto!$B$11:$C$565,2,0)</f>
        <v>OTROS SERVICIOS COMERCIALES Y FINANCIEROS</v>
      </c>
      <c r="J284" s="98" t="s">
        <v>1367</v>
      </c>
      <c r="K284" s="98" t="s">
        <v>399</v>
      </c>
    </row>
    <row r="285" spans="3:11" s="464" customFormat="1" x14ac:dyDescent="0.25">
      <c r="C285" s="141"/>
      <c r="D285" s="158"/>
      <c r="E285" s="565"/>
      <c r="F285" s="566"/>
      <c r="G285" s="161"/>
      <c r="H285" s="142"/>
      <c r="I285" s="130"/>
      <c r="J285" s="98" t="s">
        <v>1367</v>
      </c>
      <c r="K285" s="98" t="s">
        <v>412</v>
      </c>
    </row>
    <row r="286" spans="3:11" s="464" customFormat="1" ht="14.45" x14ac:dyDescent="0.3">
      <c r="C286" s="145"/>
      <c r="D286" s="151"/>
      <c r="E286" s="118"/>
      <c r="F286" s="97">
        <f t="shared" ref="F286:F287" si="26">D286*E286</f>
        <v>0</v>
      </c>
      <c r="G286" s="161"/>
      <c r="H286" s="146"/>
      <c r="I286" s="130" t="e">
        <f>VLOOKUP(H286,Presupuesto!$B$11:$C$565,2,0)</f>
        <v>#N/A</v>
      </c>
      <c r="J286" s="98" t="e">
        <f>#REF!</f>
        <v>#REF!</v>
      </c>
      <c r="K286" s="98" t="s">
        <v>412</v>
      </c>
    </row>
    <row r="287" spans="3:11" s="464" customFormat="1" thickBot="1" x14ac:dyDescent="0.35">
      <c r="C287" s="147"/>
      <c r="D287" s="159"/>
      <c r="E287" s="103"/>
      <c r="F287" s="105">
        <f t="shared" si="26"/>
        <v>0</v>
      </c>
      <c r="G287" s="162"/>
      <c r="H287" s="148"/>
      <c r="I287" s="132" t="e">
        <f>VLOOKUP(H287,Presupuesto!$B$11:$C$565,2,0)</f>
        <v>#N/A</v>
      </c>
      <c r="J287" s="106" t="e">
        <f>#REF!</f>
        <v>#REF!</v>
      </c>
      <c r="K287" s="124" t="s">
        <v>394</v>
      </c>
    </row>
    <row r="288" spans="3:11" s="464" customFormat="1" ht="14.45" x14ac:dyDescent="0.3">
      <c r="G288" s="451"/>
    </row>
    <row r="289" spans="3:11" s="464" customFormat="1" ht="14.45" x14ac:dyDescent="0.3">
      <c r="F289" s="90"/>
      <c r="G289" s="89"/>
      <c r="H289" s="90"/>
      <c r="I289" s="90"/>
    </row>
    <row r="290" spans="3:11" s="464" customFormat="1" thickBot="1" x14ac:dyDescent="0.35">
      <c r="G290" s="451"/>
    </row>
    <row r="291" spans="3:11" s="464" customFormat="1" thickBot="1" x14ac:dyDescent="0.35">
      <c r="C291" s="157" t="s">
        <v>53</v>
      </c>
      <c r="D291" s="371">
        <f>SUM(F298:F303)</f>
        <v>90571.950000000012</v>
      </c>
      <c r="F291" s="70"/>
      <c r="G291" s="79"/>
      <c r="H291" s="70"/>
      <c r="I291" s="70"/>
    </row>
    <row r="292" spans="3:11" s="464" customFormat="1" ht="14.45" x14ac:dyDescent="0.3">
      <c r="C292" s="70"/>
      <c r="D292" s="31"/>
      <c r="E292" s="93"/>
      <c r="F292" s="93"/>
      <c r="G292" s="93"/>
      <c r="H292" s="76"/>
      <c r="I292" s="76"/>
      <c r="J292" s="76"/>
      <c r="K292" s="112"/>
    </row>
    <row r="293" spans="3:11" s="464" customFormat="1" ht="14.45" x14ac:dyDescent="0.3">
      <c r="C293" s="70"/>
      <c r="D293" s="31"/>
      <c r="E293" s="93"/>
      <c r="F293" s="93"/>
      <c r="G293" s="93"/>
      <c r="H293" s="76"/>
      <c r="I293" s="76"/>
      <c r="J293" s="76"/>
      <c r="K293" s="112"/>
    </row>
    <row r="294" spans="3:11" s="464" customFormat="1" ht="15.6" x14ac:dyDescent="0.3">
      <c r="C294" s="202" t="s">
        <v>392</v>
      </c>
      <c r="D294" s="367" t="s">
        <v>1728</v>
      </c>
      <c r="E294" s="93"/>
      <c r="F294" s="93"/>
      <c r="G294" s="93"/>
      <c r="H294" s="76"/>
      <c r="I294" s="76"/>
      <c r="J294" s="76"/>
      <c r="K294" s="112"/>
    </row>
    <row r="295" spans="3:11" s="464" customFormat="1" ht="18" x14ac:dyDescent="0.3">
      <c r="C295" s="211" t="str">
        <f>IFERROR(VLOOKUP(D294,'1. Desarrollo e Innov. Curricu.'!$E:$F,2,FALSE),IFERROR(VLOOKUP(D294,'2. Investigación Científica'!$E:$F,2,FALSE),IFERROR(VLOOKUP(D294,'3. Vinculación Univ. Sociedad'!$E:$F,2,FALSE),IFERROR(VLOOKUP(D294,'4. Docencia y Profesorado Univ.'!$E:$F,2,FALSE),IFERROR(VLOOKUP(D294,'5. Estudiantes y Graduados'!$E:$F,2,FALSE),IFERROR(VLOOKUP(D294,'11. Gestion Administrativa'!$E:$F,2,FALSE),IFERROR(VLOOKUP(D294,'13. Gestión Académica'!$E:$F,2,FALSE),IFERROR(VLOOKUP(D294,'8. Asegura. de la Calid. y M'!$E:$F,2,FALSE),IFERROR(VLOOKUP(D294,'6. Gestión del Conocimiento'!$E:$F,2,FALSE),IFERROR(VLOOKUP(D294,'15. Gobernabilidad y Proceso...'!$E:$F,2,FALSE),IFERROR(VLOOKUP(D294,'12. Gestión del Talento Humano'!$E:$F,2,FALSE),IFERROR(VLOOKUP(D294,'14. Internacional... de la E.S.'!$E:$F,2,FALSE),IFERROR(VLOOKUP(D294,'10. Posgrado'!$E:$F,2,FALSE),IFERROR(VLOOKUP(D294,'17. Gestión TIC'!$E:$F,2,FALSE),IFERROR(VLOOKUP(D294,'16. Desa. del Sistema Educ.Sup.'!$E:$F,2,FALSE),IFERROR(VLOOKUP(D294,'9. Cultura de Inno. Insti...'!$E:$F,2,FALSE),VLOOKUP(D294,'7. Lo Esencial de la Reforma U.'!$E:$F,2,0)))))))))))))))))</f>
        <v>Realizar visitas programadas a los OI, Embajadas, ONGs, gobierno y al extranjero</v>
      </c>
      <c r="D295" s="406"/>
      <c r="E295" s="93"/>
      <c r="F295" s="93"/>
      <c r="G295" s="93"/>
      <c r="H295" s="76"/>
      <c r="I295" s="76"/>
      <c r="J295" s="76"/>
      <c r="K295" s="112"/>
    </row>
    <row r="296" spans="3:11" s="464" customFormat="1" thickBot="1" x14ac:dyDescent="0.35">
      <c r="F296" s="93"/>
      <c r="G296" s="76"/>
      <c r="H296" s="76"/>
      <c r="I296" s="76"/>
    </row>
    <row r="297" spans="3:11" s="464" customFormat="1" ht="30.75" thickBot="1" x14ac:dyDescent="0.3">
      <c r="C297" s="129" t="s">
        <v>44</v>
      </c>
      <c r="D297" s="129" t="s">
        <v>55</v>
      </c>
      <c r="E297" s="136" t="s">
        <v>57</v>
      </c>
      <c r="F297" s="135" t="s">
        <v>27</v>
      </c>
      <c r="G297" s="133" t="s">
        <v>131</v>
      </c>
      <c r="H297" s="136" t="s">
        <v>46</v>
      </c>
      <c r="I297" s="133" t="s">
        <v>132</v>
      </c>
      <c r="J297" s="133" t="s">
        <v>410</v>
      </c>
      <c r="K297" s="133" t="s">
        <v>411</v>
      </c>
    </row>
    <row r="298" spans="3:11" s="464" customFormat="1" ht="15.75" thickBot="1" x14ac:dyDescent="0.3">
      <c r="C298" s="221" t="s">
        <v>442</v>
      </c>
      <c r="D298" s="222">
        <v>5</v>
      </c>
      <c r="E298" s="220">
        <f>HLOOKUP(C298,$AH$2:$BU$3,2,0)</f>
        <v>6594.39</v>
      </c>
      <c r="F298" s="97">
        <f t="shared" ref="F298:F301" si="27">D298*E298</f>
        <v>32971.950000000004</v>
      </c>
      <c r="G298" s="329" t="s">
        <v>129</v>
      </c>
      <c r="H298" s="142" t="s">
        <v>308</v>
      </c>
      <c r="I298" s="130" t="str">
        <f>VLOOKUP(H298,[3]Presupuesto!$B$11:$C$565,2,0)</f>
        <v>VIATICOS AL EXTERIOR</v>
      </c>
      <c r="J298" s="219" t="s">
        <v>1367</v>
      </c>
      <c r="K298" s="98" t="s">
        <v>396</v>
      </c>
    </row>
    <row r="299" spans="3:11" s="464" customFormat="1" ht="15.75" thickBot="1" x14ac:dyDescent="0.3">
      <c r="C299" s="141" t="s">
        <v>1586</v>
      </c>
      <c r="D299" s="158">
        <v>12</v>
      </c>
      <c r="E299" s="123">
        <v>300</v>
      </c>
      <c r="F299" s="97">
        <f t="shared" si="27"/>
        <v>3600</v>
      </c>
      <c r="G299" s="329" t="s">
        <v>129</v>
      </c>
      <c r="H299" s="142" t="s">
        <v>871</v>
      </c>
      <c r="I299" s="130" t="str">
        <f>VLOOKUP(H299,[3]Presupuesto!$B$11:$C$565,2,0)</f>
        <v>GASOLINA</v>
      </c>
      <c r="J299" s="98" t="s">
        <v>1367</v>
      </c>
      <c r="K299" s="98" t="s">
        <v>412</v>
      </c>
    </row>
    <row r="300" spans="3:11" s="464" customFormat="1" ht="15.75" thickBot="1" x14ac:dyDescent="0.3">
      <c r="C300" s="141" t="s">
        <v>1776</v>
      </c>
      <c r="D300" s="158">
        <v>20</v>
      </c>
      <c r="E300" s="123">
        <v>500</v>
      </c>
      <c r="F300" s="97">
        <f t="shared" si="27"/>
        <v>10000</v>
      </c>
      <c r="G300" s="329" t="s">
        <v>129</v>
      </c>
      <c r="H300" s="142" t="s">
        <v>780</v>
      </c>
      <c r="I300" s="130" t="str">
        <f>VLOOKUP(H300,[3]Presupuesto!$B$11:$C$565,2,0)</f>
        <v>SERVICIOS CEREMONIAL Y PROTOCOLO</v>
      </c>
      <c r="J300" s="98" t="s">
        <v>1367</v>
      </c>
      <c r="K300" s="98" t="s">
        <v>412</v>
      </c>
    </row>
    <row r="301" spans="3:11" s="464" customFormat="1" x14ac:dyDescent="0.25">
      <c r="C301" s="141" t="s">
        <v>1777</v>
      </c>
      <c r="D301" s="158">
        <v>1</v>
      </c>
      <c r="E301" s="123">
        <v>44000</v>
      </c>
      <c r="F301" s="97">
        <f t="shared" si="27"/>
        <v>44000</v>
      </c>
      <c r="G301" s="329" t="s">
        <v>129</v>
      </c>
      <c r="H301" s="142" t="s">
        <v>755</v>
      </c>
      <c r="I301" s="130" t="str">
        <f>VLOOKUP(H301,[3]Presupuesto!$B$11:$C$565,2,0)</f>
        <v>PASAJES AL EXTERIOR</v>
      </c>
      <c r="J301" s="98" t="s">
        <v>1367</v>
      </c>
      <c r="K301" s="98" t="s">
        <v>396</v>
      </c>
    </row>
    <row r="302" spans="3:11" s="464" customFormat="1" x14ac:dyDescent="0.25">
      <c r="C302" s="141"/>
      <c r="D302" s="158"/>
      <c r="E302" s="565"/>
      <c r="F302" s="566"/>
      <c r="G302" s="161"/>
      <c r="H302" s="142"/>
      <c r="I302" s="130"/>
      <c r="J302" s="98" t="s">
        <v>1367</v>
      </c>
      <c r="K302" s="98" t="s">
        <v>412</v>
      </c>
    </row>
    <row r="303" spans="3:11" s="464" customFormat="1" thickBot="1" x14ac:dyDescent="0.35">
      <c r="C303" s="147"/>
      <c r="D303" s="159"/>
      <c r="E303" s="103"/>
      <c r="F303" s="105">
        <f t="shared" ref="F303" si="28">D303*E303</f>
        <v>0</v>
      </c>
      <c r="G303" s="162"/>
      <c r="H303" s="148"/>
      <c r="I303" s="132" t="e">
        <f>VLOOKUP(H303,Presupuesto!$B$11:$C$565,2,0)</f>
        <v>#N/A</v>
      </c>
      <c r="J303" s="106" t="e">
        <f>#REF!</f>
        <v>#REF!</v>
      </c>
      <c r="K303" s="124" t="s">
        <v>394</v>
      </c>
    </row>
    <row r="304" spans="3:11" s="464" customFormat="1" ht="14.45" x14ac:dyDescent="0.3">
      <c r="G304" s="451"/>
    </row>
    <row r="305" spans="3:11" s="464" customFormat="1" ht="14.45" x14ac:dyDescent="0.3">
      <c r="F305" s="90"/>
      <c r="G305" s="89"/>
      <c r="H305" s="90"/>
      <c r="I305" s="90"/>
    </row>
    <row r="306" spans="3:11" s="464" customFormat="1" thickBot="1" x14ac:dyDescent="0.35">
      <c r="G306" s="451"/>
    </row>
    <row r="307" spans="3:11" s="464" customFormat="1" thickBot="1" x14ac:dyDescent="0.35">
      <c r="C307" s="157" t="s">
        <v>53</v>
      </c>
      <c r="D307" s="371">
        <f>SUM(F314:F317)</f>
        <v>6000</v>
      </c>
      <c r="F307" s="70"/>
      <c r="G307" s="79"/>
      <c r="H307" s="70"/>
      <c r="I307" s="70"/>
    </row>
    <row r="308" spans="3:11" s="464" customFormat="1" ht="14.45" x14ac:dyDescent="0.3">
      <c r="C308" s="70"/>
      <c r="D308" s="31"/>
      <c r="E308" s="93"/>
      <c r="F308" s="93"/>
      <c r="G308" s="93"/>
      <c r="H308" s="76"/>
      <c r="I308" s="76"/>
      <c r="J308" s="76"/>
      <c r="K308" s="112"/>
    </row>
    <row r="309" spans="3:11" s="464" customFormat="1" ht="14.45" x14ac:dyDescent="0.3">
      <c r="C309" s="70"/>
      <c r="D309" s="31"/>
      <c r="E309" s="93"/>
      <c r="F309" s="93"/>
      <c r="G309" s="93"/>
      <c r="H309" s="76"/>
      <c r="I309" s="76"/>
      <c r="J309" s="76"/>
      <c r="K309" s="112"/>
    </row>
    <row r="310" spans="3:11" s="464" customFormat="1" ht="15.6" x14ac:dyDescent="0.3">
      <c r="C310" s="202" t="s">
        <v>392</v>
      </c>
      <c r="D310" s="367" t="s">
        <v>1731</v>
      </c>
      <c r="E310" s="93"/>
      <c r="F310" s="93"/>
      <c r="G310" s="93"/>
      <c r="H310" s="76"/>
      <c r="I310" s="76"/>
      <c r="J310" s="76"/>
      <c r="K310" s="112"/>
    </row>
    <row r="311" spans="3:11" s="464" customFormat="1" ht="18" x14ac:dyDescent="0.3">
      <c r="C311" s="211" t="str">
        <f>IFERROR(VLOOKUP(D310,'1. Desarrollo e Innov. Curricu.'!$E:$F,2,FALSE),IFERROR(VLOOKUP(D310,'2. Investigación Científica'!$E:$F,2,FALSE),IFERROR(VLOOKUP(D310,'3. Vinculación Univ. Sociedad'!$E:$F,2,FALSE),IFERROR(VLOOKUP(D310,'4. Docencia y Profesorado Univ.'!$E:$F,2,FALSE),IFERROR(VLOOKUP(D310,'5. Estudiantes y Graduados'!$E:$F,2,FALSE),IFERROR(VLOOKUP(D310,'11. Gestion Administrativa'!$E:$F,2,FALSE),IFERROR(VLOOKUP(D310,'13. Gestión Académica'!$E:$F,2,FALSE),IFERROR(VLOOKUP(D310,'8. Asegura. de la Calid. y M'!$E:$F,2,FALSE),IFERROR(VLOOKUP(D310,'6. Gestión del Conocimiento'!$E:$F,2,FALSE),IFERROR(VLOOKUP(D310,'15. Gobernabilidad y Proceso...'!$E:$F,2,FALSE),IFERROR(VLOOKUP(D310,'12. Gestión del Talento Humano'!$E:$F,2,FALSE),IFERROR(VLOOKUP(D310,'14. Internacional... de la E.S.'!$E:$F,2,FALSE),IFERROR(VLOOKUP(D310,'10. Posgrado'!$E:$F,2,FALSE),IFERROR(VLOOKUP(D310,'17. Gestión TIC'!$E:$F,2,FALSE),IFERROR(VLOOKUP(D310,'16. Desa. del Sistema Educ.Sup.'!$E:$F,2,FALSE),IFERROR(VLOOKUP(D310,'9. Cultura de Inno. Insti...'!$E:$F,2,FALSE),VLOOKUP(D310,'7. Lo Esencial de la Reforma U.'!$E:$F,2,0)))))))))))))))))</f>
        <v>Elaboración de directorio de expertos de la cooperación por área de conocimiento</v>
      </c>
      <c r="D311" s="406"/>
      <c r="E311" s="93"/>
      <c r="F311" s="93"/>
      <c r="G311" s="93"/>
      <c r="H311" s="76"/>
      <c r="I311" s="76"/>
      <c r="J311" s="76"/>
      <c r="K311" s="112"/>
    </row>
    <row r="312" spans="3:11" s="464" customFormat="1" thickBot="1" x14ac:dyDescent="0.35">
      <c r="F312" s="93"/>
      <c r="G312" s="76"/>
      <c r="H312" s="76"/>
      <c r="I312" s="76"/>
    </row>
    <row r="313" spans="3:11" s="464" customFormat="1" ht="30.75" thickBot="1" x14ac:dyDescent="0.3">
      <c r="C313" s="129" t="s">
        <v>44</v>
      </c>
      <c r="D313" s="129" t="s">
        <v>55</v>
      </c>
      <c r="E313" s="136" t="s">
        <v>57</v>
      </c>
      <c r="F313" s="135" t="s">
        <v>27</v>
      </c>
      <c r="G313" s="133" t="s">
        <v>131</v>
      </c>
      <c r="H313" s="136" t="s">
        <v>46</v>
      </c>
      <c r="I313" s="133" t="s">
        <v>132</v>
      </c>
      <c r="J313" s="133" t="s">
        <v>410</v>
      </c>
      <c r="K313" s="133" t="s">
        <v>411</v>
      </c>
    </row>
    <row r="314" spans="3:11" s="464" customFormat="1" x14ac:dyDescent="0.25">
      <c r="C314" s="141" t="s">
        <v>1586</v>
      </c>
      <c r="D314" s="158">
        <v>20</v>
      </c>
      <c r="E314" s="123">
        <v>300</v>
      </c>
      <c r="F314" s="97">
        <f t="shared" ref="F314" si="29">D314*E314</f>
        <v>6000</v>
      </c>
      <c r="G314" s="329" t="s">
        <v>129</v>
      </c>
      <c r="H314" s="142" t="s">
        <v>871</v>
      </c>
      <c r="I314" s="130" t="str">
        <f>VLOOKUP(H314,[3]Presupuesto!$B$11:$C$565,2,0)</f>
        <v>GASOLINA</v>
      </c>
      <c r="J314" s="219" t="s">
        <v>1367</v>
      </c>
      <c r="K314" s="98" t="s">
        <v>394</v>
      </c>
    </row>
    <row r="315" spans="3:11" s="464" customFormat="1" x14ac:dyDescent="0.25">
      <c r="C315" s="141"/>
      <c r="D315" s="158"/>
      <c r="E315" s="565"/>
      <c r="F315" s="566"/>
      <c r="G315" s="161"/>
      <c r="H315" s="142"/>
      <c r="I315" s="130"/>
      <c r="J315" s="98" t="s">
        <v>1367</v>
      </c>
      <c r="K315" s="98" t="s">
        <v>412</v>
      </c>
    </row>
    <row r="316" spans="3:11" s="464" customFormat="1" ht="14.45" x14ac:dyDescent="0.3">
      <c r="C316" s="145"/>
      <c r="D316" s="151"/>
      <c r="E316" s="118"/>
      <c r="F316" s="97">
        <f t="shared" ref="F316:F317" si="30">D316*E316</f>
        <v>0</v>
      </c>
      <c r="G316" s="161"/>
      <c r="H316" s="146"/>
      <c r="I316" s="130" t="e">
        <f>VLOOKUP(H316,Presupuesto!$B$11:$C$565,2,0)</f>
        <v>#N/A</v>
      </c>
      <c r="J316" s="98" t="e">
        <f>#REF!</f>
        <v>#REF!</v>
      </c>
      <c r="K316" s="98" t="s">
        <v>412</v>
      </c>
    </row>
    <row r="317" spans="3:11" s="464" customFormat="1" thickBot="1" x14ac:dyDescent="0.35">
      <c r="C317" s="147"/>
      <c r="D317" s="159"/>
      <c r="E317" s="103"/>
      <c r="F317" s="105">
        <f t="shared" si="30"/>
        <v>0</v>
      </c>
      <c r="G317" s="162"/>
      <c r="H317" s="148"/>
      <c r="I317" s="132" t="e">
        <f>VLOOKUP(H317,Presupuesto!$B$11:$C$565,2,0)</f>
        <v>#N/A</v>
      </c>
      <c r="J317" s="106" t="e">
        <f>#REF!</f>
        <v>#REF!</v>
      </c>
      <c r="K317" s="124" t="s">
        <v>394</v>
      </c>
    </row>
    <row r="318" spans="3:11" s="464" customFormat="1" ht="14.45" x14ac:dyDescent="0.3">
      <c r="G318" s="451"/>
    </row>
    <row r="319" spans="3:11" s="464" customFormat="1" ht="14.45" x14ac:dyDescent="0.3">
      <c r="F319" s="90"/>
      <c r="G319" s="89"/>
      <c r="H319" s="90"/>
      <c r="I319" s="90"/>
    </row>
    <row r="320" spans="3:11" s="464" customFormat="1" thickBot="1" x14ac:dyDescent="0.35">
      <c r="G320" s="451"/>
    </row>
    <row r="321" spans="3:11" s="464" customFormat="1" thickBot="1" x14ac:dyDescent="0.35">
      <c r="C321" s="157" t="s">
        <v>53</v>
      </c>
      <c r="D321" s="371">
        <f>SUM(F328:F331)</f>
        <v>55200</v>
      </c>
      <c r="F321" s="70"/>
      <c r="G321" s="79"/>
      <c r="H321" s="70"/>
      <c r="I321" s="70"/>
    </row>
    <row r="322" spans="3:11" s="464" customFormat="1" ht="14.45" x14ac:dyDescent="0.3">
      <c r="C322" s="70"/>
      <c r="D322" s="31"/>
      <c r="E322" s="93"/>
      <c r="F322" s="93"/>
      <c r="G322" s="93"/>
      <c r="H322" s="76"/>
      <c r="I322" s="76"/>
      <c r="J322" s="76"/>
      <c r="K322" s="112"/>
    </row>
    <row r="323" spans="3:11" s="464" customFormat="1" ht="14.45" x14ac:dyDescent="0.3">
      <c r="C323" s="70"/>
      <c r="D323" s="31"/>
      <c r="E323" s="93"/>
      <c r="F323" s="93"/>
      <c r="G323" s="93"/>
      <c r="H323" s="76"/>
      <c r="I323" s="76"/>
      <c r="J323" s="76"/>
      <c r="K323" s="112"/>
    </row>
    <row r="324" spans="3:11" s="464" customFormat="1" ht="15.6" x14ac:dyDescent="0.3">
      <c r="C324" s="202" t="s">
        <v>392</v>
      </c>
      <c r="D324" s="367" t="s">
        <v>1725</v>
      </c>
      <c r="E324" s="93"/>
      <c r="F324" s="93"/>
      <c r="G324" s="93"/>
      <c r="H324" s="76"/>
      <c r="I324" s="76"/>
      <c r="J324" s="76"/>
      <c r="K324" s="112"/>
    </row>
    <row r="325" spans="3:11" s="464" customFormat="1" ht="18" x14ac:dyDescent="0.3">
      <c r="C325" s="211" t="str">
        <f>IFERROR(VLOOKUP(D324,'1. Desarrollo e Innov. Curricu.'!$E:$F,2,FALSE),IFERROR(VLOOKUP(D324,'2. Investigación Científica'!$E:$F,2,FALSE),IFERROR(VLOOKUP(D324,'3. Vinculación Univ. Sociedad'!$E:$F,2,FALSE),IFERROR(VLOOKUP(D324,'4. Docencia y Profesorado Univ.'!$E:$F,2,FALSE),IFERROR(VLOOKUP(D324,'5. Estudiantes y Graduados'!$E:$F,2,FALSE),IFERROR(VLOOKUP(D324,'11. Gestion Administrativa'!$E:$F,2,FALSE),IFERROR(VLOOKUP(D324,'13. Gestión Académica'!$E:$F,2,FALSE),IFERROR(VLOOKUP(D324,'8. Asegura. de la Calid. y M'!$E:$F,2,FALSE),IFERROR(VLOOKUP(D324,'6. Gestión del Conocimiento'!$E:$F,2,FALSE),IFERROR(VLOOKUP(D324,'15. Gobernabilidad y Proceso...'!$E:$F,2,FALSE),IFERROR(VLOOKUP(D324,'12. Gestión del Talento Humano'!$E:$F,2,FALSE),IFERROR(VLOOKUP(D324,'14. Internacional... de la E.S.'!$E:$F,2,FALSE),IFERROR(VLOOKUP(D324,'10. Posgrado'!$E:$F,2,FALSE),IFERROR(VLOOKUP(D324,'17. Gestión TIC'!$E:$F,2,FALSE),IFERROR(VLOOKUP(D324,'16. Desa. del Sistema Educ.Sup.'!$E:$F,2,FALSE),IFERROR(VLOOKUP(D324,'9. Cultura de Inno. Insti...'!$E:$F,2,FALSE),VLOOKUP(D324,'7. Lo Esencial de la Reforma U.'!$E:$F,2,0)))))))))))))))))</f>
        <v>Desarrollo de taller para los enlaces de la VRI y ejecutores de proyectos de facultades y centros regionales, direcciones sobre gestión de proyectos (Habilidades gerenciales, herramientas y técnicas).</v>
      </c>
      <c r="D325" s="406"/>
      <c r="E325" s="93"/>
      <c r="F325" s="93"/>
      <c r="G325" s="93"/>
      <c r="H325" s="76"/>
      <c r="I325" s="76"/>
      <c r="J325" s="76"/>
      <c r="K325" s="112"/>
    </row>
    <row r="326" spans="3:11" s="464" customFormat="1" thickBot="1" x14ac:dyDescent="0.35">
      <c r="F326" s="93"/>
      <c r="G326" s="76"/>
      <c r="H326" s="76"/>
      <c r="I326" s="76"/>
    </row>
    <row r="327" spans="3:11" s="464" customFormat="1" ht="30.75" thickBot="1" x14ac:dyDescent="0.3">
      <c r="C327" s="129" t="s">
        <v>44</v>
      </c>
      <c r="D327" s="129" t="s">
        <v>55</v>
      </c>
      <c r="E327" s="136" t="s">
        <v>57</v>
      </c>
      <c r="F327" s="135" t="s">
        <v>27</v>
      </c>
      <c r="G327" s="133" t="s">
        <v>131</v>
      </c>
      <c r="H327" s="136" t="s">
        <v>46</v>
      </c>
      <c r="I327" s="133" t="s">
        <v>132</v>
      </c>
      <c r="J327" s="133" t="s">
        <v>410</v>
      </c>
      <c r="K327" s="133" t="s">
        <v>411</v>
      </c>
    </row>
    <row r="328" spans="3:11" s="464" customFormat="1" x14ac:dyDescent="0.25">
      <c r="C328" s="141" t="s">
        <v>1683</v>
      </c>
      <c r="D328" s="158">
        <v>8</v>
      </c>
      <c r="E328" s="123">
        <v>6900</v>
      </c>
      <c r="F328" s="97">
        <f t="shared" ref="F328" si="31">D328*E328</f>
        <v>55200</v>
      </c>
      <c r="G328" s="329" t="s">
        <v>129</v>
      </c>
      <c r="H328" s="142" t="s">
        <v>743</v>
      </c>
      <c r="I328" s="130" t="str">
        <f>VLOOKUP(H328,[3]Presupuesto!$B$11:$C$565,2,0)</f>
        <v>OTROS SERVICIOS COMERCIALES Y FINANCIEROS</v>
      </c>
      <c r="J328" s="219" t="s">
        <v>1367</v>
      </c>
      <c r="K328" s="98" t="s">
        <v>399</v>
      </c>
    </row>
    <row r="329" spans="3:11" s="464" customFormat="1" x14ac:dyDescent="0.25">
      <c r="C329" s="141"/>
      <c r="D329" s="158"/>
      <c r="E329" s="565"/>
      <c r="F329" s="566"/>
      <c r="G329" s="161"/>
      <c r="H329" s="142"/>
      <c r="I329" s="130"/>
      <c r="J329" s="98" t="s">
        <v>1367</v>
      </c>
      <c r="K329" s="98" t="s">
        <v>412</v>
      </c>
    </row>
    <row r="330" spans="3:11" s="464" customFormat="1" ht="14.45" x14ac:dyDescent="0.3">
      <c r="C330" s="145"/>
      <c r="D330" s="151"/>
      <c r="E330" s="118"/>
      <c r="F330" s="97">
        <f t="shared" ref="F330:F331" si="32">D330*E330</f>
        <v>0</v>
      </c>
      <c r="G330" s="161"/>
      <c r="H330" s="146"/>
      <c r="I330" s="130" t="e">
        <f>VLOOKUP(H330,Presupuesto!$B$11:$C$565,2,0)</f>
        <v>#N/A</v>
      </c>
      <c r="J330" s="98" t="e">
        <f>#REF!</f>
        <v>#REF!</v>
      </c>
      <c r="K330" s="98" t="s">
        <v>412</v>
      </c>
    </row>
    <row r="331" spans="3:11" s="464" customFormat="1" thickBot="1" x14ac:dyDescent="0.35">
      <c r="C331" s="147"/>
      <c r="D331" s="159"/>
      <c r="E331" s="103"/>
      <c r="F331" s="105">
        <f t="shared" si="32"/>
        <v>0</v>
      </c>
      <c r="G331" s="162"/>
      <c r="H331" s="148"/>
      <c r="I331" s="132" t="e">
        <f>VLOOKUP(H331,Presupuesto!$B$11:$C$565,2,0)</f>
        <v>#N/A</v>
      </c>
      <c r="J331" s="106" t="e">
        <f>#REF!</f>
        <v>#REF!</v>
      </c>
      <c r="K331" s="124" t="s">
        <v>394</v>
      </c>
    </row>
    <row r="332" spans="3:11" s="464" customFormat="1" ht="14.45" x14ac:dyDescent="0.3">
      <c r="G332" s="451"/>
    </row>
    <row r="333" spans="3:11" s="464" customFormat="1" ht="14.45" x14ac:dyDescent="0.3">
      <c r="F333" s="90"/>
      <c r="G333" s="89"/>
      <c r="H333" s="90"/>
      <c r="I333" s="90"/>
    </row>
    <row r="334" spans="3:11" s="464" customFormat="1" thickBot="1" x14ac:dyDescent="0.35">
      <c r="G334" s="451"/>
    </row>
    <row r="335" spans="3:11" s="464" customFormat="1" thickBot="1" x14ac:dyDescent="0.35">
      <c r="C335" s="157" t="s">
        <v>53</v>
      </c>
      <c r="D335" s="371">
        <f>SUM(F342:F345)</f>
        <v>7200</v>
      </c>
      <c r="F335" s="70"/>
      <c r="G335" s="79"/>
      <c r="H335" s="70"/>
      <c r="I335" s="70"/>
    </row>
    <row r="336" spans="3:11" s="464" customFormat="1" ht="14.45" x14ac:dyDescent="0.3">
      <c r="C336" s="70"/>
      <c r="D336" s="31"/>
      <c r="E336" s="93"/>
      <c r="F336" s="93"/>
      <c r="G336" s="93"/>
      <c r="H336" s="76"/>
      <c r="I336" s="76"/>
      <c r="J336" s="76"/>
      <c r="K336" s="112"/>
    </row>
    <row r="337" spans="3:11" s="464" customFormat="1" ht="14.45" x14ac:dyDescent="0.3">
      <c r="C337" s="70"/>
      <c r="D337" s="31"/>
      <c r="E337" s="93"/>
      <c r="F337" s="93"/>
      <c r="G337" s="93"/>
      <c r="H337" s="76"/>
      <c r="I337" s="76"/>
      <c r="J337" s="76"/>
      <c r="K337" s="112"/>
    </row>
    <row r="338" spans="3:11" s="464" customFormat="1" ht="15.6" x14ac:dyDescent="0.3">
      <c r="C338" s="202" t="s">
        <v>392</v>
      </c>
      <c r="D338" s="367" t="s">
        <v>1755</v>
      </c>
      <c r="E338" s="93"/>
      <c r="F338" s="93"/>
      <c r="G338" s="93"/>
      <c r="H338" s="76"/>
      <c r="I338" s="76"/>
      <c r="J338" s="76"/>
      <c r="K338" s="112"/>
    </row>
    <row r="339" spans="3:11" s="464" customFormat="1" ht="18" x14ac:dyDescent="0.3">
      <c r="C339" s="211" t="str">
        <f>IFERROR(VLOOKUP(D338,'1. Desarrollo e Innov. Curricu.'!$E:$F,2,FALSE),IFERROR(VLOOKUP(D338,'2. Investigación Científica'!$E:$F,2,FALSE),IFERROR(VLOOKUP(D338,'3. Vinculación Univ. Sociedad'!$E:$F,2,FALSE),IFERROR(VLOOKUP(D338,'4. Docencia y Profesorado Univ.'!$E:$F,2,FALSE),IFERROR(VLOOKUP(D338,'5. Estudiantes y Graduados'!$E:$F,2,FALSE),IFERROR(VLOOKUP(D338,'11. Gestion Administrativa'!$E:$F,2,FALSE),IFERROR(VLOOKUP(D338,'13. Gestión Académica'!$E:$F,2,FALSE),IFERROR(VLOOKUP(D338,'8. Asegura. de la Calid. y M'!$E:$F,2,FALSE),IFERROR(VLOOKUP(D338,'6. Gestión del Conocimiento'!$E:$F,2,FALSE),IFERROR(VLOOKUP(D338,'15. Gobernabilidad y Proceso...'!$E:$F,2,FALSE),IFERROR(VLOOKUP(D338,'12. Gestión del Talento Humano'!$E:$F,2,FALSE),IFERROR(VLOOKUP(D338,'14. Internacional... de la E.S.'!$E:$F,2,FALSE),IFERROR(VLOOKUP(D338,'10. Posgrado'!$E:$F,2,FALSE),IFERROR(VLOOKUP(D338,'17. Gestión TIC'!$E:$F,2,FALSE),IFERROR(VLOOKUP(D338,'16. Desa. del Sistema Educ.Sup.'!$E:$F,2,FALSE),IFERROR(VLOOKUP(D338,'9. Cultura de Inno. Insti...'!$E:$F,2,FALSE),VLOOKUP(D338,'7. Lo Esencial de la Reforma U.'!$E:$F,2,0)))))))))))))))))</f>
        <v>Seguimiento de iniciativas de cooperación.</v>
      </c>
      <c r="D339" s="406"/>
      <c r="E339" s="93"/>
      <c r="F339" s="93"/>
      <c r="G339" s="93"/>
      <c r="H339" s="76"/>
      <c r="I339" s="76"/>
      <c r="J339" s="76"/>
      <c r="K339" s="112"/>
    </row>
    <row r="340" spans="3:11" s="464" customFormat="1" thickBot="1" x14ac:dyDescent="0.35">
      <c r="F340" s="93"/>
      <c r="G340" s="76"/>
      <c r="H340" s="76"/>
      <c r="I340" s="76"/>
    </row>
    <row r="341" spans="3:11" s="464" customFormat="1" ht="30.75" thickBot="1" x14ac:dyDescent="0.3">
      <c r="C341" s="129" t="s">
        <v>44</v>
      </c>
      <c r="D341" s="129" t="s">
        <v>55</v>
      </c>
      <c r="E341" s="136" t="s">
        <v>57</v>
      </c>
      <c r="F341" s="135" t="s">
        <v>27</v>
      </c>
      <c r="G341" s="133" t="s">
        <v>131</v>
      </c>
      <c r="H341" s="136" t="s">
        <v>46</v>
      </c>
      <c r="I341" s="133" t="s">
        <v>132</v>
      </c>
      <c r="J341" s="133" t="s">
        <v>410</v>
      </c>
      <c r="K341" s="133" t="s">
        <v>411</v>
      </c>
    </row>
    <row r="342" spans="3:11" s="464" customFormat="1" x14ac:dyDescent="0.25">
      <c r="C342" s="141" t="s">
        <v>1586</v>
      </c>
      <c r="D342" s="158">
        <v>24</v>
      </c>
      <c r="E342" s="123">
        <v>300</v>
      </c>
      <c r="F342" s="97">
        <f t="shared" ref="F342" si="33">D342*E342</f>
        <v>7200</v>
      </c>
      <c r="G342" s="329" t="s">
        <v>129</v>
      </c>
      <c r="H342" s="142" t="s">
        <v>743</v>
      </c>
      <c r="I342" s="130" t="str">
        <f>VLOOKUP(H342,[3]Presupuesto!$B$11:$C$565,2,0)</f>
        <v>OTROS SERVICIOS COMERCIALES Y FINANCIEROS</v>
      </c>
      <c r="J342" s="219" t="s">
        <v>1367</v>
      </c>
      <c r="K342" s="98" t="s">
        <v>395</v>
      </c>
    </row>
    <row r="343" spans="3:11" s="464" customFormat="1" x14ac:dyDescent="0.25">
      <c r="C343" s="141"/>
      <c r="D343" s="158"/>
      <c r="E343" s="565"/>
      <c r="F343" s="566"/>
      <c r="G343" s="161"/>
      <c r="H343" s="142"/>
      <c r="I343" s="130"/>
      <c r="J343" s="98" t="s">
        <v>1367</v>
      </c>
      <c r="K343" s="98" t="s">
        <v>412</v>
      </c>
    </row>
    <row r="344" spans="3:11" s="464" customFormat="1" ht="14.45" x14ac:dyDescent="0.3">
      <c r="C344" s="145"/>
      <c r="D344" s="151"/>
      <c r="E344" s="118"/>
      <c r="F344" s="97">
        <f t="shared" ref="F344:F345" si="34">D344*E344</f>
        <v>0</v>
      </c>
      <c r="G344" s="161"/>
      <c r="H344" s="146"/>
      <c r="I344" s="130" t="e">
        <f>VLOOKUP(H344,Presupuesto!$B$11:$C$565,2,0)</f>
        <v>#N/A</v>
      </c>
      <c r="J344" s="98" t="e">
        <f>#REF!</f>
        <v>#REF!</v>
      </c>
      <c r="K344" s="98" t="s">
        <v>412</v>
      </c>
    </row>
    <row r="345" spans="3:11" s="464" customFormat="1" thickBot="1" x14ac:dyDescent="0.35">
      <c r="C345" s="147"/>
      <c r="D345" s="159"/>
      <c r="E345" s="103"/>
      <c r="F345" s="105">
        <f t="shared" si="34"/>
        <v>0</v>
      </c>
      <c r="G345" s="162"/>
      <c r="H345" s="148"/>
      <c r="I345" s="132" t="e">
        <f>VLOOKUP(H345,Presupuesto!$B$11:$C$565,2,0)</f>
        <v>#N/A</v>
      </c>
      <c r="J345" s="106" t="e">
        <f>#REF!</f>
        <v>#REF!</v>
      </c>
      <c r="K345" s="124" t="s">
        <v>394</v>
      </c>
    </row>
    <row r="346" spans="3:11" s="464" customFormat="1" ht="14.45" x14ac:dyDescent="0.3">
      <c r="G346" s="451"/>
    </row>
    <row r="347" spans="3:11" s="464" customFormat="1" ht="14.45" x14ac:dyDescent="0.3">
      <c r="F347" s="90"/>
      <c r="G347" s="89"/>
      <c r="H347" s="90"/>
      <c r="I347" s="90"/>
    </row>
    <row r="348" spans="3:11" s="464" customFormat="1" thickBot="1" x14ac:dyDescent="0.35">
      <c r="G348" s="451"/>
    </row>
    <row r="349" spans="3:11" s="464" customFormat="1" thickBot="1" x14ac:dyDescent="0.35">
      <c r="C349" s="157" t="s">
        <v>53</v>
      </c>
      <c r="D349" s="371">
        <f>SUM(F356:F359)</f>
        <v>6000</v>
      </c>
      <c r="F349" s="70"/>
      <c r="G349" s="79"/>
      <c r="H349" s="70"/>
      <c r="I349" s="70"/>
    </row>
    <row r="350" spans="3:11" s="464" customFormat="1" ht="14.45" x14ac:dyDescent="0.3">
      <c r="C350" s="70"/>
      <c r="D350" s="31"/>
      <c r="E350" s="93"/>
      <c r="F350" s="93"/>
      <c r="G350" s="93"/>
      <c r="H350" s="76"/>
      <c r="I350" s="76"/>
      <c r="J350" s="76"/>
      <c r="K350" s="112"/>
    </row>
    <row r="351" spans="3:11" s="464" customFormat="1" ht="14.45" x14ac:dyDescent="0.3">
      <c r="C351" s="70"/>
      <c r="D351" s="31"/>
      <c r="E351" s="93"/>
      <c r="F351" s="93"/>
      <c r="G351" s="93"/>
      <c r="H351" s="76"/>
      <c r="I351" s="76"/>
      <c r="J351" s="76"/>
      <c r="K351" s="112"/>
    </row>
    <row r="352" spans="3:11" s="464" customFormat="1" ht="15.6" x14ac:dyDescent="0.3">
      <c r="C352" s="202" t="s">
        <v>392</v>
      </c>
      <c r="D352" s="367" t="s">
        <v>1756</v>
      </c>
      <c r="E352" s="93"/>
      <c r="F352" s="93"/>
      <c r="G352" s="93"/>
      <c r="H352" s="76"/>
      <c r="I352" s="76"/>
      <c r="J352" s="76"/>
      <c r="K352" s="112"/>
    </row>
    <row r="353" spans="3:11" s="464" customFormat="1" ht="18" x14ac:dyDescent="0.3">
      <c r="C353" s="211" t="str">
        <f>IFERROR(VLOOKUP(D352,'1. Desarrollo e Innov. Curricu.'!$E:$F,2,FALSE),IFERROR(VLOOKUP(D352,'2. Investigación Científica'!$E:$F,2,FALSE),IFERROR(VLOOKUP(D352,'3. Vinculación Univ. Sociedad'!$E:$F,2,FALSE),IFERROR(VLOOKUP(D352,'4. Docencia y Profesorado Univ.'!$E:$F,2,FALSE),IFERROR(VLOOKUP(D352,'5. Estudiantes y Graduados'!$E:$F,2,FALSE),IFERROR(VLOOKUP(D352,'11. Gestion Administrativa'!$E:$F,2,FALSE),IFERROR(VLOOKUP(D352,'13. Gestión Académica'!$E:$F,2,FALSE),IFERROR(VLOOKUP(D352,'8. Asegura. de la Calid. y M'!$E:$F,2,FALSE),IFERROR(VLOOKUP(D352,'6. Gestión del Conocimiento'!$E:$F,2,FALSE),IFERROR(VLOOKUP(D352,'15. Gobernabilidad y Proceso...'!$E:$F,2,FALSE),IFERROR(VLOOKUP(D352,'12. Gestión del Talento Humano'!$E:$F,2,FALSE),IFERROR(VLOOKUP(D352,'14. Internacional... de la E.S.'!$E:$F,2,FALSE),IFERROR(VLOOKUP(D352,'10. Posgrado'!$E:$F,2,FALSE),IFERROR(VLOOKUP(D352,'17. Gestión TIC'!$E:$F,2,FALSE),IFERROR(VLOOKUP(D352,'16. Desa. del Sistema Educ.Sup.'!$E:$F,2,FALSE),IFERROR(VLOOKUP(D352,'9. Cultura de Inno. Insti...'!$E:$F,2,FALSE),VLOOKUP(D352,'7. Lo Esencial de la Reforma U.'!$E:$F,2,0)))))))))))))))))</f>
        <v>Seguimiento y evaluación a programas y proyectos en ejecución</v>
      </c>
      <c r="D353" s="406"/>
      <c r="E353" s="93"/>
      <c r="F353" s="93"/>
      <c r="G353" s="93"/>
      <c r="H353" s="76"/>
      <c r="I353" s="76"/>
      <c r="J353" s="76"/>
      <c r="K353" s="112"/>
    </row>
    <row r="354" spans="3:11" s="464" customFormat="1" thickBot="1" x14ac:dyDescent="0.35">
      <c r="F354" s="93"/>
      <c r="G354" s="76"/>
      <c r="H354" s="76"/>
      <c r="I354" s="76"/>
    </row>
    <row r="355" spans="3:11" s="464" customFormat="1" ht="30.75" thickBot="1" x14ac:dyDescent="0.3">
      <c r="C355" s="129" t="s">
        <v>44</v>
      </c>
      <c r="D355" s="129" t="s">
        <v>55</v>
      </c>
      <c r="E355" s="136" t="s">
        <v>57</v>
      </c>
      <c r="F355" s="135" t="s">
        <v>27</v>
      </c>
      <c r="G355" s="133" t="s">
        <v>131</v>
      </c>
      <c r="H355" s="136" t="s">
        <v>46</v>
      </c>
      <c r="I355" s="133" t="s">
        <v>132</v>
      </c>
      <c r="J355" s="133" t="s">
        <v>410</v>
      </c>
      <c r="K355" s="133" t="s">
        <v>411</v>
      </c>
    </row>
    <row r="356" spans="3:11" s="464" customFormat="1" ht="15.75" thickBot="1" x14ac:dyDescent="0.3">
      <c r="C356" s="141" t="s">
        <v>1778</v>
      </c>
      <c r="D356" s="158">
        <v>1</v>
      </c>
      <c r="E356" s="123">
        <v>4500</v>
      </c>
      <c r="F356" s="97">
        <f t="shared" ref="F356:F357" si="35">D356*E356</f>
        <v>4500</v>
      </c>
      <c r="G356" s="329" t="s">
        <v>129</v>
      </c>
      <c r="H356" s="142" t="s">
        <v>327</v>
      </c>
      <c r="I356" s="130" t="str">
        <f>VLOOKUP(H356,[3]Presupuesto!$B$11:$C$565,2,0)</f>
        <v>UTILES DE ESCRITORIO, OFICINA Y ENZE¥ANZA</v>
      </c>
      <c r="J356" s="98" t="s">
        <v>1367</v>
      </c>
      <c r="K356" s="98" t="s">
        <v>412</v>
      </c>
    </row>
    <row r="357" spans="3:11" s="464" customFormat="1" x14ac:dyDescent="0.25">
      <c r="C357" s="141" t="s">
        <v>1779</v>
      </c>
      <c r="D357" s="158">
        <v>1</v>
      </c>
      <c r="E357" s="123">
        <v>1500</v>
      </c>
      <c r="F357" s="97">
        <f t="shared" si="35"/>
        <v>1500</v>
      </c>
      <c r="G357" s="329" t="s">
        <v>129</v>
      </c>
      <c r="H357" s="142" t="s">
        <v>339</v>
      </c>
      <c r="I357" s="130" t="str">
        <f>VLOOKUP(H357,[3]Presupuesto!$B$11:$C$565,2,0)</f>
        <v>MUEBLES Y EQUIPO EDUCACIONALES</v>
      </c>
      <c r="J357" s="98" t="s">
        <v>1367</v>
      </c>
      <c r="K357" s="98" t="s">
        <v>412</v>
      </c>
    </row>
    <row r="358" spans="3:11" s="464" customFormat="1" x14ac:dyDescent="0.25">
      <c r="C358" s="141"/>
      <c r="D358" s="158"/>
      <c r="E358" s="565"/>
      <c r="F358" s="566"/>
      <c r="G358" s="161"/>
      <c r="H358" s="142"/>
      <c r="I358" s="130"/>
      <c r="J358" s="98" t="s">
        <v>1367</v>
      </c>
      <c r="K358" s="98" t="s">
        <v>412</v>
      </c>
    </row>
    <row r="359" spans="3:11" s="464" customFormat="1" thickBot="1" x14ac:dyDescent="0.35">
      <c r="C359" s="147"/>
      <c r="D359" s="159"/>
      <c r="E359" s="103"/>
      <c r="F359" s="105">
        <f t="shared" ref="F359" si="36">D359*E359</f>
        <v>0</v>
      </c>
      <c r="G359" s="162"/>
      <c r="H359" s="148"/>
      <c r="I359" s="132" t="e">
        <f>VLOOKUP(H359,Presupuesto!$B$11:$C$565,2,0)</f>
        <v>#N/A</v>
      </c>
      <c r="J359" s="106" t="e">
        <f>#REF!</f>
        <v>#REF!</v>
      </c>
      <c r="K359" s="124" t="s">
        <v>394</v>
      </c>
    </row>
    <row r="360" spans="3:11" s="464" customFormat="1" ht="14.45" x14ac:dyDescent="0.3">
      <c r="G360" s="451"/>
    </row>
    <row r="361" spans="3:11" s="464" customFormat="1" ht="14.45" x14ac:dyDescent="0.3">
      <c r="F361" s="90"/>
      <c r="G361" s="89"/>
      <c r="H361" s="90"/>
      <c r="I361" s="90"/>
    </row>
    <row r="362" spans="3:11" s="464" customFormat="1" thickBot="1" x14ac:dyDescent="0.35">
      <c r="G362" s="451"/>
    </row>
    <row r="363" spans="3:11" s="464" customFormat="1" thickBot="1" x14ac:dyDescent="0.35">
      <c r="C363" s="157" t="s">
        <v>53</v>
      </c>
      <c r="D363" s="371">
        <f>SUM(F370:F372)</f>
        <v>3000</v>
      </c>
      <c r="F363" s="70"/>
      <c r="G363" s="79"/>
      <c r="H363" s="70"/>
      <c r="I363" s="70"/>
    </row>
    <row r="364" spans="3:11" s="464" customFormat="1" ht="14.45" x14ac:dyDescent="0.3">
      <c r="C364" s="70"/>
      <c r="D364" s="31"/>
      <c r="E364" s="93"/>
      <c r="F364" s="93"/>
      <c r="G364" s="93"/>
      <c r="H364" s="76"/>
      <c r="I364" s="76"/>
      <c r="J364" s="76"/>
      <c r="K364" s="112"/>
    </row>
    <row r="365" spans="3:11" s="464" customFormat="1" ht="14.45" x14ac:dyDescent="0.3">
      <c r="C365" s="70"/>
      <c r="D365" s="31"/>
      <c r="E365" s="93"/>
      <c r="F365" s="93"/>
      <c r="G365" s="93"/>
      <c r="H365" s="76"/>
      <c r="I365" s="76"/>
      <c r="J365" s="76"/>
      <c r="K365" s="112"/>
    </row>
    <row r="366" spans="3:11" s="464" customFormat="1" ht="15.6" x14ac:dyDescent="0.3">
      <c r="C366" s="202" t="s">
        <v>392</v>
      </c>
      <c r="D366" s="367" t="s">
        <v>1759</v>
      </c>
      <c r="E366" s="93"/>
      <c r="F366" s="93"/>
      <c r="G366" s="93"/>
      <c r="H366" s="76"/>
      <c r="I366" s="76"/>
      <c r="J366" s="76"/>
      <c r="K366" s="112"/>
    </row>
    <row r="367" spans="3:11" s="464" customFormat="1" ht="18" x14ac:dyDescent="0.3">
      <c r="C367" s="211"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Diseño e impresión de trifolio para elaboración de proyectos</v>
      </c>
      <c r="D367" s="406"/>
      <c r="E367" s="93"/>
      <c r="F367" s="93"/>
      <c r="G367" s="93"/>
      <c r="H367" s="76"/>
      <c r="I367" s="76"/>
      <c r="J367" s="76"/>
      <c r="K367" s="112"/>
    </row>
    <row r="368" spans="3:11" s="464" customFormat="1" thickBot="1" x14ac:dyDescent="0.35">
      <c r="F368" s="93"/>
      <c r="G368" s="76"/>
      <c r="H368" s="76"/>
      <c r="I368" s="76"/>
    </row>
    <row r="369" spans="3:11" s="464" customFormat="1" ht="30.75" thickBot="1" x14ac:dyDescent="0.3">
      <c r="C369" s="129" t="s">
        <v>44</v>
      </c>
      <c r="D369" s="129" t="s">
        <v>55</v>
      </c>
      <c r="E369" s="136" t="s">
        <v>57</v>
      </c>
      <c r="F369" s="135" t="s">
        <v>27</v>
      </c>
      <c r="G369" s="133" t="s">
        <v>131</v>
      </c>
      <c r="H369" s="136" t="s">
        <v>46</v>
      </c>
      <c r="I369" s="133" t="s">
        <v>132</v>
      </c>
      <c r="J369" s="133" t="s">
        <v>410</v>
      </c>
      <c r="K369" s="133" t="s">
        <v>411</v>
      </c>
    </row>
    <row r="370" spans="3:11" s="464" customFormat="1" x14ac:dyDescent="0.25">
      <c r="C370" s="141" t="s">
        <v>1780</v>
      </c>
      <c r="D370" s="158">
        <v>1000</v>
      </c>
      <c r="E370" s="123">
        <v>3</v>
      </c>
      <c r="F370" s="97">
        <f t="shared" ref="F370" si="37">D370*E370</f>
        <v>3000</v>
      </c>
      <c r="G370" s="329" t="s">
        <v>129</v>
      </c>
      <c r="H370" s="142" t="s">
        <v>819</v>
      </c>
      <c r="I370" s="130" t="str">
        <f>VLOOKUP(H370,[3]Presupuesto!$B$11:$C$565,2,0)</f>
        <v>PRODUCTOS DE ARTES GRAFICAS</v>
      </c>
      <c r="J370" s="98" t="s">
        <v>1367</v>
      </c>
      <c r="K370" s="98" t="s">
        <v>412</v>
      </c>
    </row>
    <row r="371" spans="3:11" s="464" customFormat="1" x14ac:dyDescent="0.25">
      <c r="C371" s="141"/>
      <c r="D371" s="158"/>
      <c r="E371" s="565"/>
      <c r="F371" s="566"/>
      <c r="G371" s="161"/>
      <c r="H371" s="142"/>
      <c r="I371" s="130"/>
      <c r="J371" s="98" t="s">
        <v>1367</v>
      </c>
      <c r="K371" s="98" t="s">
        <v>412</v>
      </c>
    </row>
    <row r="372" spans="3:11" s="464" customFormat="1" thickBot="1" x14ac:dyDescent="0.35">
      <c r="C372" s="147"/>
      <c r="D372" s="159"/>
      <c r="E372" s="103"/>
      <c r="F372" s="105">
        <f t="shared" ref="F372" si="38">D372*E372</f>
        <v>0</v>
      </c>
      <c r="G372" s="162"/>
      <c r="H372" s="148"/>
      <c r="I372" s="132" t="e">
        <f>VLOOKUP(H372,Presupuesto!$B$11:$C$565,2,0)</f>
        <v>#N/A</v>
      </c>
      <c r="J372" s="106" t="e">
        <f>#REF!</f>
        <v>#REF!</v>
      </c>
      <c r="K372" s="124" t="s">
        <v>394</v>
      </c>
    </row>
    <row r="373" spans="3:11" s="464" customFormat="1" ht="14.45" x14ac:dyDescent="0.3">
      <c r="G373" s="451"/>
    </row>
    <row r="374" spans="3:11" s="464" customFormat="1" ht="14.45" x14ac:dyDescent="0.3">
      <c r="F374" s="90"/>
      <c r="G374" s="89"/>
      <c r="H374" s="90"/>
      <c r="I374" s="90"/>
    </row>
    <row r="375" spans="3:11" s="464" customFormat="1" thickBot="1" x14ac:dyDescent="0.35">
      <c r="G375" s="451"/>
    </row>
    <row r="376" spans="3:11" s="464" customFormat="1" thickBot="1" x14ac:dyDescent="0.35">
      <c r="C376" s="157" t="s">
        <v>53</v>
      </c>
      <c r="D376" s="371">
        <f>SUM(F383:F389)</f>
        <v>16500</v>
      </c>
      <c r="F376" s="70"/>
      <c r="G376" s="79"/>
      <c r="H376" s="70"/>
      <c r="I376" s="70"/>
    </row>
    <row r="377" spans="3:11" s="464" customFormat="1" ht="14.45" x14ac:dyDescent="0.3">
      <c r="C377" s="70"/>
      <c r="D377" s="31"/>
      <c r="E377" s="93"/>
      <c r="F377" s="93"/>
      <c r="G377" s="93"/>
      <c r="H377" s="76"/>
      <c r="I377" s="76"/>
      <c r="J377" s="76"/>
      <c r="K377" s="112"/>
    </row>
    <row r="378" spans="3:11" s="464" customFormat="1" ht="14.45" x14ac:dyDescent="0.3">
      <c r="C378" s="70"/>
      <c r="D378" s="31"/>
      <c r="E378" s="93"/>
      <c r="F378" s="93"/>
      <c r="G378" s="93"/>
      <c r="H378" s="76"/>
      <c r="I378" s="76"/>
      <c r="J378" s="76"/>
      <c r="K378" s="112"/>
    </row>
    <row r="379" spans="3:11" s="464" customFormat="1" ht="15.6" x14ac:dyDescent="0.3">
      <c r="C379" s="202" t="s">
        <v>392</v>
      </c>
      <c r="D379" s="367" t="s">
        <v>1774</v>
      </c>
      <c r="E379" s="93"/>
      <c r="F379" s="93"/>
      <c r="G379" s="93"/>
      <c r="H379" s="76"/>
      <c r="I379" s="76"/>
      <c r="J379" s="76"/>
      <c r="K379" s="112"/>
    </row>
    <row r="380" spans="3:11" s="464" customFormat="1" ht="18" x14ac:dyDescent="0.3">
      <c r="C380" s="211" t="str">
        <f>IFERROR(VLOOKUP(D379,'1. Desarrollo e Innov. Curricu.'!$E:$F,2,FALSE),IFERROR(VLOOKUP(D379,'2. Investigación Científica'!$E:$F,2,FALSE),IFERROR(VLOOKUP(D379,'3. Vinculación Univ. Sociedad'!$E:$F,2,FALSE),IFERROR(VLOOKUP(D379,'4. Docencia y Profesorado Univ.'!$E:$F,2,FALSE),IFERROR(VLOOKUP(D379,'5. Estudiantes y Graduados'!$E:$F,2,FALSE),IFERROR(VLOOKUP(D379,'11. Gestion Administrativa'!$E:$F,2,FALSE),IFERROR(VLOOKUP(D379,'13. Gestión Académica'!$E:$F,2,FALSE),IFERROR(VLOOKUP(D379,'8. Asegura. de la Calid. y M'!$E:$F,2,FALSE),IFERROR(VLOOKUP(D379,'6. Gestión del Conocimiento'!$E:$F,2,FALSE),IFERROR(VLOOKUP(D379,'15. Gobernabilidad y Proceso...'!$E:$F,2,FALSE),IFERROR(VLOOKUP(D379,'12. Gestión del Talento Humano'!$E:$F,2,FALSE),IFERROR(VLOOKUP(D379,'14. Internacional... de la E.S.'!$E:$F,2,FALSE),IFERROR(VLOOKUP(D379,'10. Posgrado'!$E:$F,2,FALSE),IFERROR(VLOOKUP(D379,'17. Gestión TIC'!$E:$F,2,FALSE),IFERROR(VLOOKUP(D379,'16. Desa. del Sistema Educ.Sup.'!$E:$F,2,FALSE),IFERROR(VLOOKUP(D379,'9. Cultura de Inno. Insti...'!$E:$F,2,FALSE),VLOOKUP(D379,'7. Lo Esencial de la Reforma U.'!$E:$F,2,0)))))))))))))))))</f>
        <v>1 Congreso de internacionalización de la educación superior</v>
      </c>
      <c r="D380" s="406"/>
      <c r="E380" s="93"/>
      <c r="F380" s="93"/>
      <c r="G380" s="93"/>
      <c r="H380" s="76"/>
      <c r="I380" s="76"/>
      <c r="J380" s="76"/>
      <c r="K380" s="112"/>
    </row>
    <row r="381" spans="3:11" s="464" customFormat="1" thickBot="1" x14ac:dyDescent="0.35">
      <c r="F381" s="93"/>
      <c r="G381" s="76"/>
      <c r="H381" s="76"/>
      <c r="I381" s="76"/>
    </row>
    <row r="382" spans="3:11" s="464" customFormat="1" ht="30.75" thickBot="1" x14ac:dyDescent="0.3">
      <c r="C382" s="129" t="s">
        <v>44</v>
      </c>
      <c r="D382" s="129" t="s">
        <v>55</v>
      </c>
      <c r="E382" s="136" t="s">
        <v>57</v>
      </c>
      <c r="F382" s="135" t="s">
        <v>27</v>
      </c>
      <c r="G382" s="133" t="s">
        <v>131</v>
      </c>
      <c r="H382" s="136" t="s">
        <v>46</v>
      </c>
      <c r="I382" s="133" t="s">
        <v>132</v>
      </c>
      <c r="J382" s="133" t="s">
        <v>410</v>
      </c>
      <c r="K382" s="133" t="s">
        <v>411</v>
      </c>
    </row>
    <row r="383" spans="3:11" s="464" customFormat="1" ht="15.75" thickBot="1" x14ac:dyDescent="0.3">
      <c r="C383" s="141" t="s">
        <v>1781</v>
      </c>
      <c r="D383" s="158">
        <v>1</v>
      </c>
      <c r="E383" s="123">
        <v>3000</v>
      </c>
      <c r="F383" s="97">
        <f t="shared" ref="F383:F386" si="39">D383*E383</f>
        <v>3000</v>
      </c>
      <c r="G383" s="329" t="s">
        <v>129</v>
      </c>
      <c r="H383" s="142" t="s">
        <v>643</v>
      </c>
      <c r="I383" s="130" t="str">
        <f>VLOOKUP(H383,[3]Presupuesto!$B$11:$C$565,2,0)</f>
        <v>ALQUILERES DE EQUIPO Y MAQUINARIA DE PRODUCCION</v>
      </c>
      <c r="J383" s="98" t="s">
        <v>1367</v>
      </c>
      <c r="K383" s="98" t="s">
        <v>401</v>
      </c>
    </row>
    <row r="384" spans="3:11" s="464" customFormat="1" ht="15.75" thickBot="1" x14ac:dyDescent="0.3">
      <c r="C384" s="141" t="s">
        <v>1782</v>
      </c>
      <c r="D384" s="158">
        <v>1</v>
      </c>
      <c r="E384" s="123">
        <v>2500</v>
      </c>
      <c r="F384" s="97">
        <f t="shared" si="39"/>
        <v>2500</v>
      </c>
      <c r="G384" s="329" t="s">
        <v>129</v>
      </c>
      <c r="H384" s="142" t="s">
        <v>780</v>
      </c>
      <c r="I384" s="130" t="str">
        <f>VLOOKUP(H384,[3]Presupuesto!$B$11:$C$565,2,0)</f>
        <v>SERVICIOS CEREMONIAL Y PROTOCOLO</v>
      </c>
      <c r="J384" s="98" t="s">
        <v>1367</v>
      </c>
      <c r="K384" s="98" t="s">
        <v>401</v>
      </c>
    </row>
    <row r="385" spans="3:11" s="464" customFormat="1" ht="15.75" thickBot="1" x14ac:dyDescent="0.3">
      <c r="C385" s="141" t="s">
        <v>1586</v>
      </c>
      <c r="D385" s="158">
        <v>1</v>
      </c>
      <c r="E385" s="123">
        <v>1000</v>
      </c>
      <c r="F385" s="97">
        <f t="shared" si="39"/>
        <v>1000</v>
      </c>
      <c r="G385" s="329" t="s">
        <v>129</v>
      </c>
      <c r="H385" s="142" t="s">
        <v>743</v>
      </c>
      <c r="I385" s="130" t="str">
        <f>VLOOKUP(H385,[3]Presupuesto!$B$11:$C$565,2,0)</f>
        <v>OTROS SERVICIOS COMERCIALES Y FINANCIEROS</v>
      </c>
      <c r="J385" s="98" t="s">
        <v>1367</v>
      </c>
      <c r="K385" s="98" t="s">
        <v>401</v>
      </c>
    </row>
    <row r="386" spans="3:11" s="464" customFormat="1" x14ac:dyDescent="0.25">
      <c r="C386" s="141" t="s">
        <v>1783</v>
      </c>
      <c r="D386" s="158">
        <v>1</v>
      </c>
      <c r="E386" s="123">
        <v>10000</v>
      </c>
      <c r="F386" s="97">
        <f t="shared" si="39"/>
        <v>10000</v>
      </c>
      <c r="G386" s="329" t="s">
        <v>129</v>
      </c>
      <c r="H386" s="142" t="s">
        <v>819</v>
      </c>
      <c r="I386" s="130" t="str">
        <f>VLOOKUP(H386,[3]Presupuesto!$B$11:$C$565,2,0)</f>
        <v>PRODUCTOS DE ARTES GRAFICAS</v>
      </c>
      <c r="J386" s="98" t="s">
        <v>1367</v>
      </c>
      <c r="K386" s="98" t="s">
        <v>401</v>
      </c>
    </row>
    <row r="387" spans="3:11" s="464" customFormat="1" x14ac:dyDescent="0.25">
      <c r="C387" s="141"/>
      <c r="D387" s="158"/>
      <c r="E387" s="565"/>
      <c r="F387" s="566"/>
      <c r="G387" s="161"/>
      <c r="H387" s="142"/>
      <c r="I387" s="130"/>
      <c r="J387" s="98" t="s">
        <v>1367</v>
      </c>
      <c r="K387" s="98" t="s">
        <v>401</v>
      </c>
    </row>
    <row r="388" spans="3:11" s="464" customFormat="1" ht="14.45" x14ac:dyDescent="0.3">
      <c r="C388" s="145"/>
      <c r="D388" s="151"/>
      <c r="E388" s="118"/>
      <c r="F388" s="97">
        <f t="shared" ref="F388:F389" si="40">D388*E388</f>
        <v>0</v>
      </c>
      <c r="G388" s="161"/>
      <c r="H388" s="146"/>
      <c r="I388" s="130" t="e">
        <f>VLOOKUP(H388,Presupuesto!$B$11:$C$565,2,0)</f>
        <v>#N/A</v>
      </c>
      <c r="J388" s="98" t="e">
        <f>#REF!</f>
        <v>#REF!</v>
      </c>
      <c r="K388" s="98" t="s">
        <v>412</v>
      </c>
    </row>
    <row r="389" spans="3:11" s="464" customFormat="1" thickBot="1" x14ac:dyDescent="0.35">
      <c r="C389" s="147"/>
      <c r="D389" s="159"/>
      <c r="E389" s="103"/>
      <c r="F389" s="105">
        <f t="shared" si="40"/>
        <v>0</v>
      </c>
      <c r="G389" s="162"/>
      <c r="H389" s="148"/>
      <c r="I389" s="132" t="e">
        <f>VLOOKUP(H389,Presupuesto!$B$11:$C$565,2,0)</f>
        <v>#N/A</v>
      </c>
      <c r="J389" s="106" t="e">
        <f>#REF!</f>
        <v>#REF!</v>
      </c>
      <c r="K389" s="124" t="s">
        <v>394</v>
      </c>
    </row>
    <row r="390" spans="3:11" s="464" customFormat="1" ht="14.45" x14ac:dyDescent="0.3">
      <c r="G390" s="451"/>
    </row>
    <row r="391" spans="3:11" s="464" customFormat="1" ht="14.45" x14ac:dyDescent="0.3">
      <c r="F391" s="90"/>
      <c r="G391" s="89"/>
      <c r="H391" s="90"/>
      <c r="I391" s="90"/>
    </row>
    <row r="392" spans="3:11" s="464" customFormat="1" thickBot="1" x14ac:dyDescent="0.35">
      <c r="G392" s="451"/>
    </row>
    <row r="393" spans="3:11" s="464" customFormat="1" thickBot="1" x14ac:dyDescent="0.35">
      <c r="C393" s="157" t="s">
        <v>53</v>
      </c>
      <c r="D393" s="371">
        <f>SUM(F400:F403)</f>
        <v>65000</v>
      </c>
      <c r="F393" s="70"/>
      <c r="G393" s="79"/>
      <c r="H393" s="70"/>
      <c r="I393" s="70"/>
    </row>
    <row r="394" spans="3:11" s="464" customFormat="1" ht="14.45" x14ac:dyDescent="0.3">
      <c r="C394" s="70"/>
      <c r="D394" s="31"/>
      <c r="E394" s="93"/>
      <c r="F394" s="93"/>
      <c r="G394" s="93"/>
      <c r="H394" s="76"/>
      <c r="I394" s="76"/>
      <c r="J394" s="76"/>
      <c r="K394" s="112"/>
    </row>
    <row r="395" spans="3:11" s="464" customFormat="1" ht="14.45" x14ac:dyDescent="0.3">
      <c r="C395" s="70"/>
      <c r="D395" s="31"/>
      <c r="E395" s="93"/>
      <c r="F395" s="93"/>
      <c r="G395" s="93"/>
      <c r="H395" s="76"/>
      <c r="I395" s="76"/>
      <c r="J395" s="76"/>
      <c r="K395" s="112"/>
    </row>
    <row r="396" spans="3:11" s="464" customFormat="1" ht="15.6" x14ac:dyDescent="0.3">
      <c r="C396" s="202" t="s">
        <v>392</v>
      </c>
      <c r="D396" s="367" t="s">
        <v>1775</v>
      </c>
      <c r="E396" s="93"/>
      <c r="F396" s="93"/>
      <c r="G396" s="93"/>
      <c r="H396" s="76"/>
      <c r="I396" s="76"/>
      <c r="J396" s="76"/>
      <c r="K396" s="112"/>
    </row>
    <row r="397" spans="3:11" s="464" customFormat="1" ht="18" x14ac:dyDescent="0.3">
      <c r="C397" s="211" t="str">
        <f>IFERROR(VLOOKUP(D396,'1. Desarrollo e Innov. Curricu.'!$E:$F,2,FALSE),IFERROR(VLOOKUP(D396,'2. Investigación Científica'!$E:$F,2,FALSE),IFERROR(VLOOKUP(D396,'3. Vinculación Univ. Sociedad'!$E:$F,2,FALSE),IFERROR(VLOOKUP(D396,'4. Docencia y Profesorado Univ.'!$E:$F,2,FALSE),IFERROR(VLOOKUP(D396,'5. Estudiantes y Graduados'!$E:$F,2,FALSE),IFERROR(VLOOKUP(D396,'11. Gestion Administrativa'!$E:$F,2,FALSE),IFERROR(VLOOKUP(D396,'13. Gestión Académica'!$E:$F,2,FALSE),IFERROR(VLOOKUP(D396,'8. Asegura. de la Calid. y M'!$E:$F,2,FALSE),IFERROR(VLOOKUP(D396,'6. Gestión del Conocimiento'!$E:$F,2,FALSE),IFERROR(VLOOKUP(D396,'15. Gobernabilidad y Proceso...'!$E:$F,2,FALSE),IFERROR(VLOOKUP(D396,'12. Gestión del Talento Humano'!$E:$F,2,FALSE),IFERROR(VLOOKUP(D396,'14. Internacional... de la E.S.'!$E:$F,2,FALSE),IFERROR(VLOOKUP(D396,'10. Posgrado'!$E:$F,2,FALSE),IFERROR(VLOOKUP(D396,'17. Gestión TIC'!$E:$F,2,FALSE),IFERROR(VLOOKUP(D396,'16. Desa. del Sistema Educ.Sup.'!$E:$F,2,FALSE),IFERROR(VLOOKUP(D396,'9. Cultura de Inno. Insti...'!$E:$F,2,FALSE),VLOOKUP(D396,'7. Lo Esencial de la Reforma U.'!$E:$F,2,0)))))))))))))))))</f>
        <v>Reproducción del catalogo "Destacando la UNAH"; traducciones varias</v>
      </c>
      <c r="D397" s="406"/>
      <c r="E397" s="93"/>
      <c r="F397" s="93"/>
      <c r="G397" s="93"/>
      <c r="H397" s="76"/>
      <c r="I397" s="76"/>
      <c r="J397" s="76"/>
      <c r="K397" s="112"/>
    </row>
    <row r="398" spans="3:11" s="464" customFormat="1" thickBot="1" x14ac:dyDescent="0.35">
      <c r="F398" s="93"/>
      <c r="G398" s="76"/>
      <c r="H398" s="76"/>
      <c r="I398" s="76"/>
    </row>
    <row r="399" spans="3:11" s="464" customFormat="1" ht="30.75" thickBot="1" x14ac:dyDescent="0.3">
      <c r="C399" s="129" t="s">
        <v>44</v>
      </c>
      <c r="D399" s="129" t="s">
        <v>55</v>
      </c>
      <c r="E399" s="136" t="s">
        <v>57</v>
      </c>
      <c r="F399" s="135" t="s">
        <v>27</v>
      </c>
      <c r="G399" s="133" t="s">
        <v>131</v>
      </c>
      <c r="H399" s="136" t="s">
        <v>46</v>
      </c>
      <c r="I399" s="133" t="s">
        <v>132</v>
      </c>
      <c r="J399" s="133" t="s">
        <v>410</v>
      </c>
      <c r="K399" s="133" t="s">
        <v>411</v>
      </c>
    </row>
    <row r="400" spans="3:11" s="464" customFormat="1" ht="15.75" thickBot="1" x14ac:dyDescent="0.3">
      <c r="C400" s="141" t="s">
        <v>1784</v>
      </c>
      <c r="D400" s="158">
        <v>1</v>
      </c>
      <c r="E400" s="123">
        <v>20000</v>
      </c>
      <c r="F400" s="97">
        <f t="shared" ref="F400:F401" si="41">D400*E400</f>
        <v>20000</v>
      </c>
      <c r="G400" s="329" t="s">
        <v>129</v>
      </c>
      <c r="H400" s="142" t="s">
        <v>743</v>
      </c>
      <c r="I400" s="130" t="str">
        <f>VLOOKUP(H400,[3]Presupuesto!$B$11:$C$565,2,0)</f>
        <v>OTROS SERVICIOS COMERCIALES Y FINANCIEROS</v>
      </c>
      <c r="J400" s="98" t="s">
        <v>1367</v>
      </c>
      <c r="K400" s="98" t="s">
        <v>403</v>
      </c>
    </row>
    <row r="401" spans="3:11" s="464" customFormat="1" x14ac:dyDescent="0.25">
      <c r="C401" s="141" t="s">
        <v>1785</v>
      </c>
      <c r="D401" s="158">
        <v>300</v>
      </c>
      <c r="E401" s="123">
        <v>150</v>
      </c>
      <c r="F401" s="97">
        <f t="shared" si="41"/>
        <v>45000</v>
      </c>
      <c r="G401" s="329" t="s">
        <v>129</v>
      </c>
      <c r="H401" s="142" t="s">
        <v>819</v>
      </c>
      <c r="I401" s="130" t="str">
        <f>VLOOKUP(H401,[3]Presupuesto!$B$11:$C$565,2,0)</f>
        <v>PRODUCTOS DE ARTES GRAFICAS</v>
      </c>
      <c r="J401" s="98" t="s">
        <v>1367</v>
      </c>
      <c r="K401" s="98" t="s">
        <v>403</v>
      </c>
    </row>
    <row r="402" spans="3:11" s="464" customFormat="1" x14ac:dyDescent="0.25">
      <c r="C402" s="141"/>
      <c r="D402" s="158"/>
      <c r="E402" s="565"/>
      <c r="F402" s="566"/>
      <c r="G402" s="161"/>
      <c r="H402" s="142"/>
      <c r="I402" s="130"/>
      <c r="J402" s="98" t="s">
        <v>1367</v>
      </c>
      <c r="K402" s="98" t="s">
        <v>412</v>
      </c>
    </row>
    <row r="403" spans="3:11" s="464" customFormat="1" thickBot="1" x14ac:dyDescent="0.35">
      <c r="C403" s="147"/>
      <c r="D403" s="159"/>
      <c r="E403" s="103"/>
      <c r="F403" s="105">
        <f t="shared" ref="F403" si="42">D403*E403</f>
        <v>0</v>
      </c>
      <c r="G403" s="162"/>
      <c r="H403" s="148"/>
      <c r="I403" s="132" t="e">
        <f>VLOOKUP(H403,Presupuesto!$B$11:$C$565,2,0)</f>
        <v>#N/A</v>
      </c>
      <c r="J403" s="106" t="e">
        <f>#REF!</f>
        <v>#REF!</v>
      </c>
      <c r="K403" s="124" t="s">
        <v>394</v>
      </c>
    </row>
    <row r="404" spans="3:11" s="464" customFormat="1" ht="14.45" x14ac:dyDescent="0.3">
      <c r="G404" s="451"/>
    </row>
    <row r="405" spans="3:11" thickBot="1" x14ac:dyDescent="0.35">
      <c r="F405" s="90"/>
      <c r="G405" s="89"/>
      <c r="H405" s="90"/>
      <c r="I405" s="90"/>
    </row>
    <row r="406" spans="3:11" thickBot="1" x14ac:dyDescent="0.35">
      <c r="C406" s="157" t="s">
        <v>53</v>
      </c>
      <c r="D406" s="371">
        <f>SUM(F413:F416)</f>
        <v>0</v>
      </c>
      <c r="F406" s="70"/>
      <c r="G406" s="79"/>
      <c r="H406" s="70"/>
      <c r="I406" s="70"/>
    </row>
    <row r="407" spans="3:11" ht="14.45" x14ac:dyDescent="0.3">
      <c r="C407" s="70"/>
      <c r="D407" s="31"/>
      <c r="E407" s="93"/>
      <c r="F407" s="93"/>
      <c r="G407" s="93"/>
      <c r="H407" s="76"/>
      <c r="I407" s="76"/>
      <c r="J407" s="76"/>
      <c r="K407" s="112"/>
    </row>
    <row r="408" spans="3:11" ht="14.45" x14ac:dyDescent="0.3">
      <c r="C408" s="70"/>
      <c r="D408" s="31"/>
      <c r="E408" s="93"/>
      <c r="F408" s="93"/>
      <c r="G408" s="93"/>
      <c r="H408" s="76"/>
      <c r="I408" s="76"/>
      <c r="J408" s="76"/>
      <c r="K408" s="112"/>
    </row>
    <row r="409" spans="3:11" ht="15.6" x14ac:dyDescent="0.3">
      <c r="C409" s="202" t="s">
        <v>392</v>
      </c>
      <c r="D409" s="367" t="s">
        <v>1678</v>
      </c>
      <c r="E409" s="93"/>
      <c r="F409" s="93"/>
      <c r="G409" s="93"/>
      <c r="H409" s="76"/>
      <c r="I409" s="76"/>
      <c r="J409" s="76"/>
      <c r="K409" s="112"/>
    </row>
    <row r="410" spans="3:11" ht="18" x14ac:dyDescent="0.3">
      <c r="C410" s="211" t="str">
        <f>IFERROR(VLOOKUP(D409,'1. Desarrollo e Innov. Curricu.'!$E:$F,2,FALSE),IFERROR(VLOOKUP(D409,'2. Investigación Científica'!$E:$F,2,FALSE),IFERROR(VLOOKUP(D409,'3. Vinculación Univ. Sociedad'!$E:$F,2,FALSE),IFERROR(VLOOKUP(D409,'4. Docencia y Profesorado Univ.'!$E:$F,2,FALSE),IFERROR(VLOOKUP(D409,'5. Estudiantes y Graduados'!$E:$F,2,FALSE),IFERROR(VLOOKUP(D409,'11. Gestion Administrativa'!$E:$F,2,FALSE),IFERROR(VLOOKUP(D409,'13. Gestión Académica'!$E:$F,2,FALSE),IFERROR(VLOOKUP(D409,'8. Asegura. de la Calid. y M'!$E:$F,2,FALSE),IFERROR(VLOOKUP(D409,'6. Gestión del Conocimiento'!$E:$F,2,FALSE),IFERROR(VLOOKUP(D409,'15. Gobernabilidad y Proceso...'!$E:$F,2,FALSE),IFERROR(VLOOKUP(D409,'12. Gestión del Talento Humano'!$E:$F,2,FALSE),IFERROR(VLOOKUP(D409,'14. Internacional... de la E.S.'!$E:$F,2,FALSE),IFERROR(VLOOKUP(D409,'10. Posgrado'!$E:$F,2,FALSE),IFERROR(VLOOKUP(D409,'17. Gestión TIC'!$E:$F,2,FALSE),IFERROR(VLOOKUP(D409,'16. Desa. del Sistema Educ.Sup.'!$E:$F,2,FALSE),IFERROR(VLOOKUP(D409,'9. Cultura de Inno. Insti...'!$E:$F,2,FALSE),VLOOKUP(D409,'7. Lo Esencial de la Reforma U.'!$E:$F,2,0)))))))))))))))))</f>
        <v>Elaboración, discusión y socialización de la Reforma del Reglamento de Convenios</v>
      </c>
      <c r="D410" s="31"/>
      <c r="E410" s="93"/>
      <c r="F410" s="93"/>
      <c r="G410" s="93"/>
      <c r="H410" s="76"/>
      <c r="I410" s="76"/>
      <c r="J410" s="76"/>
      <c r="K410" s="112"/>
    </row>
    <row r="411" spans="3:11" thickBot="1" x14ac:dyDescent="0.35">
      <c r="F411" s="93"/>
      <c r="G411" s="76"/>
      <c r="H411" s="76"/>
      <c r="I411" s="76"/>
    </row>
    <row r="412" spans="3:11" ht="30.75" thickBot="1" x14ac:dyDescent="0.3">
      <c r="C412" s="129" t="s">
        <v>44</v>
      </c>
      <c r="D412" s="129" t="s">
        <v>55</v>
      </c>
      <c r="E412" s="136" t="s">
        <v>57</v>
      </c>
      <c r="F412" s="135" t="s">
        <v>27</v>
      </c>
      <c r="G412" s="133" t="s">
        <v>131</v>
      </c>
      <c r="H412" s="136" t="s">
        <v>46</v>
      </c>
      <c r="I412" s="133" t="s">
        <v>132</v>
      </c>
      <c r="J412" s="133" t="s">
        <v>410</v>
      </c>
      <c r="K412" s="133" t="s">
        <v>411</v>
      </c>
    </row>
    <row r="413" spans="3:11" x14ac:dyDescent="0.25">
      <c r="C413" s="221" t="s">
        <v>439</v>
      </c>
      <c r="D413" s="222"/>
      <c r="E413" s="220">
        <f>HLOOKUP(C413,$AH$2:$BU$3,2,0)</f>
        <v>620</v>
      </c>
      <c r="F413" s="97">
        <f t="shared" ref="F413:F416" si="43">D413*E413</f>
        <v>0</v>
      </c>
      <c r="G413" s="161"/>
      <c r="H413" s="142"/>
      <c r="I413" s="130" t="e">
        <f>VLOOKUP(H413,Presupuesto!$B$11:$C$565,2,0)</f>
        <v>#N/A</v>
      </c>
      <c r="J413" s="219" t="s">
        <v>1479</v>
      </c>
      <c r="K413" s="98" t="s">
        <v>394</v>
      </c>
    </row>
    <row r="414" spans="3:11" ht="14.45" x14ac:dyDescent="0.3">
      <c r="C414" s="141"/>
      <c r="D414" s="158"/>
      <c r="E414" s="123"/>
      <c r="F414" s="97">
        <f t="shared" si="43"/>
        <v>0</v>
      </c>
      <c r="G414" s="161"/>
      <c r="H414" s="142"/>
      <c r="I414" s="130" t="e">
        <f>VLOOKUP(H414,Presupuesto!$B$11:$C$565,2,0)</f>
        <v>#N/A</v>
      </c>
      <c r="J414" s="98" t="str">
        <f>$J$413</f>
        <v>Desarrollo del Sistema de Educación Superior</v>
      </c>
      <c r="K414" s="98" t="s">
        <v>412</v>
      </c>
    </row>
    <row r="415" spans="3:11" ht="14.45" x14ac:dyDescent="0.3">
      <c r="C415" s="145"/>
      <c r="D415" s="151"/>
      <c r="E415" s="118"/>
      <c r="F415" s="97">
        <f t="shared" si="43"/>
        <v>0</v>
      </c>
      <c r="G415" s="161"/>
      <c r="H415" s="146"/>
      <c r="I415" s="130" t="e">
        <f>VLOOKUP(H415,Presupuesto!$B$11:$C$565,2,0)</f>
        <v>#N/A</v>
      </c>
      <c r="J415" s="98" t="str">
        <f>$J$413</f>
        <v>Desarrollo del Sistema de Educación Superior</v>
      </c>
      <c r="K415" s="98" t="s">
        <v>412</v>
      </c>
    </row>
    <row r="416" spans="3:11" thickBot="1" x14ac:dyDescent="0.35">
      <c r="C416" s="147"/>
      <c r="D416" s="159"/>
      <c r="E416" s="103"/>
      <c r="F416" s="105">
        <f t="shared" si="43"/>
        <v>0</v>
      </c>
      <c r="G416" s="162"/>
      <c r="H416" s="148"/>
      <c r="I416" s="132" t="e">
        <f>VLOOKUP(H416,Presupuesto!$B$11:$C$565,2,0)</f>
        <v>#N/A</v>
      </c>
      <c r="J416" s="106" t="str">
        <f>$J$413</f>
        <v>Desarrollo del Sistema de Educación Superior</v>
      </c>
      <c r="K416" s="124" t="s">
        <v>394</v>
      </c>
    </row>
    <row r="418" spans="3:11" thickBot="1" x14ac:dyDescent="0.35"/>
    <row r="419" spans="3:11" thickBot="1" x14ac:dyDescent="0.35">
      <c r="C419" s="157" t="s">
        <v>53</v>
      </c>
      <c r="D419" s="371">
        <f>SUM(F426:F431)</f>
        <v>4650.87</v>
      </c>
      <c r="F419" s="70"/>
      <c r="G419" s="79"/>
      <c r="H419" s="70"/>
      <c r="I419" s="70"/>
    </row>
    <row r="420" spans="3:11" ht="14.45" x14ac:dyDescent="0.3">
      <c r="C420" s="70"/>
      <c r="D420" s="31"/>
      <c r="E420" s="93"/>
      <c r="F420" s="93"/>
      <c r="G420" s="93"/>
      <c r="H420" s="76"/>
      <c r="I420" s="76"/>
      <c r="J420" s="76"/>
      <c r="K420" s="112"/>
    </row>
    <row r="421" spans="3:11" ht="14.45" x14ac:dyDescent="0.3">
      <c r="C421" s="70"/>
      <c r="D421" s="31"/>
      <c r="E421" s="93"/>
      <c r="F421" s="93"/>
      <c r="G421" s="93"/>
      <c r="H421" s="76"/>
      <c r="I421" s="76"/>
      <c r="J421" s="76"/>
      <c r="K421" s="112"/>
    </row>
    <row r="422" spans="3:11" ht="15.6" x14ac:dyDescent="0.3">
      <c r="C422" s="202" t="s">
        <v>392</v>
      </c>
      <c r="D422" s="367" t="s">
        <v>1679</v>
      </c>
      <c r="E422" s="93"/>
      <c r="F422" s="93"/>
      <c r="G422" s="93"/>
      <c r="H422" s="76"/>
      <c r="I422" s="76"/>
      <c r="J422" s="76"/>
      <c r="K422" s="112"/>
    </row>
    <row r="423" spans="3:11" ht="18" x14ac:dyDescent="0.3">
      <c r="C423" s="211" t="str">
        <f>IFERROR(VLOOKUP(D422,'1. Desarrollo e Innov. Curricu.'!$E:$F,2,FALSE),IFERROR(VLOOKUP(D422,'2. Investigación Científica'!$E:$F,2,FALSE),IFERROR(VLOOKUP(D422,'3. Vinculación Univ. Sociedad'!$E:$F,2,FALSE),IFERROR(VLOOKUP(D422,'4. Docencia y Profesorado Univ.'!$E:$F,2,FALSE),IFERROR(VLOOKUP(D422,'5. Estudiantes y Graduados'!$E:$F,2,FALSE),IFERROR(VLOOKUP(D422,'11. Gestion Administrativa'!$E:$F,2,FALSE),IFERROR(VLOOKUP(D422,'13. Gestión Académica'!$E:$F,2,FALSE),IFERROR(VLOOKUP(D422,'8. Asegura. de la Calid. y M'!$E:$F,2,FALSE),IFERROR(VLOOKUP(D422,'6. Gestión del Conocimiento'!$E:$F,2,FALSE),IFERROR(VLOOKUP(D422,'15. Gobernabilidad y Proceso...'!$E:$F,2,FALSE),IFERROR(VLOOKUP(D422,'12. Gestión del Talento Humano'!$E:$F,2,FALSE),IFERROR(VLOOKUP(D422,'14. Internacional... de la E.S.'!$E:$F,2,FALSE),IFERROR(VLOOKUP(D422,'10. Posgrado'!$E:$F,2,FALSE),IFERROR(VLOOKUP(D422,'17. Gestión TIC'!$E:$F,2,FALSE),IFERROR(VLOOKUP(D422,'16. Desa. del Sistema Educ.Sup.'!$E:$F,2,FALSE),IFERROR(VLOOKUP(D422,'9. Cultura de Inno. Insti...'!$E:$F,2,FALSE),VLOOKUP(D422,'7. Lo Esencial de la Reforma U.'!$E:$F,2,0)))))))))))))))))</f>
        <v>Aprobación, publicación y difusión del Reglamento de Convenios</v>
      </c>
      <c r="D423" s="31"/>
      <c r="E423" s="93"/>
      <c r="F423" s="93"/>
      <c r="G423" s="93"/>
      <c r="H423" s="76"/>
      <c r="I423" s="76"/>
      <c r="J423" s="76"/>
      <c r="K423" s="112"/>
    </row>
    <row r="424" spans="3:11" thickBot="1" x14ac:dyDescent="0.35">
      <c r="F424" s="93"/>
      <c r="G424" s="76"/>
      <c r="H424" s="76"/>
      <c r="I424" s="76"/>
    </row>
    <row r="425" spans="3:11" ht="30.75" thickBot="1" x14ac:dyDescent="0.3">
      <c r="C425" s="129" t="s">
        <v>44</v>
      </c>
      <c r="D425" s="129" t="s">
        <v>55</v>
      </c>
      <c r="E425" s="136" t="s">
        <v>57</v>
      </c>
      <c r="F425" s="135" t="s">
        <v>27</v>
      </c>
      <c r="G425" s="133" t="s">
        <v>131</v>
      </c>
      <c r="H425" s="136" t="s">
        <v>46</v>
      </c>
      <c r="I425" s="133" t="s">
        <v>132</v>
      </c>
      <c r="J425" s="133" t="s">
        <v>410</v>
      </c>
      <c r="K425" s="133" t="s">
        <v>411</v>
      </c>
    </row>
    <row r="426" spans="3:11" x14ac:dyDescent="0.25">
      <c r="C426" s="221" t="s">
        <v>439</v>
      </c>
      <c r="D426" s="222"/>
      <c r="E426" s="220">
        <f>HLOOKUP(C426,$AH$2:$BU$3,2,0)</f>
        <v>620</v>
      </c>
      <c r="F426" s="97">
        <f t="shared" ref="F426:F431" si="44">D426*E426</f>
        <v>0</v>
      </c>
      <c r="G426" s="161"/>
      <c r="H426" s="142"/>
      <c r="I426" s="130" t="e">
        <f>VLOOKUP(H426,Presupuesto!$B$11:$C$565,2,0)</f>
        <v>#N/A</v>
      </c>
      <c r="J426" s="219" t="s">
        <v>1479</v>
      </c>
      <c r="K426" s="98" t="s">
        <v>394</v>
      </c>
    </row>
    <row r="427" spans="3:11" x14ac:dyDescent="0.25">
      <c r="C427" s="141" t="s">
        <v>1696</v>
      </c>
      <c r="D427" s="158">
        <v>1</v>
      </c>
      <c r="E427" s="565">
        <v>1080.26</v>
      </c>
      <c r="F427" s="566">
        <f t="shared" si="44"/>
        <v>1080.26</v>
      </c>
      <c r="G427" s="161" t="s">
        <v>129</v>
      </c>
      <c r="H427" s="142" t="s">
        <v>955</v>
      </c>
      <c r="I427" s="130" t="str">
        <f>VLOOKUP(H427,[5]Presupuesto!$B$11:$C$565,2,0)</f>
        <v>OTROS RESPUESTOS Y ACCESORIOS MENORES</v>
      </c>
      <c r="J427" s="98" t="s">
        <v>1367</v>
      </c>
      <c r="K427" s="98" t="s">
        <v>403</v>
      </c>
    </row>
    <row r="428" spans="3:11" x14ac:dyDescent="0.25">
      <c r="C428" s="141" t="s">
        <v>1697</v>
      </c>
      <c r="D428" s="158">
        <v>1</v>
      </c>
      <c r="E428" s="565">
        <v>70.61</v>
      </c>
      <c r="F428" s="566">
        <f t="shared" si="44"/>
        <v>70.61</v>
      </c>
      <c r="G428" s="161" t="s">
        <v>129</v>
      </c>
      <c r="H428" s="142" t="s">
        <v>327</v>
      </c>
      <c r="I428" s="130" t="str">
        <f>VLOOKUP(H428,[5]Presupuesto!$B$11:$C$565,2,0)</f>
        <v>UTILES DE ESCRITORIO, OFICINA Y ENZE¥ANZA</v>
      </c>
      <c r="J428" s="98" t="s">
        <v>1367</v>
      </c>
      <c r="K428" s="98" t="s">
        <v>402</v>
      </c>
    </row>
    <row r="429" spans="3:11" x14ac:dyDescent="0.25">
      <c r="C429" s="141" t="s">
        <v>1698</v>
      </c>
      <c r="D429" s="158">
        <v>1</v>
      </c>
      <c r="E429" s="565">
        <v>3500</v>
      </c>
      <c r="F429" s="566">
        <f t="shared" si="44"/>
        <v>3500</v>
      </c>
      <c r="G429" s="161" t="s">
        <v>129</v>
      </c>
      <c r="H429" s="142" t="s">
        <v>955</v>
      </c>
      <c r="I429" s="130" t="str">
        <f>VLOOKUP(H429,[5]Presupuesto!$B$11:$C$565,2,0)</f>
        <v>OTROS RESPUESTOS Y ACCESORIOS MENORES</v>
      </c>
      <c r="J429" s="98" t="s">
        <v>1367</v>
      </c>
      <c r="K429" s="98" t="s">
        <v>403</v>
      </c>
    </row>
    <row r="430" spans="3:11" ht="14.45" x14ac:dyDescent="0.3">
      <c r="C430" s="145"/>
      <c r="D430" s="151"/>
      <c r="E430" s="118"/>
      <c r="F430" s="97">
        <f t="shared" si="44"/>
        <v>0</v>
      </c>
      <c r="G430" s="161"/>
      <c r="H430" s="146"/>
      <c r="I430" s="130" t="e">
        <f>VLOOKUP(H430,Presupuesto!$B$11:$C$565,2,0)</f>
        <v>#N/A</v>
      </c>
      <c r="J430" s="98" t="str">
        <f>$J$426</f>
        <v>Desarrollo del Sistema de Educación Superior</v>
      </c>
      <c r="K430" s="98" t="s">
        <v>412</v>
      </c>
    </row>
    <row r="431" spans="3:11" thickBot="1" x14ac:dyDescent="0.35">
      <c r="C431" s="147"/>
      <c r="D431" s="159"/>
      <c r="E431" s="103"/>
      <c r="F431" s="105">
        <f t="shared" si="44"/>
        <v>0</v>
      </c>
      <c r="G431" s="162"/>
      <c r="H431" s="148"/>
      <c r="I431" s="132" t="e">
        <f>VLOOKUP(H431,Presupuesto!$B$11:$C$565,2,0)</f>
        <v>#N/A</v>
      </c>
      <c r="J431" s="106" t="str">
        <f>$J$426</f>
        <v>Desarrollo del Sistema de Educación Superior</v>
      </c>
      <c r="K431" s="124" t="s">
        <v>394</v>
      </c>
    </row>
    <row r="433" spans="3:11" thickBot="1" x14ac:dyDescent="0.35">
      <c r="F433" s="90"/>
      <c r="G433" s="89"/>
      <c r="H433" s="90"/>
      <c r="I433" s="90"/>
    </row>
    <row r="434" spans="3:11" thickBot="1" x14ac:dyDescent="0.35">
      <c r="C434" s="157" t="s">
        <v>53</v>
      </c>
      <c r="D434" s="371">
        <f>SUM(F441:F445)</f>
        <v>0</v>
      </c>
      <c r="F434" s="70"/>
      <c r="G434" s="79"/>
      <c r="H434" s="70"/>
      <c r="I434" s="70"/>
    </row>
    <row r="435" spans="3:11" ht="14.45" x14ac:dyDescent="0.3">
      <c r="C435" s="70"/>
      <c r="D435" s="31"/>
      <c r="E435" s="93"/>
      <c r="F435" s="93"/>
      <c r="G435" s="93"/>
      <c r="H435" s="76"/>
      <c r="I435" s="76"/>
      <c r="J435" s="76"/>
      <c r="K435" s="112"/>
    </row>
    <row r="436" spans="3:11" ht="14.45" x14ac:dyDescent="0.3">
      <c r="C436" s="70"/>
      <c r="D436" s="31"/>
      <c r="E436" s="93"/>
      <c r="F436" s="93"/>
      <c r="G436" s="93"/>
      <c r="H436" s="76"/>
      <c r="I436" s="76"/>
      <c r="J436" s="76"/>
      <c r="K436" s="112"/>
    </row>
    <row r="437" spans="3:11" ht="15.6" x14ac:dyDescent="0.3">
      <c r="C437" s="202" t="s">
        <v>392</v>
      </c>
      <c r="D437" s="367" t="s">
        <v>1680</v>
      </c>
      <c r="E437" s="93"/>
      <c r="F437" s="93"/>
      <c r="G437" s="93"/>
      <c r="H437" s="76"/>
      <c r="I437" s="76"/>
      <c r="J437" s="76"/>
      <c r="K437" s="112"/>
    </row>
    <row r="438" spans="3:11" ht="18" x14ac:dyDescent="0.3">
      <c r="C438" s="211" t="str">
        <f>IFERROR(VLOOKUP(D437,'1. Desarrollo e Innov. Curricu.'!$E:$F,2,FALSE),IFERROR(VLOOKUP(D437,'2. Investigación Científica'!$E:$F,2,FALSE),IFERROR(VLOOKUP(D437,'3. Vinculación Univ. Sociedad'!$E:$F,2,FALSE),IFERROR(VLOOKUP(D437,'4. Docencia y Profesorado Univ.'!$E:$F,2,FALSE),IFERROR(VLOOKUP(D437,'5. Estudiantes y Graduados'!$E:$F,2,FALSE),IFERROR(VLOOKUP(D437,'11. Gestion Administrativa'!$E:$F,2,FALSE),IFERROR(VLOOKUP(D437,'13. Gestión Académica'!$E:$F,2,FALSE),IFERROR(VLOOKUP(D437,'8. Asegura. de la Calid. y M'!$E:$F,2,FALSE),IFERROR(VLOOKUP(D437,'6. Gestión del Conocimiento'!$E:$F,2,FALSE),IFERROR(VLOOKUP(D437,'15. Gobernabilidad y Proceso...'!$E:$F,2,FALSE),IFERROR(VLOOKUP(D437,'12. Gestión del Talento Humano'!$E:$F,2,FALSE),IFERROR(VLOOKUP(D437,'14. Internacional... de la E.S.'!$E:$F,2,FALSE),IFERROR(VLOOKUP(D437,'10. Posgrado'!$E:$F,2,FALSE),IFERROR(VLOOKUP(D437,'17. Gestión TIC'!$E:$F,2,FALSE),IFERROR(VLOOKUP(D437,'16. Desa. del Sistema Educ.Sup.'!$E:$F,2,FALSE),IFERROR(VLOOKUP(D437,'9. Cultura de Inno. Insti...'!$E:$F,2,FALSE),VLOOKUP(D437,'7. Lo Esencial de la Reforma U.'!$E:$F,2,0)))))))))))))))))</f>
        <v>Elaboración, discusión y socialización del Manual para la Gestión y Aprobación de Convenios</v>
      </c>
      <c r="D438" s="31"/>
      <c r="E438" s="93"/>
      <c r="F438" s="93"/>
      <c r="G438" s="93"/>
      <c r="H438" s="76"/>
      <c r="I438" s="76"/>
      <c r="J438" s="76"/>
      <c r="K438" s="112"/>
    </row>
    <row r="439" spans="3:11" thickBot="1" x14ac:dyDescent="0.35">
      <c r="F439" s="93"/>
      <c r="G439" s="76"/>
      <c r="H439" s="76"/>
      <c r="I439" s="76"/>
    </row>
    <row r="440" spans="3:11" ht="30.75" thickBot="1" x14ac:dyDescent="0.3">
      <c r="C440" s="129" t="s">
        <v>44</v>
      </c>
      <c r="D440" s="129" t="s">
        <v>55</v>
      </c>
      <c r="E440" s="136" t="s">
        <v>57</v>
      </c>
      <c r="F440" s="135" t="s">
        <v>27</v>
      </c>
      <c r="G440" s="133" t="s">
        <v>131</v>
      </c>
      <c r="H440" s="136" t="s">
        <v>46</v>
      </c>
      <c r="I440" s="133" t="s">
        <v>132</v>
      </c>
      <c r="J440" s="133" t="s">
        <v>410</v>
      </c>
      <c r="K440" s="133" t="s">
        <v>411</v>
      </c>
    </row>
    <row r="441" spans="3:11" x14ac:dyDescent="0.25">
      <c r="C441" s="221" t="s">
        <v>439</v>
      </c>
      <c r="D441" s="222"/>
      <c r="E441" s="220">
        <f>HLOOKUP(C441,$AH$2:$BU$3,2,0)</f>
        <v>620</v>
      </c>
      <c r="F441" s="97">
        <f t="shared" ref="F441:F445" si="45">D441*E441</f>
        <v>0</v>
      </c>
      <c r="G441" s="161"/>
      <c r="H441" s="142"/>
      <c r="I441" s="130" t="e">
        <f>VLOOKUP(H441,Presupuesto!$B$11:$C$565,2,0)</f>
        <v>#N/A</v>
      </c>
      <c r="J441" s="219" t="s">
        <v>1479</v>
      </c>
      <c r="K441" s="98" t="s">
        <v>394</v>
      </c>
    </row>
    <row r="442" spans="3:11" ht="14.45" x14ac:dyDescent="0.3">
      <c r="C442" s="141"/>
      <c r="D442" s="158"/>
      <c r="E442" s="123"/>
      <c r="F442" s="97">
        <f t="shared" si="45"/>
        <v>0</v>
      </c>
      <c r="G442" s="161"/>
      <c r="H442" s="142"/>
      <c r="I442" s="130" t="e">
        <f>VLOOKUP(H442,Presupuesto!$B$11:$C$565,2,0)</f>
        <v>#N/A</v>
      </c>
      <c r="J442" s="98" t="str">
        <f>$J$441</f>
        <v>Desarrollo del Sistema de Educación Superior</v>
      </c>
      <c r="K442" s="98" t="s">
        <v>412</v>
      </c>
    </row>
    <row r="443" spans="3:11" ht="14.45" x14ac:dyDescent="0.3">
      <c r="C443" s="145"/>
      <c r="D443" s="151"/>
      <c r="E443" s="118"/>
      <c r="F443" s="97">
        <f t="shared" si="45"/>
        <v>0</v>
      </c>
      <c r="G443" s="161"/>
      <c r="H443" s="146"/>
      <c r="I443" s="130" t="e">
        <f>VLOOKUP(H443,Presupuesto!$B$11:$C$565,2,0)</f>
        <v>#N/A</v>
      </c>
      <c r="J443" s="98" t="str">
        <f>$J$441</f>
        <v>Desarrollo del Sistema de Educación Superior</v>
      </c>
      <c r="K443" s="98" t="s">
        <v>412</v>
      </c>
    </row>
    <row r="444" spans="3:11" ht="14.45" x14ac:dyDescent="0.3">
      <c r="C444" s="145"/>
      <c r="D444" s="151"/>
      <c r="E444" s="118"/>
      <c r="F444" s="97">
        <f t="shared" si="45"/>
        <v>0</v>
      </c>
      <c r="G444" s="161"/>
      <c r="H444" s="146"/>
      <c r="I444" s="130" t="e">
        <f>VLOOKUP(H444,Presupuesto!$B$11:$C$565,2,0)</f>
        <v>#N/A</v>
      </c>
      <c r="J444" s="98" t="str">
        <f>$J$441</f>
        <v>Desarrollo del Sistema de Educación Superior</v>
      </c>
      <c r="K444" s="98" t="s">
        <v>412</v>
      </c>
    </row>
    <row r="445" spans="3:11" thickBot="1" x14ac:dyDescent="0.35">
      <c r="C445" s="147"/>
      <c r="D445" s="159"/>
      <c r="E445" s="103"/>
      <c r="F445" s="105">
        <f t="shared" si="45"/>
        <v>0</v>
      </c>
      <c r="G445" s="162"/>
      <c r="H445" s="148"/>
      <c r="I445" s="132" t="e">
        <f>VLOOKUP(H445,Presupuesto!$B$11:$C$565,2,0)</f>
        <v>#N/A</v>
      </c>
      <c r="J445" s="106" t="str">
        <f>$J$441</f>
        <v>Desarrollo del Sistema de Educación Superior</v>
      </c>
      <c r="K445" s="124" t="s">
        <v>394</v>
      </c>
    </row>
    <row r="447" spans="3:11" thickBot="1" x14ac:dyDescent="0.35"/>
    <row r="448" spans="3:11" thickBot="1" x14ac:dyDescent="0.35">
      <c r="C448" s="157" t="s">
        <v>53</v>
      </c>
      <c r="D448" s="371">
        <f>SUM(F455:F461)</f>
        <v>4650.87</v>
      </c>
      <c r="F448" s="70"/>
      <c r="G448" s="79"/>
      <c r="H448" s="70"/>
      <c r="I448" s="70"/>
    </row>
    <row r="449" spans="3:11" ht="14.45" x14ac:dyDescent="0.3">
      <c r="C449" s="70"/>
      <c r="D449" s="31"/>
      <c r="E449" s="93"/>
      <c r="F449" s="93"/>
      <c r="G449" s="93"/>
      <c r="H449" s="76"/>
      <c r="I449" s="76"/>
      <c r="J449" s="76"/>
      <c r="K449" s="112"/>
    </row>
    <row r="450" spans="3:11" ht="14.45" x14ac:dyDescent="0.3">
      <c r="C450" s="70"/>
      <c r="D450" s="31"/>
      <c r="E450" s="93"/>
      <c r="F450" s="93"/>
      <c r="G450" s="93"/>
      <c r="H450" s="76"/>
      <c r="I450" s="76"/>
      <c r="J450" s="76"/>
      <c r="K450" s="112"/>
    </row>
    <row r="451" spans="3:11" ht="15.6" x14ac:dyDescent="0.3">
      <c r="C451" s="202" t="s">
        <v>392</v>
      </c>
      <c r="D451" s="367" t="s">
        <v>1681</v>
      </c>
      <c r="E451" s="93"/>
      <c r="F451" s="93"/>
      <c r="G451" s="93"/>
      <c r="H451" s="76"/>
      <c r="I451" s="76"/>
      <c r="J451" s="76"/>
      <c r="K451" s="112"/>
    </row>
    <row r="452" spans="3:11" ht="18" x14ac:dyDescent="0.3">
      <c r="C452" s="211" t="str">
        <f>IFERROR(VLOOKUP(D451,'1. Desarrollo e Innov. Curricu.'!$E:$F,2,FALSE),IFERROR(VLOOKUP(D451,'2. Investigación Científica'!$E:$F,2,FALSE),IFERROR(VLOOKUP(D451,'3. Vinculación Univ. Sociedad'!$E:$F,2,FALSE),IFERROR(VLOOKUP(D451,'4. Docencia y Profesorado Univ.'!$E:$F,2,FALSE),IFERROR(VLOOKUP(D451,'5. Estudiantes y Graduados'!$E:$F,2,FALSE),IFERROR(VLOOKUP(D451,'11. Gestion Administrativa'!$E:$F,2,FALSE),IFERROR(VLOOKUP(D451,'13. Gestión Académica'!$E:$F,2,FALSE),IFERROR(VLOOKUP(D451,'8. Asegura. de la Calid. y M'!$E:$F,2,FALSE),IFERROR(VLOOKUP(D451,'6. Gestión del Conocimiento'!$E:$F,2,FALSE),IFERROR(VLOOKUP(D451,'15. Gobernabilidad y Proceso...'!$E:$F,2,FALSE),IFERROR(VLOOKUP(D451,'12. Gestión del Talento Humano'!$E:$F,2,FALSE),IFERROR(VLOOKUP(D451,'14. Internacional... de la E.S.'!$E:$F,2,FALSE),IFERROR(VLOOKUP(D451,'10. Posgrado'!$E:$F,2,FALSE),IFERROR(VLOOKUP(D451,'17. Gestión TIC'!$E:$F,2,FALSE),IFERROR(VLOOKUP(D451,'16. Desa. del Sistema Educ.Sup.'!$E:$F,2,FALSE),IFERROR(VLOOKUP(D451,'9. Cultura de Inno. Insti...'!$E:$F,2,FALSE),VLOOKUP(D451,'7. Lo Esencial de la Reforma U.'!$E:$F,2,0)))))))))))))))))</f>
        <v>Aprobación, publicación y difusión del Manual para la Gestión y Aprobación de Convenios</v>
      </c>
      <c r="D452" s="31"/>
      <c r="E452" s="93"/>
      <c r="F452" s="93"/>
      <c r="G452" s="93"/>
      <c r="H452" s="76"/>
      <c r="I452" s="76"/>
      <c r="J452" s="76"/>
      <c r="K452" s="112"/>
    </row>
    <row r="453" spans="3:11" thickBot="1" x14ac:dyDescent="0.35">
      <c r="F453" s="93"/>
      <c r="G453" s="76"/>
      <c r="H453" s="76"/>
      <c r="I453" s="76"/>
    </row>
    <row r="454" spans="3:11" ht="30.75" thickBot="1" x14ac:dyDescent="0.3">
      <c r="C454" s="129" t="s">
        <v>44</v>
      </c>
      <c r="D454" s="129" t="s">
        <v>55</v>
      </c>
      <c r="E454" s="136" t="s">
        <v>57</v>
      </c>
      <c r="F454" s="135" t="s">
        <v>27</v>
      </c>
      <c r="G454" s="133" t="s">
        <v>131</v>
      </c>
      <c r="H454" s="136" t="s">
        <v>46</v>
      </c>
      <c r="I454" s="133" t="s">
        <v>132</v>
      </c>
      <c r="J454" s="133" t="s">
        <v>410</v>
      </c>
      <c r="K454" s="133" t="s">
        <v>411</v>
      </c>
    </row>
    <row r="455" spans="3:11" x14ac:dyDescent="0.25">
      <c r="C455" s="221" t="s">
        <v>439</v>
      </c>
      <c r="D455" s="222"/>
      <c r="E455" s="220">
        <f>HLOOKUP(C455,$AH$2:$BU$3,2,0)</f>
        <v>620</v>
      </c>
      <c r="F455" s="97">
        <f t="shared" ref="F455:F461" si="46">D455*E455</f>
        <v>0</v>
      </c>
      <c r="G455" s="161"/>
      <c r="H455" s="142"/>
      <c r="I455" s="130" t="e">
        <f>VLOOKUP(H455,Presupuesto!$B$11:$C$565,2,0)</f>
        <v>#N/A</v>
      </c>
      <c r="J455" s="219" t="s">
        <v>1479</v>
      </c>
      <c r="K455" s="98" t="s">
        <v>394</v>
      </c>
    </row>
    <row r="456" spans="3:11" x14ac:dyDescent="0.25">
      <c r="C456" s="141" t="s">
        <v>1696</v>
      </c>
      <c r="D456" s="158">
        <v>1</v>
      </c>
      <c r="E456" s="565">
        <v>1080.26</v>
      </c>
      <c r="F456" s="566">
        <f>D456*E456</f>
        <v>1080.26</v>
      </c>
      <c r="G456" s="161" t="s">
        <v>129</v>
      </c>
      <c r="H456" s="142" t="s">
        <v>955</v>
      </c>
      <c r="I456" s="130" t="str">
        <f>VLOOKUP(H456,[5]Presupuesto!$B$11:$C$565,2,0)</f>
        <v>OTROS RESPUESTOS Y ACCESORIOS MENORES</v>
      </c>
      <c r="J456" s="98" t="s">
        <v>1367</v>
      </c>
      <c r="K456" s="98" t="s">
        <v>402</v>
      </c>
    </row>
    <row r="457" spans="3:11" x14ac:dyDescent="0.25">
      <c r="C457" s="141" t="s">
        <v>1697</v>
      </c>
      <c r="D457" s="158">
        <v>1</v>
      </c>
      <c r="E457" s="565">
        <v>70.61</v>
      </c>
      <c r="F457" s="566">
        <f>D457*E457</f>
        <v>70.61</v>
      </c>
      <c r="G457" s="161" t="s">
        <v>129</v>
      </c>
      <c r="H457" s="142" t="s">
        <v>327</v>
      </c>
      <c r="I457" s="130" t="str">
        <f>VLOOKUP(H457,[5]Presupuesto!$B$11:$C$565,2,0)</f>
        <v>UTILES DE ESCRITORIO, OFICINA Y ENZE¥ANZA</v>
      </c>
      <c r="J457" s="98" t="s">
        <v>1367</v>
      </c>
      <c r="K457" s="98" t="s">
        <v>402</v>
      </c>
    </row>
    <row r="458" spans="3:11" x14ac:dyDescent="0.25">
      <c r="C458" s="141" t="s">
        <v>1698</v>
      </c>
      <c r="D458" s="158">
        <v>1</v>
      </c>
      <c r="E458" s="565">
        <v>3500</v>
      </c>
      <c r="F458" s="566">
        <f>D458*E458</f>
        <v>3500</v>
      </c>
      <c r="G458" s="161" t="s">
        <v>129</v>
      </c>
      <c r="H458" s="142" t="s">
        <v>955</v>
      </c>
      <c r="I458" s="130" t="str">
        <f>VLOOKUP(H458,[5]Presupuesto!$B$11:$C$565,2,0)</f>
        <v>OTROS RESPUESTOS Y ACCESORIOS MENORES</v>
      </c>
      <c r="J458" s="98" t="s">
        <v>1367</v>
      </c>
      <c r="K458" s="98" t="s">
        <v>402</v>
      </c>
    </row>
    <row r="459" spans="3:11" ht="14.45" x14ac:dyDescent="0.3">
      <c r="C459" s="143"/>
      <c r="D459" s="151"/>
      <c r="E459" s="118"/>
      <c r="F459" s="97">
        <f t="shared" si="46"/>
        <v>0</v>
      </c>
      <c r="G459" s="161"/>
      <c r="H459" s="144"/>
      <c r="I459" s="130" t="e">
        <f>VLOOKUP(H459,Presupuesto!$B$11:$C$565,2,0)</f>
        <v>#N/A</v>
      </c>
      <c r="J459" s="98" t="str">
        <f>$J$455</f>
        <v>Desarrollo del Sistema de Educación Superior</v>
      </c>
      <c r="K459" s="98" t="s">
        <v>412</v>
      </c>
    </row>
    <row r="460" spans="3:11" ht="14.45" x14ac:dyDescent="0.3">
      <c r="C460" s="145"/>
      <c r="D460" s="151"/>
      <c r="E460" s="118"/>
      <c r="F460" s="97">
        <f t="shared" si="46"/>
        <v>0</v>
      </c>
      <c r="G460" s="161"/>
      <c r="H460" s="146"/>
      <c r="I460" s="130" t="e">
        <f>VLOOKUP(H460,Presupuesto!$B$11:$C$565,2,0)</f>
        <v>#N/A</v>
      </c>
      <c r="J460" s="98" t="str">
        <f>$J$455</f>
        <v>Desarrollo del Sistema de Educación Superior</v>
      </c>
      <c r="K460" s="98" t="s">
        <v>412</v>
      </c>
    </row>
    <row r="461" spans="3:11" thickBot="1" x14ac:dyDescent="0.35">
      <c r="C461" s="147"/>
      <c r="D461" s="159"/>
      <c r="E461" s="103"/>
      <c r="F461" s="105">
        <f t="shared" si="46"/>
        <v>0</v>
      </c>
      <c r="G461" s="162"/>
      <c r="H461" s="148"/>
      <c r="I461" s="132" t="e">
        <f>VLOOKUP(H461,Presupuesto!$B$11:$C$565,2,0)</f>
        <v>#N/A</v>
      </c>
      <c r="J461" s="106" t="str">
        <f>$J$455</f>
        <v>Desarrollo del Sistema de Educación Superior</v>
      </c>
      <c r="K461" s="124" t="s">
        <v>394</v>
      </c>
    </row>
    <row r="463" spans="3:11" thickBot="1" x14ac:dyDescent="0.35">
      <c r="F463" s="90"/>
      <c r="G463" s="89"/>
      <c r="H463" s="90"/>
      <c r="I463" s="90"/>
    </row>
    <row r="464" spans="3:11" thickBot="1" x14ac:dyDescent="0.35">
      <c r="C464" s="157" t="s">
        <v>53</v>
      </c>
      <c r="D464" s="371">
        <f>SUM(F471:F478)</f>
        <v>85277.56</v>
      </c>
      <c r="F464" s="70"/>
      <c r="G464" s="79"/>
      <c r="H464" s="70"/>
      <c r="I464" s="70"/>
    </row>
    <row r="465" spans="3:11" ht="14.45" x14ac:dyDescent="0.3">
      <c r="C465" s="70"/>
      <c r="D465" s="31"/>
      <c r="E465" s="93"/>
      <c r="F465" s="93"/>
      <c r="G465" s="93"/>
      <c r="H465" s="76"/>
      <c r="I465" s="76"/>
      <c r="J465" s="76"/>
      <c r="K465" s="112"/>
    </row>
    <row r="466" spans="3:11" ht="14.45" x14ac:dyDescent="0.3">
      <c r="C466" s="70"/>
      <c r="D466" s="31"/>
      <c r="E466" s="93"/>
      <c r="F466" s="93"/>
      <c r="G466" s="93"/>
      <c r="H466" s="76"/>
      <c r="I466" s="76"/>
      <c r="J466" s="76"/>
      <c r="K466" s="112"/>
    </row>
    <row r="467" spans="3:11" ht="15.6" x14ac:dyDescent="0.3">
      <c r="C467" s="202" t="s">
        <v>392</v>
      </c>
      <c r="D467" s="367" t="s">
        <v>1693</v>
      </c>
      <c r="E467" s="93"/>
      <c r="F467" s="93"/>
      <c r="G467" s="93"/>
      <c r="H467" s="76"/>
      <c r="I467" s="76"/>
      <c r="J467" s="76"/>
      <c r="K467" s="112"/>
    </row>
    <row r="468" spans="3:11" ht="18" x14ac:dyDescent="0.3">
      <c r="C468" s="211" t="str">
        <f>IFERROR(VLOOKUP(D467,'1. Desarrollo e Innov. Curricu.'!$E:$F,2,FALSE),IFERROR(VLOOKUP(D467,'2. Investigación Científica'!$E:$F,2,FALSE),IFERROR(VLOOKUP(D467,'3. Vinculación Univ. Sociedad'!$E:$F,2,FALSE),IFERROR(VLOOKUP(D467,'4. Docencia y Profesorado Univ.'!$E:$F,2,FALSE),IFERROR(VLOOKUP(D467,'5. Estudiantes y Graduados'!$E:$F,2,FALSE),IFERROR(VLOOKUP(D467,'11. Gestion Administrativa'!$E:$F,2,FALSE),IFERROR(VLOOKUP(D467,'13. Gestión Académica'!$E:$F,2,FALSE),IFERROR(VLOOKUP(D467,'8. Asegura. de la Calid. y M'!$E:$F,2,FALSE),IFERROR(VLOOKUP(D467,'6. Gestión del Conocimiento'!$E:$F,2,FALSE),IFERROR(VLOOKUP(D467,'15. Gobernabilidad y Proceso...'!$E:$F,2,FALSE),IFERROR(VLOOKUP(D467,'12. Gestión del Talento Humano'!$E:$F,2,FALSE),IFERROR(VLOOKUP(D467,'14. Internacional... de la E.S.'!$E:$F,2,FALSE),IFERROR(VLOOKUP(D467,'10. Posgrado'!$E:$F,2,FALSE),IFERROR(VLOOKUP(D467,'17. Gestión TIC'!$E:$F,2,FALSE),IFERROR(VLOOKUP(D467,'16. Desa. del Sistema Educ.Sup.'!$E:$F,2,FALSE),IFERROR(VLOOKUP(D467,'9. Cultura de Inno. Insti...'!$E:$F,2,FALSE),VLOOKUP(D467,'7. Lo Esencial de la Reforma U.'!$E:$F,2,0)))))))))))))))))</f>
        <v>Seguimiento de nuevas iniciativas y convenios suscritos entre las diferentes universidades</v>
      </c>
      <c r="D468" s="31"/>
      <c r="E468" s="93"/>
      <c r="F468" s="93"/>
      <c r="G468" s="93"/>
      <c r="H468" s="76"/>
      <c r="I468" s="76"/>
      <c r="J468" s="76"/>
      <c r="K468" s="112"/>
    </row>
    <row r="469" spans="3:11" thickBot="1" x14ac:dyDescent="0.35">
      <c r="F469" s="93"/>
      <c r="G469" s="76"/>
      <c r="H469" s="76"/>
      <c r="I469" s="76"/>
    </row>
    <row r="470" spans="3:11" ht="30.75" thickBot="1" x14ac:dyDescent="0.3">
      <c r="C470" s="129" t="s">
        <v>44</v>
      </c>
      <c r="D470" s="129" t="s">
        <v>55</v>
      </c>
      <c r="E470" s="136" t="s">
        <v>57</v>
      </c>
      <c r="F470" s="135" t="s">
        <v>27</v>
      </c>
      <c r="G470" s="133" t="s">
        <v>131</v>
      </c>
      <c r="H470" s="136" t="s">
        <v>46</v>
      </c>
      <c r="I470" s="133" t="s">
        <v>132</v>
      </c>
      <c r="J470" s="133" t="s">
        <v>410</v>
      </c>
      <c r="K470" s="133" t="s">
        <v>411</v>
      </c>
    </row>
    <row r="471" spans="3:11" x14ac:dyDescent="0.25">
      <c r="C471" s="221" t="s">
        <v>450</v>
      </c>
      <c r="D471" s="222">
        <v>5</v>
      </c>
      <c r="E471" s="569">
        <f>HLOOKUP(C471,$AH$2:$BU$3,2,0)</f>
        <v>5275.5120000000006</v>
      </c>
      <c r="F471" s="570">
        <f t="shared" ref="F471" si="47">D471*E471</f>
        <v>26377.560000000005</v>
      </c>
      <c r="G471" s="571" t="s">
        <v>129</v>
      </c>
      <c r="H471" s="572" t="s">
        <v>308</v>
      </c>
      <c r="I471" s="130" t="str">
        <f>VLOOKUP(H471,[5]Presupuesto!$B$11:$C$565,2,0)</f>
        <v>VIATICOS AL EXTERIOR</v>
      </c>
      <c r="J471" s="219" t="s">
        <v>1367</v>
      </c>
      <c r="K471" s="98" t="s">
        <v>400</v>
      </c>
    </row>
    <row r="472" spans="3:11" x14ac:dyDescent="0.25">
      <c r="C472" s="141" t="s">
        <v>1595</v>
      </c>
      <c r="D472" s="158">
        <v>1</v>
      </c>
      <c r="E472" s="565">
        <v>25000</v>
      </c>
      <c r="F472" s="566">
        <f>D472*E472</f>
        <v>25000</v>
      </c>
      <c r="G472" s="161" t="s">
        <v>129</v>
      </c>
      <c r="H472" s="142" t="s">
        <v>755</v>
      </c>
      <c r="I472" s="130" t="str">
        <f>VLOOKUP(H472,[5]Presupuesto!$B$11:$C$565,2,0)</f>
        <v>PASAJES AL EXTERIOR</v>
      </c>
      <c r="J472" s="98" t="s">
        <v>1367</v>
      </c>
      <c r="K472" s="98" t="s">
        <v>400</v>
      </c>
    </row>
    <row r="473" spans="3:11" x14ac:dyDescent="0.25">
      <c r="C473" s="141" t="s">
        <v>1582</v>
      </c>
      <c r="D473" s="158">
        <v>1</v>
      </c>
      <c r="E473" s="565">
        <v>850</v>
      </c>
      <c r="F473" s="566">
        <f>D473*E473</f>
        <v>850</v>
      </c>
      <c r="G473" s="161" t="s">
        <v>129</v>
      </c>
      <c r="H473" s="142" t="s">
        <v>743</v>
      </c>
      <c r="I473" s="130" t="str">
        <f>VLOOKUP(H473,[5]Presupuesto!$B$11:$C$565,2,0)</f>
        <v>OTROS SERVICIOS COMERCIALES Y FINANCIEROS</v>
      </c>
      <c r="J473" s="98" t="s">
        <v>1367</v>
      </c>
      <c r="K473" s="98" t="s">
        <v>400</v>
      </c>
    </row>
    <row r="474" spans="3:11" x14ac:dyDescent="0.25">
      <c r="C474" s="141" t="s">
        <v>1596</v>
      </c>
      <c r="D474" s="158">
        <v>1</v>
      </c>
      <c r="E474" s="565">
        <v>550</v>
      </c>
      <c r="F474" s="566">
        <f>D474*E474</f>
        <v>550</v>
      </c>
      <c r="G474" s="161" t="s">
        <v>129</v>
      </c>
      <c r="H474" s="142" t="s">
        <v>725</v>
      </c>
      <c r="I474" s="130" t="str">
        <f>VLOOKUP(H474,[5]Presupuesto!$B$11:$C$565,2,0)</f>
        <v>PRIMAS Y GASTOS DE SEGUROS</v>
      </c>
      <c r="J474" s="98" t="s">
        <v>1367</v>
      </c>
      <c r="K474" s="98" t="s">
        <v>400</v>
      </c>
    </row>
    <row r="475" spans="3:11" x14ac:dyDescent="0.25">
      <c r="C475" s="141" t="s">
        <v>1699</v>
      </c>
      <c r="D475" s="158">
        <v>25</v>
      </c>
      <c r="E475" s="565">
        <v>1300</v>
      </c>
      <c r="F475" s="566">
        <f>D475*E475</f>
        <v>32500</v>
      </c>
      <c r="G475" s="161" t="s">
        <v>129</v>
      </c>
      <c r="H475" s="142" t="s">
        <v>743</v>
      </c>
      <c r="I475" s="130" t="str">
        <f>VLOOKUP(H475,[5]Presupuesto!$B$11:$C$565,2,0)</f>
        <v>OTROS SERVICIOS COMERCIALES Y FINANCIEROS</v>
      </c>
      <c r="J475" s="98" t="s">
        <v>1367</v>
      </c>
      <c r="K475" s="98" t="s">
        <v>400</v>
      </c>
    </row>
    <row r="476" spans="3:11" ht="14.45" x14ac:dyDescent="0.3">
      <c r="C476" s="145"/>
      <c r="D476" s="151"/>
      <c r="E476" s="118"/>
      <c r="F476" s="97">
        <f t="shared" ref="F476:F478" si="48">D476*E476</f>
        <v>0</v>
      </c>
      <c r="G476" s="161"/>
      <c r="H476" s="146"/>
      <c r="I476" s="130" t="e">
        <f>VLOOKUP(H476,Presupuesto!$B$11:$C$565,2,0)</f>
        <v>#N/A</v>
      </c>
      <c r="J476" s="98" t="str">
        <f>$J$471</f>
        <v>Proceso integral de la internacionalización de la Educación Superior</v>
      </c>
      <c r="K476" s="98" t="s">
        <v>412</v>
      </c>
    </row>
    <row r="477" spans="3:11" ht="14.45" x14ac:dyDescent="0.3">
      <c r="C477" s="145"/>
      <c r="D477" s="151"/>
      <c r="E477" s="118"/>
      <c r="F477" s="97">
        <f t="shared" si="48"/>
        <v>0</v>
      </c>
      <c r="G477" s="161"/>
      <c r="H477" s="146"/>
      <c r="I477" s="130" t="e">
        <f>VLOOKUP(H477,Presupuesto!$B$11:$C$565,2,0)</f>
        <v>#N/A</v>
      </c>
      <c r="J477" s="98" t="str">
        <f>$J$471</f>
        <v>Proceso integral de la internacionalización de la Educación Superior</v>
      </c>
      <c r="K477" s="98" t="s">
        <v>412</v>
      </c>
    </row>
    <row r="478" spans="3:11" thickBot="1" x14ac:dyDescent="0.35">
      <c r="C478" s="147"/>
      <c r="D478" s="159"/>
      <c r="E478" s="103"/>
      <c r="F478" s="105">
        <f t="shared" si="48"/>
        <v>0</v>
      </c>
      <c r="G478" s="162"/>
      <c r="H478" s="148"/>
      <c r="I478" s="132" t="e">
        <f>VLOOKUP(H478,Presupuesto!$B$11:$C$565,2,0)</f>
        <v>#N/A</v>
      </c>
      <c r="J478" s="106" t="str">
        <f>$J$471</f>
        <v>Proceso integral de la internacionalización de la Educación Superior</v>
      </c>
      <c r="K478" s="124" t="s">
        <v>394</v>
      </c>
    </row>
    <row r="481" spans="3:11" thickBot="1" x14ac:dyDescent="0.35"/>
    <row r="482" spans="3:11" thickBot="1" x14ac:dyDescent="0.35">
      <c r="C482" s="157" t="s">
        <v>53</v>
      </c>
      <c r="D482" s="371">
        <f>SUM(F489:F499)</f>
        <v>137600</v>
      </c>
      <c r="F482" s="70"/>
      <c r="G482" s="79"/>
      <c r="H482" s="70"/>
      <c r="I482" s="70"/>
    </row>
    <row r="483" spans="3:11" ht="14.45" x14ac:dyDescent="0.3">
      <c r="C483" s="70"/>
      <c r="D483" s="31"/>
      <c r="E483" s="93"/>
      <c r="F483" s="93"/>
      <c r="G483" s="93"/>
      <c r="H483" s="76"/>
      <c r="I483" s="76"/>
      <c r="J483" s="76"/>
      <c r="K483" s="112"/>
    </row>
    <row r="484" spans="3:11" ht="14.45" x14ac:dyDescent="0.3">
      <c r="C484" s="70"/>
      <c r="D484" s="31"/>
      <c r="E484" s="93"/>
      <c r="F484" s="93"/>
      <c r="G484" s="93"/>
      <c r="H484" s="76"/>
      <c r="I484" s="76"/>
      <c r="J484" s="76"/>
      <c r="K484" s="112"/>
    </row>
    <row r="485" spans="3:11" ht="15.6" x14ac:dyDescent="0.3">
      <c r="C485" s="202" t="s">
        <v>392</v>
      </c>
      <c r="D485" s="367" t="s">
        <v>1667</v>
      </c>
      <c r="E485" s="93"/>
      <c r="F485" s="93"/>
      <c r="G485" s="93"/>
      <c r="H485" s="76"/>
      <c r="I485" s="76"/>
      <c r="J485" s="76"/>
      <c r="K485" s="112"/>
    </row>
    <row r="486" spans="3:11" ht="18" x14ac:dyDescent="0.3">
      <c r="C486" s="211" t="str">
        <f>IFERROR(VLOOKUP(D485,'1. Desarrollo e Innov. Curricu.'!$E:$F,2,FALSE),IFERROR(VLOOKUP(D485,'2. Investigación Científica'!$E:$F,2,FALSE),IFERROR(VLOOKUP(D485,'3. Vinculación Univ. Sociedad'!$E:$F,2,FALSE),IFERROR(VLOOKUP(D485,'4. Docencia y Profesorado Univ.'!$E:$F,2,FALSE),IFERROR(VLOOKUP(D485,'5. Estudiantes y Graduados'!$E:$F,2,FALSE),IFERROR(VLOOKUP(D485,'11. Gestion Administrativa'!$E:$F,2,FALSE),IFERROR(VLOOKUP(D485,'13. Gestión Académica'!$E:$F,2,FALSE),IFERROR(VLOOKUP(D485,'8. Asegura. de la Calid. y M'!$E:$F,2,FALSE),IFERROR(VLOOKUP(D485,'6. Gestión del Conocimiento'!$E:$F,2,FALSE),IFERROR(VLOOKUP(D485,'15. Gobernabilidad y Proceso...'!$E:$F,2,FALSE),IFERROR(VLOOKUP(D485,'12. Gestión del Talento Humano'!$E:$F,2,FALSE),IFERROR(VLOOKUP(D485,'14. Internacional... de la E.S.'!$E:$F,2,FALSE),IFERROR(VLOOKUP(D485,'10. Posgrado'!$E:$F,2,FALSE),IFERROR(VLOOKUP(D485,'17. Gestión TIC'!$E:$F,2,FALSE),IFERROR(VLOOKUP(D485,'16. Desa. del Sistema Educ.Sup.'!$E:$F,2,FALSE),IFERROR(VLOOKUP(D485,'9. Cultura de Inno. Insti...'!$E:$F,2,FALSE),VLOOKUP(D485,'7. Lo Esencial de la Reforma U.'!$E:$F,2,0)))))))))))))))))</f>
        <v>Seguimiento a redes de las cuales forma parte la UNAH y manejo de base de datos de redes internacionales.</v>
      </c>
      <c r="D486" s="31"/>
      <c r="E486" s="93"/>
      <c r="F486" s="93"/>
      <c r="G486" s="93"/>
      <c r="H486" s="76"/>
      <c r="I486" s="76"/>
      <c r="J486" s="76"/>
      <c r="K486" s="112"/>
    </row>
    <row r="487" spans="3:11" thickBot="1" x14ac:dyDescent="0.35">
      <c r="F487" s="93"/>
      <c r="G487" s="76"/>
      <c r="H487" s="76"/>
      <c r="I487" s="76"/>
    </row>
    <row r="488" spans="3:11" ht="30.75" thickBot="1" x14ac:dyDescent="0.3">
      <c r="C488" s="129" t="s">
        <v>44</v>
      </c>
      <c r="D488" s="129" t="s">
        <v>55</v>
      </c>
      <c r="E488" s="136" t="s">
        <v>57</v>
      </c>
      <c r="F488" s="135" t="s">
        <v>27</v>
      </c>
      <c r="G488" s="133" t="s">
        <v>131</v>
      </c>
      <c r="H488" s="136" t="s">
        <v>46</v>
      </c>
      <c r="I488" s="133" t="s">
        <v>132</v>
      </c>
      <c r="J488" s="133" t="s">
        <v>410</v>
      </c>
      <c r="K488" s="133" t="s">
        <v>411</v>
      </c>
    </row>
    <row r="489" spans="3:11" x14ac:dyDescent="0.25">
      <c r="C489" s="221" t="s">
        <v>439</v>
      </c>
      <c r="D489" s="222"/>
      <c r="E489" s="220">
        <f>HLOOKUP(C489,$AH$2:$BU$3,2,0)</f>
        <v>620</v>
      </c>
      <c r="F489" s="97">
        <f t="shared" ref="F489:F499" si="49">D489*E489</f>
        <v>0</v>
      </c>
      <c r="G489" s="161"/>
      <c r="H489" s="142"/>
      <c r="I489" s="130" t="e">
        <f>VLOOKUP(H489,Presupuesto!$B$11:$C$565,2,0)</f>
        <v>#N/A</v>
      </c>
      <c r="J489" s="219" t="s">
        <v>1367</v>
      </c>
      <c r="K489" s="98" t="s">
        <v>394</v>
      </c>
    </row>
    <row r="490" spans="3:11" x14ac:dyDescent="0.25">
      <c r="C490" s="141" t="s">
        <v>1682</v>
      </c>
      <c r="D490" s="158">
        <v>1</v>
      </c>
      <c r="E490" s="565">
        <v>11500</v>
      </c>
      <c r="F490" s="566">
        <f>D490*E490</f>
        <v>11500</v>
      </c>
      <c r="G490" s="161" t="s">
        <v>129</v>
      </c>
      <c r="H490" s="142" t="s">
        <v>359</v>
      </c>
      <c r="I490" s="130" t="str">
        <f>VLOOKUP(H490,[5]Presupuesto!$B$11:$C$565,2,0)</f>
        <v>TRANSFERENCIAS CORR. SECTOR EXTERNO (53200-00)</v>
      </c>
      <c r="J490" s="98" t="s">
        <v>1367</v>
      </c>
      <c r="K490" s="98" t="s">
        <v>400</v>
      </c>
    </row>
    <row r="491" spans="3:11" x14ac:dyDescent="0.25">
      <c r="C491" s="141" t="s">
        <v>1683</v>
      </c>
      <c r="D491" s="158">
        <v>64</v>
      </c>
      <c r="E491" s="565">
        <v>1400</v>
      </c>
      <c r="F491" s="566">
        <f t="shared" ref="F491:F497" si="50">D491*E491</f>
        <v>89600</v>
      </c>
      <c r="G491" s="161" t="s">
        <v>129</v>
      </c>
      <c r="H491" s="142" t="s">
        <v>743</v>
      </c>
      <c r="I491" s="130" t="str">
        <f>VLOOKUP(H491,[5]Presupuesto!$B$11:$C$565,2,0)</f>
        <v>OTROS SERVICIOS COMERCIALES Y FINANCIEROS</v>
      </c>
      <c r="J491" s="98" t="s">
        <v>1367</v>
      </c>
      <c r="K491" s="98" t="s">
        <v>400</v>
      </c>
    </row>
    <row r="492" spans="3:11" s="464" customFormat="1" x14ac:dyDescent="0.25">
      <c r="C492" s="141" t="s">
        <v>1684</v>
      </c>
      <c r="D492" s="158">
        <v>40</v>
      </c>
      <c r="E492" s="565">
        <v>120</v>
      </c>
      <c r="F492" s="566">
        <f t="shared" si="50"/>
        <v>4800</v>
      </c>
      <c r="G492" s="161" t="s">
        <v>129</v>
      </c>
      <c r="H492" s="142" t="s">
        <v>311</v>
      </c>
      <c r="I492" s="130" t="str">
        <f>VLOOKUP(H492,[5]Presupuesto!$B$11:$C$565,2,0)</f>
        <v>ALIMENTOS Y BEBIDAS PARA PERSONAS (31100-00)</v>
      </c>
      <c r="J492" s="98" t="s">
        <v>1367</v>
      </c>
      <c r="K492" s="98" t="s">
        <v>400</v>
      </c>
    </row>
    <row r="493" spans="3:11" s="464" customFormat="1" x14ac:dyDescent="0.25">
      <c r="C493" s="141" t="s">
        <v>1685</v>
      </c>
      <c r="D493" s="158">
        <v>48</v>
      </c>
      <c r="E493" s="565">
        <v>150</v>
      </c>
      <c r="F493" s="566">
        <f t="shared" si="50"/>
        <v>7200</v>
      </c>
      <c r="G493" s="161" t="s">
        <v>129</v>
      </c>
      <c r="H493" s="142" t="s">
        <v>311</v>
      </c>
      <c r="I493" s="130" t="str">
        <f>VLOOKUP(H493,[5]Presupuesto!$B$11:$C$565,2,0)</f>
        <v>ALIMENTOS Y BEBIDAS PARA PERSONAS (31100-00)</v>
      </c>
      <c r="J493" s="98" t="s">
        <v>1367</v>
      </c>
      <c r="K493" s="98" t="s">
        <v>400</v>
      </c>
    </row>
    <row r="494" spans="3:11" s="464" customFormat="1" x14ac:dyDescent="0.25">
      <c r="C494" s="141" t="s">
        <v>1686</v>
      </c>
      <c r="D494" s="158">
        <v>80</v>
      </c>
      <c r="E494" s="565">
        <v>70</v>
      </c>
      <c r="F494" s="566">
        <f t="shared" si="50"/>
        <v>5600</v>
      </c>
      <c r="G494" s="161" t="s">
        <v>129</v>
      </c>
      <c r="H494" s="142" t="s">
        <v>311</v>
      </c>
      <c r="I494" s="130" t="str">
        <f>VLOOKUP(H494,[5]Presupuesto!$B$11:$C$565,2,0)</f>
        <v>ALIMENTOS Y BEBIDAS PARA PERSONAS (31100-00)</v>
      </c>
      <c r="J494" s="98" t="s">
        <v>1367</v>
      </c>
      <c r="K494" s="98" t="s">
        <v>400</v>
      </c>
    </row>
    <row r="495" spans="3:11" s="464" customFormat="1" x14ac:dyDescent="0.25">
      <c r="C495" s="141" t="s">
        <v>1687</v>
      </c>
      <c r="D495" s="158">
        <v>20</v>
      </c>
      <c r="E495" s="565">
        <v>120</v>
      </c>
      <c r="F495" s="566">
        <f t="shared" si="50"/>
        <v>2400</v>
      </c>
      <c r="G495" s="161" t="s">
        <v>129</v>
      </c>
      <c r="H495" s="142" t="s">
        <v>808</v>
      </c>
      <c r="I495" s="130" t="str">
        <f>VLOOKUP(H495,[5]Presupuesto!$B$11:$C$565,2,0)</f>
        <v>PRENDA DE VESTIR</v>
      </c>
      <c r="J495" s="98" t="s">
        <v>1367</v>
      </c>
      <c r="K495" s="98" t="s">
        <v>400</v>
      </c>
    </row>
    <row r="496" spans="3:11" s="464" customFormat="1" x14ac:dyDescent="0.25">
      <c r="C496" s="141" t="s">
        <v>1587</v>
      </c>
      <c r="D496" s="158">
        <v>1</v>
      </c>
      <c r="E496" s="565">
        <v>5000</v>
      </c>
      <c r="F496" s="566">
        <f t="shared" si="50"/>
        <v>5000</v>
      </c>
      <c r="G496" s="161" t="s">
        <v>129</v>
      </c>
      <c r="H496" s="142" t="s">
        <v>305</v>
      </c>
      <c r="I496" s="130" t="str">
        <f>VLOOKUP(H496,[5]Presupuesto!$B$11:$C$565,2,0)</f>
        <v>SERVICIOS DE CEREMONIAL Y PROTOCOLO (29100-00)</v>
      </c>
      <c r="J496" s="98" t="s">
        <v>1367</v>
      </c>
      <c r="K496" s="98" t="s">
        <v>400</v>
      </c>
    </row>
    <row r="497" spans="3:11" x14ac:dyDescent="0.25">
      <c r="C497" s="141" t="s">
        <v>1688</v>
      </c>
      <c r="D497" s="158">
        <v>1</v>
      </c>
      <c r="E497" s="565">
        <v>11500</v>
      </c>
      <c r="F497" s="566">
        <f t="shared" si="50"/>
        <v>11500</v>
      </c>
      <c r="G497" s="161" t="s">
        <v>129</v>
      </c>
      <c r="H497" s="142" t="s">
        <v>1210</v>
      </c>
      <c r="I497" s="130" t="str">
        <f>VLOOKUP(H497,[5]Presupuesto!$B$11:$C$565,2,0)</f>
        <v>MEMBRESIA (RED INCA)</v>
      </c>
      <c r="J497" s="98" t="s">
        <v>1367</v>
      </c>
      <c r="K497" s="98" t="s">
        <v>412</v>
      </c>
    </row>
    <row r="498" spans="3:11" ht="14.45" x14ac:dyDescent="0.3">
      <c r="C498" s="145"/>
      <c r="D498" s="151"/>
      <c r="E498" s="118"/>
      <c r="F498" s="97">
        <f t="shared" si="49"/>
        <v>0</v>
      </c>
      <c r="G498" s="161"/>
      <c r="H498" s="146"/>
      <c r="I498" s="130" t="e">
        <f>VLOOKUP(H498,Presupuesto!$B$11:$C$565,2,0)</f>
        <v>#N/A</v>
      </c>
      <c r="J498" s="98" t="str">
        <f>$J$489</f>
        <v>Proceso integral de la internacionalización de la Educación Superior</v>
      </c>
      <c r="K498" s="98" t="s">
        <v>412</v>
      </c>
    </row>
    <row r="499" spans="3:11" thickBot="1" x14ac:dyDescent="0.35">
      <c r="C499" s="147"/>
      <c r="D499" s="159"/>
      <c r="E499" s="103"/>
      <c r="F499" s="105">
        <f t="shared" si="49"/>
        <v>0</v>
      </c>
      <c r="G499" s="162"/>
      <c r="H499" s="148"/>
      <c r="I499" s="132" t="e">
        <f>VLOOKUP(H499,Presupuesto!$B$11:$C$565,2,0)</f>
        <v>#N/A</v>
      </c>
      <c r="J499" s="106" t="str">
        <f>$J$489</f>
        <v>Proceso integral de la internacionalización de la Educación Superior</v>
      </c>
      <c r="K499" s="124" t="s">
        <v>394</v>
      </c>
    </row>
    <row r="501" spans="3:11" thickBot="1" x14ac:dyDescent="0.35">
      <c r="F501" s="90"/>
      <c r="G501" s="89"/>
      <c r="H501" s="90"/>
      <c r="I501" s="90"/>
    </row>
    <row r="502" spans="3:11" thickBot="1" x14ac:dyDescent="0.35">
      <c r="C502" s="157" t="s">
        <v>53</v>
      </c>
      <c r="D502" s="371">
        <f>SUM(F509:F517)</f>
        <v>252638.4455</v>
      </c>
      <c r="F502" s="70"/>
      <c r="G502" s="79"/>
      <c r="H502" s="70"/>
      <c r="I502" s="70"/>
    </row>
    <row r="503" spans="3:11" ht="14.45" x14ac:dyDescent="0.3">
      <c r="C503" s="70"/>
      <c r="D503" s="31"/>
      <c r="E503" s="93"/>
      <c r="F503" s="93"/>
      <c r="G503" s="93"/>
      <c r="H503" s="76"/>
      <c r="I503" s="76"/>
      <c r="J503" s="76"/>
      <c r="K503" s="112"/>
    </row>
    <row r="504" spans="3:11" ht="14.45" x14ac:dyDescent="0.3">
      <c r="C504" s="70"/>
      <c r="D504" s="31"/>
      <c r="E504" s="93"/>
      <c r="F504" s="93"/>
      <c r="G504" s="93"/>
      <c r="H504" s="76"/>
      <c r="I504" s="76"/>
      <c r="J504" s="76"/>
      <c r="K504" s="112"/>
    </row>
    <row r="505" spans="3:11" ht="15.6" x14ac:dyDescent="0.3">
      <c r="C505" s="202" t="s">
        <v>392</v>
      </c>
      <c r="D505" s="367" t="s">
        <v>1668</v>
      </c>
      <c r="E505" s="93"/>
      <c r="F505" s="93"/>
      <c r="G505" s="93"/>
      <c r="H505" s="76"/>
      <c r="I505" s="76"/>
      <c r="J505" s="76"/>
      <c r="K505" s="112"/>
    </row>
    <row r="506" spans="3:11" ht="18" x14ac:dyDescent="0.3">
      <c r="C506" s="211" t="str">
        <f>IFERROR(VLOOKUP(D505,'1. Desarrollo e Innov. Curricu.'!$E:$F,2,FALSE),IFERROR(VLOOKUP(D505,'2. Investigación Científica'!$E:$F,2,FALSE),IFERROR(VLOOKUP(D505,'3. Vinculación Univ. Sociedad'!$E:$F,2,FALSE),IFERROR(VLOOKUP(D505,'4. Docencia y Profesorado Univ.'!$E:$F,2,FALSE),IFERROR(VLOOKUP(D505,'5. Estudiantes y Graduados'!$E:$F,2,FALSE),IFERROR(VLOOKUP(D505,'11. Gestion Administrativa'!$E:$F,2,FALSE),IFERROR(VLOOKUP(D505,'13. Gestión Académica'!$E:$F,2,FALSE),IFERROR(VLOOKUP(D505,'8. Asegura. de la Calid. y M'!$E:$F,2,FALSE),IFERROR(VLOOKUP(D505,'6. Gestión del Conocimiento'!$E:$F,2,FALSE),IFERROR(VLOOKUP(D505,'15. Gobernabilidad y Proceso...'!$E:$F,2,FALSE),IFERROR(VLOOKUP(D505,'12. Gestión del Talento Humano'!$E:$F,2,FALSE),IFERROR(VLOOKUP(D505,'14. Internacional... de la E.S.'!$E:$F,2,FALSE),IFERROR(VLOOKUP(D505,'10. Posgrado'!$E:$F,2,FALSE),IFERROR(VLOOKUP(D505,'17. Gestión TIC'!$E:$F,2,FALSE),IFERROR(VLOOKUP(D505,'16. Desa. del Sistema Educ.Sup.'!$E:$F,2,FALSE),IFERROR(VLOOKUP(D505,'9. Cultura de Inno. Insti...'!$E:$F,2,FALSE),VLOOKUP(D505,'7. Lo Esencial de la Reforma U.'!$E:$F,2,0)))))))))))))))))</f>
        <v>Participación en reuniones de redes de las cuales la VRI forma parte y conformación de nuevas redes.</v>
      </c>
      <c r="D506" s="31"/>
      <c r="E506" s="93"/>
      <c r="F506" s="93"/>
      <c r="G506" s="93"/>
      <c r="H506" s="76"/>
      <c r="I506" s="76"/>
      <c r="J506" s="76"/>
      <c r="K506" s="112"/>
    </row>
    <row r="507" spans="3:11" thickBot="1" x14ac:dyDescent="0.35">
      <c r="F507" s="93"/>
      <c r="G507" s="76"/>
      <c r="H507" s="76"/>
      <c r="I507" s="76"/>
    </row>
    <row r="508" spans="3:11" ht="30.75" thickBot="1" x14ac:dyDescent="0.3">
      <c r="C508" s="129" t="s">
        <v>44</v>
      </c>
      <c r="D508" s="129" t="s">
        <v>55</v>
      </c>
      <c r="E508" s="136" t="s">
        <v>57</v>
      </c>
      <c r="F508" s="135" t="s">
        <v>27</v>
      </c>
      <c r="G508" s="133" t="s">
        <v>131</v>
      </c>
      <c r="H508" s="136" t="s">
        <v>46</v>
      </c>
      <c r="I508" s="133" t="s">
        <v>132</v>
      </c>
      <c r="J508" s="133" t="s">
        <v>410</v>
      </c>
      <c r="K508" s="133" t="s">
        <v>411</v>
      </c>
    </row>
    <row r="509" spans="3:11" ht="15.75" thickBot="1" x14ac:dyDescent="0.3">
      <c r="C509" s="221" t="s">
        <v>440</v>
      </c>
      <c r="D509" s="222">
        <v>10.5</v>
      </c>
      <c r="E509" s="568">
        <f>HLOOKUP(C509,$AH$2:$BU$3,2,0)</f>
        <v>5605.2314999999999</v>
      </c>
      <c r="F509" s="566">
        <f>E509*D509</f>
        <v>58854.93075</v>
      </c>
      <c r="G509" s="161" t="s">
        <v>129</v>
      </c>
      <c r="H509" s="142" t="s">
        <v>308</v>
      </c>
      <c r="I509" s="130" t="str">
        <f>VLOOKUP(H509,[5]Presupuesto!$B$11:$C$565,2,0)</f>
        <v>VIATICOS AL EXTERIOR</v>
      </c>
      <c r="J509" s="219" t="s">
        <v>1367</v>
      </c>
      <c r="K509" s="98" t="s">
        <v>399</v>
      </c>
    </row>
    <row r="510" spans="3:11" ht="15.75" thickBot="1" x14ac:dyDescent="0.3">
      <c r="C510" s="221" t="s">
        <v>448</v>
      </c>
      <c r="D510" s="222">
        <v>10.5</v>
      </c>
      <c r="E510" s="568">
        <f>HLOOKUP(C510,$AH$2:$BU$3,2,0)</f>
        <v>4286.3535000000002</v>
      </c>
      <c r="F510" s="566">
        <f>E510*D510</f>
        <v>45006.711750000002</v>
      </c>
      <c r="G510" s="161" t="s">
        <v>129</v>
      </c>
      <c r="H510" s="142" t="s">
        <v>308</v>
      </c>
      <c r="I510" s="130" t="str">
        <f>VLOOKUP(H510,[5]Presupuesto!$B$11:$C$565,2,0)</f>
        <v>VIATICOS AL EXTERIOR</v>
      </c>
      <c r="J510" s="98" t="s">
        <v>1367</v>
      </c>
      <c r="K510" s="98" t="s">
        <v>399</v>
      </c>
    </row>
    <row r="511" spans="3:11" x14ac:dyDescent="0.25">
      <c r="C511" s="221" t="s">
        <v>452</v>
      </c>
      <c r="D511" s="222">
        <v>14</v>
      </c>
      <c r="E511" s="568">
        <f>HLOOKUP(C511,$AH$2:$BU$3,2,0)</f>
        <v>3626.9145000000003</v>
      </c>
      <c r="F511" s="566">
        <f>E511*D511</f>
        <v>50776.803000000007</v>
      </c>
      <c r="G511" s="161" t="s">
        <v>129</v>
      </c>
      <c r="H511" s="142" t="s">
        <v>308</v>
      </c>
      <c r="I511" s="130" t="str">
        <f>VLOOKUP(H511,[5]Presupuesto!$B$11:$C$565,2,0)</f>
        <v>VIATICOS AL EXTERIOR</v>
      </c>
      <c r="J511" s="98" t="s">
        <v>1367</v>
      </c>
      <c r="K511" s="98" t="s">
        <v>399</v>
      </c>
    </row>
    <row r="512" spans="3:11" x14ac:dyDescent="0.25">
      <c r="C512" s="141" t="s">
        <v>1594</v>
      </c>
      <c r="D512" s="158">
        <v>10</v>
      </c>
      <c r="E512" s="565">
        <v>8400</v>
      </c>
      <c r="F512" s="566">
        <f>D512*E512</f>
        <v>84000</v>
      </c>
      <c r="G512" s="161" t="s">
        <v>129</v>
      </c>
      <c r="H512" s="142" t="s">
        <v>755</v>
      </c>
      <c r="I512" s="130" t="str">
        <f>VLOOKUP(H512,[5]Presupuesto!$B$11:$C$565,2,0)</f>
        <v>PASAJES AL EXTERIOR</v>
      </c>
      <c r="J512" s="98" t="s">
        <v>1367</v>
      </c>
      <c r="K512" s="98" t="s">
        <v>399</v>
      </c>
    </row>
    <row r="513" spans="3:11" x14ac:dyDescent="0.25">
      <c r="C513" s="141" t="s">
        <v>1582</v>
      </c>
      <c r="D513" s="158">
        <v>10</v>
      </c>
      <c r="E513" s="565">
        <v>850</v>
      </c>
      <c r="F513" s="566">
        <f>D513*E513</f>
        <v>8500</v>
      </c>
      <c r="G513" s="161" t="s">
        <v>129</v>
      </c>
      <c r="H513" s="142" t="s">
        <v>743</v>
      </c>
      <c r="I513" s="130" t="str">
        <f>VLOOKUP(H513,[5]Presupuesto!$B$11:$C$565,2,0)</f>
        <v>OTROS SERVICIOS COMERCIALES Y FINANCIEROS</v>
      </c>
      <c r="J513" s="98" t="s">
        <v>1367</v>
      </c>
      <c r="K513" s="98" t="s">
        <v>399</v>
      </c>
    </row>
    <row r="514" spans="3:11" x14ac:dyDescent="0.25">
      <c r="C514" s="141" t="s">
        <v>1596</v>
      </c>
      <c r="D514" s="158">
        <v>10</v>
      </c>
      <c r="E514" s="565">
        <v>550</v>
      </c>
      <c r="F514" s="566">
        <f>D514*E514</f>
        <v>5500</v>
      </c>
      <c r="G514" s="161" t="s">
        <v>129</v>
      </c>
      <c r="H514" s="142" t="s">
        <v>725</v>
      </c>
      <c r="I514" s="130" t="str">
        <f>VLOOKUP(H514,[5]Presupuesto!$B$11:$C$565,2,0)</f>
        <v>PRIMAS Y GASTOS DE SEGUROS</v>
      </c>
      <c r="J514" s="98" t="s">
        <v>1367</v>
      </c>
      <c r="K514" s="98" t="s">
        <v>399</v>
      </c>
    </row>
    <row r="515" spans="3:11" ht="14.45" x14ac:dyDescent="0.3">
      <c r="C515" s="145"/>
      <c r="D515" s="151"/>
      <c r="E515" s="118"/>
      <c r="F515" s="97">
        <f t="shared" ref="F515:F517" si="51">D515*E515</f>
        <v>0</v>
      </c>
      <c r="G515" s="161"/>
      <c r="H515" s="146"/>
      <c r="I515" s="130" t="e">
        <f>VLOOKUP(H515,Presupuesto!$B$11:$C$565,2,0)</f>
        <v>#N/A</v>
      </c>
      <c r="J515" s="98" t="str">
        <f>$J$509</f>
        <v>Proceso integral de la internacionalización de la Educación Superior</v>
      </c>
      <c r="K515" s="98" t="s">
        <v>412</v>
      </c>
    </row>
    <row r="516" spans="3:11" ht="14.45" x14ac:dyDescent="0.3">
      <c r="C516" s="145"/>
      <c r="D516" s="151"/>
      <c r="E516" s="118"/>
      <c r="F516" s="97">
        <f t="shared" si="51"/>
        <v>0</v>
      </c>
      <c r="G516" s="161"/>
      <c r="H516" s="146"/>
      <c r="I516" s="130" t="e">
        <f>VLOOKUP(H516,Presupuesto!$B$11:$C$565,2,0)</f>
        <v>#N/A</v>
      </c>
      <c r="J516" s="98" t="str">
        <f>$J$509</f>
        <v>Proceso integral de la internacionalización de la Educación Superior</v>
      </c>
      <c r="K516" s="98" t="s">
        <v>412</v>
      </c>
    </row>
    <row r="517" spans="3:11" thickBot="1" x14ac:dyDescent="0.35">
      <c r="C517" s="147"/>
      <c r="D517" s="159"/>
      <c r="E517" s="103"/>
      <c r="F517" s="105">
        <f t="shared" si="51"/>
        <v>0</v>
      </c>
      <c r="G517" s="162"/>
      <c r="H517" s="148"/>
      <c r="I517" s="132" t="e">
        <f>VLOOKUP(H517,Presupuesto!$B$11:$C$565,2,0)</f>
        <v>#N/A</v>
      </c>
      <c r="J517" s="106" t="str">
        <f>$J$509</f>
        <v>Proceso integral de la internacionalización de la Educación Superior</v>
      </c>
      <c r="K517" s="124" t="s">
        <v>394</v>
      </c>
    </row>
    <row r="519" spans="3:11" ht="14.45" x14ac:dyDescent="0.3">
      <c r="C519" s="464"/>
      <c r="D519" s="464"/>
      <c r="E519" s="464"/>
      <c r="F519" s="464"/>
      <c r="G519" s="451"/>
      <c r="H519" s="464"/>
      <c r="I519" s="464"/>
      <c r="J519" s="464"/>
      <c r="K519" s="464"/>
    </row>
    <row r="520" spans="3:11" thickBot="1" x14ac:dyDescent="0.35">
      <c r="C520" s="464"/>
      <c r="D520" s="464"/>
      <c r="E520" s="464"/>
      <c r="F520" s="464"/>
      <c r="G520" s="451"/>
      <c r="H520" s="464"/>
      <c r="I520" s="464"/>
      <c r="J520" s="464"/>
      <c r="K520" s="464"/>
    </row>
    <row r="521" spans="3:11" thickBot="1" x14ac:dyDescent="0.35">
      <c r="C521" s="157" t="s">
        <v>53</v>
      </c>
      <c r="D521" s="371">
        <f>SUM(F528:F532)</f>
        <v>40000</v>
      </c>
      <c r="E521" s="464"/>
      <c r="F521" s="70"/>
      <c r="G521" s="79"/>
      <c r="H521" s="70"/>
      <c r="I521" s="70"/>
      <c r="J521" s="464"/>
      <c r="K521" s="464"/>
    </row>
    <row r="522" spans="3:11" ht="14.45" x14ac:dyDescent="0.3">
      <c r="C522" s="70"/>
      <c r="D522" s="31"/>
      <c r="E522" s="93"/>
      <c r="F522" s="93"/>
      <c r="G522" s="93"/>
      <c r="H522" s="76"/>
      <c r="I522" s="76"/>
      <c r="J522" s="76"/>
      <c r="K522" s="112"/>
    </row>
    <row r="523" spans="3:11" ht="14.45" x14ac:dyDescent="0.3">
      <c r="C523" s="70"/>
      <c r="D523" s="31"/>
      <c r="E523" s="93"/>
      <c r="F523" s="93"/>
      <c r="G523" s="93"/>
      <c r="H523" s="76"/>
      <c r="I523" s="76"/>
      <c r="J523" s="76"/>
      <c r="K523" s="112"/>
    </row>
    <row r="524" spans="3:11" ht="15.6" x14ac:dyDescent="0.3">
      <c r="C524" s="202" t="s">
        <v>392</v>
      </c>
      <c r="D524" s="367" t="s">
        <v>1689</v>
      </c>
      <c r="E524" s="93"/>
      <c r="F524" s="93"/>
      <c r="G524" s="93"/>
      <c r="H524" s="76"/>
      <c r="I524" s="76"/>
      <c r="J524" s="76"/>
      <c r="K524" s="112"/>
    </row>
    <row r="525" spans="3:11" ht="18.75" x14ac:dyDescent="0.25">
      <c r="C525" s="211" t="s">
        <v>1641</v>
      </c>
      <c r="D525" s="31"/>
      <c r="E525" s="93"/>
      <c r="F525" s="93"/>
      <c r="G525" s="93"/>
      <c r="H525" s="76"/>
      <c r="I525" s="76"/>
      <c r="J525" s="76"/>
      <c r="K525" s="112"/>
    </row>
    <row r="526" spans="3:11" thickBot="1" x14ac:dyDescent="0.35">
      <c r="C526" s="464"/>
      <c r="D526" s="464"/>
      <c r="E526" s="464"/>
      <c r="F526" s="93"/>
      <c r="G526" s="76"/>
      <c r="H526" s="76"/>
      <c r="I526" s="76"/>
      <c r="J526" s="464"/>
      <c r="K526" s="464"/>
    </row>
    <row r="527" spans="3:11" ht="30.75" thickBot="1" x14ac:dyDescent="0.3">
      <c r="C527" s="129" t="s">
        <v>44</v>
      </c>
      <c r="D527" s="129" t="s">
        <v>55</v>
      </c>
      <c r="E527" s="136" t="s">
        <v>57</v>
      </c>
      <c r="F527" s="135" t="s">
        <v>27</v>
      </c>
      <c r="G527" s="133" t="s">
        <v>131</v>
      </c>
      <c r="H527" s="136" t="s">
        <v>46</v>
      </c>
      <c r="I527" s="133" t="s">
        <v>132</v>
      </c>
      <c r="J527" s="133" t="s">
        <v>410</v>
      </c>
      <c r="K527" s="133" t="s">
        <v>411</v>
      </c>
    </row>
    <row r="528" spans="3:11" x14ac:dyDescent="0.25">
      <c r="C528" s="531" t="s">
        <v>1660</v>
      </c>
      <c r="D528" s="538">
        <v>2</v>
      </c>
      <c r="E528" s="535">
        <v>20000</v>
      </c>
      <c r="F528" s="526">
        <f t="shared" ref="F528" si="52">D528*E528</f>
        <v>40000</v>
      </c>
      <c r="G528" s="161" t="s">
        <v>129</v>
      </c>
      <c r="H528" s="142" t="s">
        <v>819</v>
      </c>
      <c r="I528" s="130" t="str">
        <f>VLOOKUP(H528,[4]Presupuesto!$B$11:$C$565,2,0)</f>
        <v>PRODUCTOS DE ARTES GRAFICAS</v>
      </c>
      <c r="J528" s="98" t="s">
        <v>1367</v>
      </c>
      <c r="K528" s="98" t="s">
        <v>398</v>
      </c>
    </row>
    <row r="529" spans="3:11" x14ac:dyDescent="0.25">
      <c r="C529" s="531"/>
      <c r="D529" s="538"/>
      <c r="E529" s="536"/>
      <c r="F529" s="526"/>
      <c r="G529" s="161"/>
      <c r="H529" s="142" t="s">
        <v>821</v>
      </c>
      <c r="I529" s="130" t="str">
        <f>VLOOKUP(H529,[4]Presupuesto!$B$11:$C$565,2,0)</f>
        <v>PRODUCTOS PAPEL Y CARTON</v>
      </c>
      <c r="J529" s="98" t="s">
        <v>1367</v>
      </c>
      <c r="K529" s="98" t="s">
        <v>412</v>
      </c>
    </row>
    <row r="530" spans="3:11" ht="14.45" x14ac:dyDescent="0.3">
      <c r="C530" s="141"/>
      <c r="D530" s="158"/>
      <c r="E530" s="123"/>
      <c r="F530" s="97">
        <f t="shared" ref="F530:F532" si="53">D530*E530</f>
        <v>0</v>
      </c>
      <c r="G530" s="161"/>
      <c r="H530" s="142"/>
      <c r="I530" s="130" t="e">
        <f>VLOOKUP(H530,[1]Presupuesto!$B$11:$C$565,2,0)</f>
        <v>#N/A</v>
      </c>
      <c r="J530" s="98" t="str">
        <f>$J$327</f>
        <v>Dimensión Estratégica</v>
      </c>
      <c r="K530" s="98" t="s">
        <v>412</v>
      </c>
    </row>
    <row r="531" spans="3:11" ht="14.45" x14ac:dyDescent="0.3">
      <c r="C531" s="145"/>
      <c r="D531" s="151"/>
      <c r="E531" s="118"/>
      <c r="F531" s="97">
        <f t="shared" si="53"/>
        <v>0</v>
      </c>
      <c r="G531" s="161"/>
      <c r="H531" s="146"/>
      <c r="I531" s="130" t="e">
        <f>VLOOKUP(H531,[1]Presupuesto!$B$11:$C$565,2,0)</f>
        <v>#N/A</v>
      </c>
      <c r="J531" s="98" t="str">
        <f>$J$327</f>
        <v>Dimensión Estratégica</v>
      </c>
      <c r="K531" s="98" t="s">
        <v>412</v>
      </c>
    </row>
    <row r="532" spans="3:11" thickBot="1" x14ac:dyDescent="0.35">
      <c r="C532" s="147"/>
      <c r="D532" s="159"/>
      <c r="E532" s="103"/>
      <c r="F532" s="105">
        <f t="shared" si="53"/>
        <v>0</v>
      </c>
      <c r="G532" s="162"/>
      <c r="H532" s="148"/>
      <c r="I532" s="132" t="e">
        <f>VLOOKUP(H532,[1]Presupuesto!$B$11:$C$565,2,0)</f>
        <v>#N/A</v>
      </c>
      <c r="J532" s="106" t="str">
        <f>$J$327</f>
        <v>Dimensión Estratégica</v>
      </c>
      <c r="K532" s="124" t="s">
        <v>394</v>
      </c>
    </row>
    <row r="533" spans="3:11" ht="14.45" x14ac:dyDescent="0.3">
      <c r="C533" s="464"/>
      <c r="D533" s="464"/>
      <c r="E533" s="464"/>
      <c r="F533" s="464"/>
      <c r="G533" s="451"/>
      <c r="H533" s="464"/>
      <c r="I533" s="464"/>
      <c r="J533" s="464"/>
      <c r="K533" s="464"/>
    </row>
    <row r="534" spans="3:11" thickBot="1" x14ac:dyDescent="0.35">
      <c r="C534" s="464"/>
      <c r="D534" s="464"/>
      <c r="E534" s="464"/>
      <c r="F534" s="90"/>
      <c r="G534" s="89"/>
      <c r="H534" s="90"/>
      <c r="I534" s="90"/>
      <c r="J534" s="464"/>
      <c r="K534" s="464"/>
    </row>
    <row r="535" spans="3:11" thickBot="1" x14ac:dyDescent="0.35">
      <c r="C535" s="157" t="s">
        <v>53</v>
      </c>
      <c r="D535" s="371">
        <f>SUM(F542:F551)</f>
        <v>11307.9</v>
      </c>
      <c r="E535" s="464"/>
      <c r="F535" s="70"/>
      <c r="G535" s="79"/>
      <c r="H535" s="70"/>
      <c r="I535" s="70"/>
      <c r="J535" s="464"/>
      <c r="K535" s="464"/>
    </row>
    <row r="536" spans="3:11" ht="14.45" x14ac:dyDescent="0.3">
      <c r="C536" s="70"/>
      <c r="D536" s="31"/>
      <c r="E536" s="93"/>
      <c r="F536" s="93"/>
      <c r="G536" s="93"/>
      <c r="H536" s="76"/>
      <c r="I536" s="76"/>
      <c r="J536" s="76"/>
      <c r="K536" s="112"/>
    </row>
    <row r="537" spans="3:11" ht="14.45" x14ac:dyDescent="0.3">
      <c r="C537" s="70"/>
      <c r="D537" s="31"/>
      <c r="E537" s="93"/>
      <c r="F537" s="93"/>
      <c r="G537" s="93"/>
      <c r="H537" s="76"/>
      <c r="I537" s="76"/>
      <c r="J537" s="76"/>
      <c r="K537" s="112"/>
    </row>
    <row r="538" spans="3:11" ht="15.6" x14ac:dyDescent="0.3">
      <c r="C538" s="202" t="s">
        <v>392</v>
      </c>
      <c r="D538" s="367" t="s">
        <v>1691</v>
      </c>
      <c r="E538" s="93"/>
      <c r="F538" s="93"/>
      <c r="G538" s="93"/>
      <c r="H538" s="76"/>
      <c r="I538" s="76"/>
      <c r="J538" s="76"/>
      <c r="K538" s="112"/>
    </row>
    <row r="539" spans="3:11" ht="18.75" x14ac:dyDescent="0.25">
      <c r="C539" s="211" t="s">
        <v>1649</v>
      </c>
      <c r="D539" s="31"/>
      <c r="E539" s="93"/>
      <c r="F539" s="93"/>
      <c r="G539" s="93"/>
      <c r="H539" s="76"/>
      <c r="I539" s="76"/>
      <c r="J539" s="76"/>
      <c r="K539" s="112"/>
    </row>
    <row r="540" spans="3:11" thickBot="1" x14ac:dyDescent="0.35">
      <c r="C540" s="464"/>
      <c r="D540" s="464"/>
      <c r="E540" s="464"/>
      <c r="F540" s="93"/>
      <c r="G540" s="76"/>
      <c r="H540" s="76"/>
      <c r="I540" s="76"/>
      <c r="J540" s="464"/>
      <c r="K540" s="464"/>
    </row>
    <row r="541" spans="3:11" ht="30.75" thickBot="1" x14ac:dyDescent="0.3">
      <c r="C541" s="129" t="s">
        <v>44</v>
      </c>
      <c r="D541" s="129" t="s">
        <v>55</v>
      </c>
      <c r="E541" s="136" t="s">
        <v>57</v>
      </c>
      <c r="F541" s="135" t="s">
        <v>27</v>
      </c>
      <c r="G541" s="133" t="s">
        <v>131</v>
      </c>
      <c r="H541" s="136" t="s">
        <v>46</v>
      </c>
      <c r="I541" s="133" t="s">
        <v>132</v>
      </c>
      <c r="J541" s="133" t="s">
        <v>410</v>
      </c>
      <c r="K541" s="133" t="s">
        <v>411</v>
      </c>
    </row>
    <row r="542" spans="3:11" x14ac:dyDescent="0.25">
      <c r="C542" s="531" t="s">
        <v>1650</v>
      </c>
      <c r="D542" s="538">
        <v>2</v>
      </c>
      <c r="E542" s="535">
        <v>3500</v>
      </c>
      <c r="F542" s="526">
        <f t="shared" ref="F542:F551" si="54">D542*E542</f>
        <v>7000</v>
      </c>
      <c r="G542" s="161" t="s">
        <v>129</v>
      </c>
      <c r="H542" s="142" t="s">
        <v>955</v>
      </c>
      <c r="I542" s="130" t="str">
        <f>VLOOKUP(H542,[4]Presupuesto!$B$11:$C$565,2,0)</f>
        <v>OTROS RESPUESTOS Y ACCESORIOS MENORES</v>
      </c>
      <c r="J542" s="98" t="s">
        <v>1367</v>
      </c>
      <c r="K542" s="98" t="s">
        <v>403</v>
      </c>
    </row>
    <row r="543" spans="3:11" x14ac:dyDescent="0.25">
      <c r="C543" s="531" t="s">
        <v>1661</v>
      </c>
      <c r="D543" s="538">
        <v>10</v>
      </c>
      <c r="E543" s="536">
        <v>74.75</v>
      </c>
      <c r="F543" s="526">
        <f t="shared" si="54"/>
        <v>747.5</v>
      </c>
      <c r="G543" s="161" t="s">
        <v>129</v>
      </c>
      <c r="H543" s="142" t="s">
        <v>821</v>
      </c>
      <c r="I543" s="130" t="str">
        <f>VLOOKUP(H543,[4]Presupuesto!$B$11:$C$565,2,0)</f>
        <v>PRODUCTOS PAPEL Y CARTON</v>
      </c>
      <c r="J543" s="98" t="s">
        <v>1367</v>
      </c>
      <c r="K543" s="98" t="s">
        <v>403</v>
      </c>
    </row>
    <row r="544" spans="3:11" s="464" customFormat="1" x14ac:dyDescent="0.25">
      <c r="C544" s="531" t="s">
        <v>1652</v>
      </c>
      <c r="D544" s="538">
        <v>1</v>
      </c>
      <c r="E544" s="536">
        <v>96.8</v>
      </c>
      <c r="F544" s="526">
        <f t="shared" si="54"/>
        <v>96.8</v>
      </c>
      <c r="G544" s="161" t="s">
        <v>129</v>
      </c>
      <c r="H544" s="142" t="s">
        <v>821</v>
      </c>
      <c r="I544" s="130" t="str">
        <f>VLOOKUP(H544,[4]Presupuesto!$B$11:$C$565,2,0)</f>
        <v>PRODUCTOS PAPEL Y CARTON</v>
      </c>
      <c r="J544" s="98" t="s">
        <v>1367</v>
      </c>
      <c r="K544" s="98" t="s">
        <v>403</v>
      </c>
    </row>
    <row r="545" spans="3:11" s="464" customFormat="1" x14ac:dyDescent="0.25">
      <c r="C545" s="531" t="s">
        <v>1653</v>
      </c>
      <c r="D545" s="538">
        <v>10</v>
      </c>
      <c r="E545" s="536">
        <v>113.3</v>
      </c>
      <c r="F545" s="526">
        <f t="shared" si="54"/>
        <v>1133</v>
      </c>
      <c r="G545" s="161" t="s">
        <v>129</v>
      </c>
      <c r="H545" s="142" t="s">
        <v>821</v>
      </c>
      <c r="I545" s="130" t="str">
        <f>VLOOKUP(H545,[4]Presupuesto!$B$11:$C$565,2,0)</f>
        <v>PRODUCTOS PAPEL Y CARTON</v>
      </c>
      <c r="J545" s="98" t="s">
        <v>1367</v>
      </c>
      <c r="K545" s="98" t="s">
        <v>403</v>
      </c>
    </row>
    <row r="546" spans="3:11" s="464" customFormat="1" x14ac:dyDescent="0.25">
      <c r="C546" s="531" t="s">
        <v>1654</v>
      </c>
      <c r="D546" s="538">
        <v>2</v>
      </c>
      <c r="E546" s="536">
        <v>195</v>
      </c>
      <c r="F546" s="526">
        <f t="shared" si="54"/>
        <v>390</v>
      </c>
      <c r="G546" s="161" t="s">
        <v>129</v>
      </c>
      <c r="H546" s="142" t="s">
        <v>821</v>
      </c>
      <c r="I546" s="130" t="str">
        <f>VLOOKUP(H546,[4]Presupuesto!$B$11:$C$565,2,0)</f>
        <v>PRODUCTOS PAPEL Y CARTON</v>
      </c>
      <c r="J546" s="98" t="s">
        <v>1367</v>
      </c>
      <c r="K546" s="98" t="s">
        <v>403</v>
      </c>
    </row>
    <row r="547" spans="3:11" s="464" customFormat="1" x14ac:dyDescent="0.25">
      <c r="C547" s="531" t="s">
        <v>1655</v>
      </c>
      <c r="D547" s="538">
        <v>100</v>
      </c>
      <c r="E547" s="536">
        <v>7.42</v>
      </c>
      <c r="F547" s="526">
        <f t="shared" si="54"/>
        <v>742</v>
      </c>
      <c r="G547" s="161" t="s">
        <v>129</v>
      </c>
      <c r="H547" s="142" t="s">
        <v>821</v>
      </c>
      <c r="I547" s="130" t="str">
        <f>VLOOKUP(H547,[4]Presupuesto!$B$11:$C$565,2,0)</f>
        <v>PRODUCTOS PAPEL Y CARTON</v>
      </c>
      <c r="J547" s="98" t="s">
        <v>1367</v>
      </c>
      <c r="K547" s="98" t="s">
        <v>403</v>
      </c>
    </row>
    <row r="548" spans="3:11" s="464" customFormat="1" x14ac:dyDescent="0.25">
      <c r="C548" s="531" t="s">
        <v>1656</v>
      </c>
      <c r="D548" s="538">
        <v>100</v>
      </c>
      <c r="E548" s="536">
        <v>7.42</v>
      </c>
      <c r="F548" s="526">
        <f t="shared" si="54"/>
        <v>742</v>
      </c>
      <c r="G548" s="161" t="s">
        <v>129</v>
      </c>
      <c r="H548" s="142" t="s">
        <v>821</v>
      </c>
      <c r="I548" s="130" t="str">
        <f>VLOOKUP(H548,[4]Presupuesto!$B$11:$C$565,2,0)</f>
        <v>PRODUCTOS PAPEL Y CARTON</v>
      </c>
      <c r="J548" s="98" t="s">
        <v>1367</v>
      </c>
      <c r="K548" s="98" t="s">
        <v>403</v>
      </c>
    </row>
    <row r="549" spans="3:11" s="464" customFormat="1" x14ac:dyDescent="0.25">
      <c r="C549" s="531" t="s">
        <v>1657</v>
      </c>
      <c r="D549" s="538">
        <v>2</v>
      </c>
      <c r="E549" s="536">
        <v>152.19999999999999</v>
      </c>
      <c r="F549" s="526">
        <f t="shared" si="54"/>
        <v>304.39999999999998</v>
      </c>
      <c r="G549" s="161" t="s">
        <v>129</v>
      </c>
      <c r="H549" s="142" t="s">
        <v>821</v>
      </c>
      <c r="I549" s="130" t="str">
        <f>VLOOKUP(H549,[4]Presupuesto!$B$11:$C$565,2,0)</f>
        <v>PRODUCTOS PAPEL Y CARTON</v>
      </c>
      <c r="J549" s="98" t="s">
        <v>1367</v>
      </c>
      <c r="K549" s="98" t="s">
        <v>403</v>
      </c>
    </row>
    <row r="550" spans="3:11" s="464" customFormat="1" x14ac:dyDescent="0.25">
      <c r="C550" s="532" t="s">
        <v>1658</v>
      </c>
      <c r="D550" s="539">
        <v>1</v>
      </c>
      <c r="E550" s="537">
        <v>152.19999999999999</v>
      </c>
      <c r="F550" s="526">
        <f t="shared" si="54"/>
        <v>152.19999999999999</v>
      </c>
      <c r="G550" s="161" t="s">
        <v>129</v>
      </c>
      <c r="H550" s="142" t="s">
        <v>821</v>
      </c>
      <c r="I550" s="130" t="str">
        <f>VLOOKUP(H550,[4]Presupuesto!$B$11:$C$565,2,0)</f>
        <v>PRODUCTOS PAPEL Y CARTON</v>
      </c>
      <c r="J550" s="98" t="s">
        <v>1367</v>
      </c>
      <c r="K550" s="98" t="s">
        <v>403</v>
      </c>
    </row>
    <row r="551" spans="3:11" thickBot="1" x14ac:dyDescent="0.35">
      <c r="C551" s="147"/>
      <c r="D551" s="159"/>
      <c r="E551" s="103"/>
      <c r="F551" s="105">
        <f t="shared" si="54"/>
        <v>0</v>
      </c>
      <c r="G551" s="162"/>
      <c r="H551" s="148"/>
      <c r="I551" s="132" t="e">
        <f>VLOOKUP(H551,[1]Presupuesto!$B$11:$C$565,2,0)</f>
        <v>#N/A</v>
      </c>
      <c r="J551" s="106" t="str">
        <f t="shared" ref="J551" si="55">$J$341</f>
        <v>Dimensión Estratégica</v>
      </c>
      <c r="K551" s="124" t="s">
        <v>394</v>
      </c>
    </row>
    <row r="552" spans="3:11" ht="14.45" x14ac:dyDescent="0.3">
      <c r="C552" s="464"/>
      <c r="D552" s="464"/>
      <c r="E552" s="464"/>
      <c r="F552" s="464"/>
      <c r="G552" s="451"/>
      <c r="H552" s="464"/>
      <c r="I552" s="464"/>
      <c r="J552" s="464"/>
      <c r="K552" s="464"/>
    </row>
    <row r="553" spans="3:11" thickBot="1" x14ac:dyDescent="0.35"/>
    <row r="554" spans="3:11" thickBot="1" x14ac:dyDescent="0.35">
      <c r="C554" s="157" t="s">
        <v>53</v>
      </c>
      <c r="D554" s="371">
        <f>SUM(F561:F576)</f>
        <v>0</v>
      </c>
      <c r="F554" s="70"/>
      <c r="G554" s="79"/>
      <c r="H554" s="70"/>
      <c r="I554" s="70"/>
    </row>
    <row r="555" spans="3:11" ht="14.45" x14ac:dyDescent="0.3">
      <c r="C555" s="70"/>
      <c r="D555" s="31"/>
      <c r="E555" s="93"/>
      <c r="F555" s="93"/>
      <c r="G555" s="93"/>
      <c r="H555" s="76"/>
      <c r="I555" s="76"/>
      <c r="J555" s="76"/>
      <c r="K555" s="112"/>
    </row>
    <row r="556" spans="3:11" ht="14.45" x14ac:dyDescent="0.3">
      <c r="C556" s="70"/>
      <c r="D556" s="31"/>
      <c r="E556" s="93"/>
      <c r="F556" s="93"/>
      <c r="G556" s="93"/>
      <c r="H556" s="76"/>
      <c r="I556" s="76"/>
      <c r="J556" s="76"/>
      <c r="K556" s="112"/>
    </row>
    <row r="557" spans="3:11" ht="15.6" x14ac:dyDescent="0.3">
      <c r="C557" s="202" t="s">
        <v>392</v>
      </c>
      <c r="D557" s="367"/>
      <c r="E557" s="93"/>
      <c r="F557" s="93"/>
      <c r="G557" s="93"/>
      <c r="H557" s="76"/>
      <c r="I557" s="76"/>
      <c r="J557" s="76"/>
      <c r="K557" s="112"/>
    </row>
    <row r="558" spans="3:11" ht="18" x14ac:dyDescent="0.3">
      <c r="C558" s="211" t="e">
        <f>IFERROR(VLOOKUP(D557,'1. Desarrollo e Innov. Curricu.'!$E:$F,2,FALSE),IFERROR(VLOOKUP(D557,'2. Investigación Científica'!$E:$F,2,FALSE),IFERROR(VLOOKUP(D557,'3. Vinculación Univ. Sociedad'!$E:$F,2,FALSE),IFERROR(VLOOKUP(D557,'4. Docencia y Profesorado Univ.'!$E:$F,2,FALSE),IFERROR(VLOOKUP(D557,'5. Estudiantes y Graduados'!$E:$F,2,FALSE),IFERROR(VLOOKUP(D557,'11. Gestion Administrativa'!$E:$F,2,FALSE),IFERROR(VLOOKUP(D557,'13. Gestión Académica'!$E:$F,2,FALSE),IFERROR(VLOOKUP(D557,'8. Asegura. de la Calid. y M'!$E:$F,2,FALSE),IFERROR(VLOOKUP(D557,'6. Gestión del Conocimiento'!$E:$F,2,FALSE),IFERROR(VLOOKUP(D557,'15. Gobernabilidad y Proceso...'!$E:$F,2,FALSE),IFERROR(VLOOKUP(D557,'12. Gestión del Talento Humano'!$E:$F,2,FALSE),IFERROR(VLOOKUP(D557,'14. Internacional... de la E.S.'!$E:$F,2,FALSE),IFERROR(VLOOKUP(D557,'10. Posgrado'!$E:$F,2,FALSE),IFERROR(VLOOKUP(D557,'17. Gestión TIC'!$E:$F,2,FALSE),IFERROR(VLOOKUP(D557,'16. Desa. del Sistema Educ.Sup.'!$E:$F,2,FALSE),IFERROR(VLOOKUP(D557,'9. Cultura de Inno. Insti...'!$E:$F,2,FALSE),VLOOKUP(D557,'7. Lo Esencial de la Reforma U.'!$E:$F,2,0)))))))))))))))))</f>
        <v>#N/A</v>
      </c>
      <c r="D558" s="31"/>
      <c r="E558" s="93"/>
      <c r="F558" s="93"/>
      <c r="G558" s="93"/>
      <c r="H558" s="76"/>
      <c r="I558" s="76"/>
      <c r="J558" s="76"/>
      <c r="K558" s="112"/>
    </row>
    <row r="559" spans="3:11" thickBot="1" x14ac:dyDescent="0.35">
      <c r="F559" s="93"/>
      <c r="G559" s="76"/>
      <c r="H559" s="76"/>
      <c r="I559" s="76"/>
    </row>
    <row r="560" spans="3:11" ht="30.75" thickBot="1" x14ac:dyDescent="0.3">
      <c r="C560" s="129" t="s">
        <v>44</v>
      </c>
      <c r="D560" s="129" t="s">
        <v>55</v>
      </c>
      <c r="E560" s="136" t="s">
        <v>57</v>
      </c>
      <c r="F560" s="135" t="s">
        <v>27</v>
      </c>
      <c r="G560" s="133" t="s">
        <v>131</v>
      </c>
      <c r="H560" s="136" t="s">
        <v>46</v>
      </c>
      <c r="I560" s="133" t="s">
        <v>132</v>
      </c>
      <c r="J560" s="133" t="s">
        <v>410</v>
      </c>
      <c r="K560" s="133" t="s">
        <v>411</v>
      </c>
    </row>
    <row r="561" spans="3:11" x14ac:dyDescent="0.25">
      <c r="C561" s="221" t="s">
        <v>439</v>
      </c>
      <c r="D561" s="222"/>
      <c r="E561" s="220">
        <f>HLOOKUP(C561,$AH$2:$BU$3,2,0)</f>
        <v>620</v>
      </c>
      <c r="F561" s="97">
        <f t="shared" ref="F561:F576" si="56">D561*E561</f>
        <v>0</v>
      </c>
      <c r="G561" s="161"/>
      <c r="H561" s="142"/>
      <c r="I561" s="130" t="e">
        <f>VLOOKUP(H561,Presupuesto!$B$11:$C$565,2,0)</f>
        <v>#N/A</v>
      </c>
      <c r="J561" s="219" t="s">
        <v>1479</v>
      </c>
      <c r="K561" s="98" t="s">
        <v>394</v>
      </c>
    </row>
    <row r="562" spans="3:11" ht="14.45" x14ac:dyDescent="0.3">
      <c r="C562" s="141"/>
      <c r="D562" s="158"/>
      <c r="E562" s="123"/>
      <c r="F562" s="97">
        <f t="shared" si="56"/>
        <v>0</v>
      </c>
      <c r="G562" s="161"/>
      <c r="H562" s="142"/>
      <c r="I562" s="130" t="e">
        <f>VLOOKUP(H562,Presupuesto!$B$11:$C$565,2,0)</f>
        <v>#N/A</v>
      </c>
      <c r="J562" s="98" t="str">
        <f t="shared" ref="J562:J576" si="57">$J$561</f>
        <v>Desarrollo del Sistema de Educación Superior</v>
      </c>
      <c r="K562" s="98" t="s">
        <v>412</v>
      </c>
    </row>
    <row r="563" spans="3:11" ht="14.45" x14ac:dyDescent="0.3">
      <c r="C563" s="141"/>
      <c r="D563" s="158"/>
      <c r="E563" s="123"/>
      <c r="F563" s="97">
        <f t="shared" si="56"/>
        <v>0</v>
      </c>
      <c r="G563" s="161"/>
      <c r="H563" s="142"/>
      <c r="I563" s="130" t="e">
        <f>VLOOKUP(H563,Presupuesto!$B$11:$C$565,2,0)</f>
        <v>#N/A</v>
      </c>
      <c r="J563" s="98" t="str">
        <f t="shared" si="57"/>
        <v>Desarrollo del Sistema de Educación Superior</v>
      </c>
      <c r="K563" s="98" t="s">
        <v>412</v>
      </c>
    </row>
    <row r="564" spans="3:11" ht="14.45" x14ac:dyDescent="0.3">
      <c r="C564" s="143"/>
      <c r="D564" s="151"/>
      <c r="E564" s="118"/>
      <c r="F564" s="97">
        <f t="shared" si="56"/>
        <v>0</v>
      </c>
      <c r="G564" s="161"/>
      <c r="H564" s="144"/>
      <c r="I564" s="130" t="e">
        <f>VLOOKUP(H564,Presupuesto!$B$11:$C$565,2,0)</f>
        <v>#N/A</v>
      </c>
      <c r="J564" s="98" t="str">
        <f t="shared" si="57"/>
        <v>Desarrollo del Sistema de Educación Superior</v>
      </c>
      <c r="K564" s="98" t="s">
        <v>412</v>
      </c>
    </row>
    <row r="565" spans="3:11" ht="14.45" x14ac:dyDescent="0.3">
      <c r="C565" s="143"/>
      <c r="D565" s="151"/>
      <c r="E565" s="118"/>
      <c r="F565" s="97">
        <f t="shared" si="56"/>
        <v>0</v>
      </c>
      <c r="G565" s="161"/>
      <c r="H565" s="144"/>
      <c r="I565" s="130" t="e">
        <f>VLOOKUP(H565,Presupuesto!$B$11:$C$565,2,0)</f>
        <v>#N/A</v>
      </c>
      <c r="J565" s="98" t="str">
        <f t="shared" si="57"/>
        <v>Desarrollo del Sistema de Educación Superior</v>
      </c>
      <c r="K565" s="98" t="s">
        <v>412</v>
      </c>
    </row>
    <row r="566" spans="3:11" ht="14.45" x14ac:dyDescent="0.3">
      <c r="C566" s="143"/>
      <c r="D566" s="151"/>
      <c r="E566" s="118"/>
      <c r="F566" s="97">
        <f t="shared" si="56"/>
        <v>0</v>
      </c>
      <c r="G566" s="161"/>
      <c r="H566" s="144"/>
      <c r="I566" s="130" t="e">
        <f>VLOOKUP(H566,Presupuesto!$B$11:$C$565,2,0)</f>
        <v>#N/A</v>
      </c>
      <c r="J566" s="98" t="str">
        <f t="shared" si="57"/>
        <v>Desarrollo del Sistema de Educación Superior</v>
      </c>
      <c r="K566" s="98" t="s">
        <v>412</v>
      </c>
    </row>
    <row r="567" spans="3:11" ht="14.45" x14ac:dyDescent="0.3">
      <c r="C567" s="143"/>
      <c r="D567" s="151"/>
      <c r="E567" s="118"/>
      <c r="F567" s="97">
        <f t="shared" si="56"/>
        <v>0</v>
      </c>
      <c r="G567" s="161"/>
      <c r="H567" s="144"/>
      <c r="I567" s="130" t="e">
        <f>VLOOKUP(H567,Presupuesto!$B$11:$C$565,2,0)</f>
        <v>#N/A</v>
      </c>
      <c r="J567" s="98" t="str">
        <f t="shared" si="57"/>
        <v>Desarrollo del Sistema de Educación Superior</v>
      </c>
      <c r="K567" s="98" t="s">
        <v>412</v>
      </c>
    </row>
    <row r="568" spans="3:11" ht="14.45" x14ac:dyDescent="0.3">
      <c r="C568" s="143"/>
      <c r="D568" s="151"/>
      <c r="E568" s="118"/>
      <c r="F568" s="97">
        <f t="shared" si="56"/>
        <v>0</v>
      </c>
      <c r="G568" s="161"/>
      <c r="H568" s="144"/>
      <c r="I568" s="130" t="e">
        <f>VLOOKUP(H568,Presupuesto!$B$11:$C$565,2,0)</f>
        <v>#N/A</v>
      </c>
      <c r="J568" s="98" t="str">
        <f t="shared" si="57"/>
        <v>Desarrollo del Sistema de Educación Superior</v>
      </c>
      <c r="K568" s="98" t="s">
        <v>412</v>
      </c>
    </row>
    <row r="569" spans="3:11" ht="14.45" x14ac:dyDescent="0.3">
      <c r="C569" s="143"/>
      <c r="D569" s="151"/>
      <c r="E569" s="118"/>
      <c r="F569" s="97">
        <f t="shared" si="56"/>
        <v>0</v>
      </c>
      <c r="G569" s="161"/>
      <c r="H569" s="144"/>
      <c r="I569" s="130" t="e">
        <f>VLOOKUP(H569,Presupuesto!$B$11:$C$565,2,0)</f>
        <v>#N/A</v>
      </c>
      <c r="J569" s="98" t="str">
        <f t="shared" si="57"/>
        <v>Desarrollo del Sistema de Educación Superior</v>
      </c>
      <c r="K569" s="98" t="s">
        <v>412</v>
      </c>
    </row>
    <row r="570" spans="3:11" ht="14.45" x14ac:dyDescent="0.3">
      <c r="C570" s="143"/>
      <c r="D570" s="151"/>
      <c r="E570" s="118"/>
      <c r="F570" s="97">
        <f t="shared" si="56"/>
        <v>0</v>
      </c>
      <c r="G570" s="161"/>
      <c r="H570" s="144"/>
      <c r="I570" s="130" t="e">
        <f>VLOOKUP(H570,Presupuesto!$B$11:$C$565,2,0)</f>
        <v>#N/A</v>
      </c>
      <c r="J570" s="98" t="str">
        <f t="shared" si="57"/>
        <v>Desarrollo del Sistema de Educación Superior</v>
      </c>
      <c r="K570" s="98" t="s">
        <v>412</v>
      </c>
    </row>
    <row r="571" spans="3:11" ht="14.45" x14ac:dyDescent="0.3">
      <c r="C571" s="143"/>
      <c r="D571" s="151"/>
      <c r="E571" s="118"/>
      <c r="F571" s="97">
        <f t="shared" si="56"/>
        <v>0</v>
      </c>
      <c r="G571" s="161"/>
      <c r="H571" s="144"/>
      <c r="I571" s="130" t="e">
        <f>VLOOKUP(H571,Presupuesto!$B$11:$C$565,2,0)</f>
        <v>#N/A</v>
      </c>
      <c r="J571" s="98" t="str">
        <f t="shared" si="57"/>
        <v>Desarrollo del Sistema de Educación Superior</v>
      </c>
      <c r="K571" s="98" t="s">
        <v>412</v>
      </c>
    </row>
    <row r="572" spans="3:11" ht="14.45" x14ac:dyDescent="0.3">
      <c r="C572" s="145"/>
      <c r="D572" s="151"/>
      <c r="E572" s="118"/>
      <c r="F572" s="97">
        <f t="shared" si="56"/>
        <v>0</v>
      </c>
      <c r="G572" s="161"/>
      <c r="H572" s="146"/>
      <c r="I572" s="130" t="e">
        <f>VLOOKUP(H572,Presupuesto!$B$11:$C$565,2,0)</f>
        <v>#N/A</v>
      </c>
      <c r="J572" s="98" t="str">
        <f t="shared" si="57"/>
        <v>Desarrollo del Sistema de Educación Superior</v>
      </c>
      <c r="K572" s="98" t="s">
        <v>403</v>
      </c>
    </row>
    <row r="573" spans="3:11" ht="14.45" x14ac:dyDescent="0.3">
      <c r="C573" s="145"/>
      <c r="D573" s="151"/>
      <c r="E573" s="118"/>
      <c r="F573" s="97">
        <f t="shared" si="56"/>
        <v>0</v>
      </c>
      <c r="G573" s="161"/>
      <c r="H573" s="146"/>
      <c r="I573" s="130" t="e">
        <f>VLOOKUP(H573,Presupuesto!$B$11:$C$565,2,0)</f>
        <v>#N/A</v>
      </c>
      <c r="J573" s="98" t="str">
        <f t="shared" si="57"/>
        <v>Desarrollo del Sistema de Educación Superior</v>
      </c>
      <c r="K573" s="98" t="s">
        <v>412</v>
      </c>
    </row>
    <row r="574" spans="3:11" ht="14.45" x14ac:dyDescent="0.3">
      <c r="C574" s="145"/>
      <c r="D574" s="151"/>
      <c r="E574" s="118"/>
      <c r="F574" s="97">
        <f t="shared" si="56"/>
        <v>0</v>
      </c>
      <c r="G574" s="161"/>
      <c r="H574" s="146"/>
      <c r="I574" s="130" t="e">
        <f>VLOOKUP(H574,Presupuesto!$B$11:$C$565,2,0)</f>
        <v>#N/A</v>
      </c>
      <c r="J574" s="98" t="str">
        <f t="shared" si="57"/>
        <v>Desarrollo del Sistema de Educación Superior</v>
      </c>
      <c r="K574" s="98" t="s">
        <v>412</v>
      </c>
    </row>
    <row r="575" spans="3:11" x14ac:dyDescent="0.25">
      <c r="C575" s="145"/>
      <c r="D575" s="151"/>
      <c r="E575" s="118"/>
      <c r="F575" s="97">
        <f t="shared" si="56"/>
        <v>0</v>
      </c>
      <c r="G575" s="161"/>
      <c r="H575" s="146"/>
      <c r="I575" s="130" t="e">
        <f>VLOOKUP(H575,Presupuesto!$B$11:$C$565,2,0)</f>
        <v>#N/A</v>
      </c>
      <c r="J575" s="98" t="str">
        <f t="shared" si="57"/>
        <v>Desarrollo del Sistema de Educación Superior</v>
      </c>
      <c r="K575" s="98" t="s">
        <v>412</v>
      </c>
    </row>
    <row r="576" spans="3:11" ht="15.75" thickBot="1" x14ac:dyDescent="0.3">
      <c r="C576" s="147"/>
      <c r="D576" s="159"/>
      <c r="E576" s="103"/>
      <c r="F576" s="105">
        <f t="shared" si="56"/>
        <v>0</v>
      </c>
      <c r="G576" s="162"/>
      <c r="H576" s="148"/>
      <c r="I576" s="132" t="e">
        <f>VLOOKUP(H576,Presupuesto!$B$11:$C$565,2,0)</f>
        <v>#N/A</v>
      </c>
      <c r="J576" s="106" t="str">
        <f t="shared" si="57"/>
        <v>Desarrollo del Sistema de Educación Superior</v>
      </c>
      <c r="K576" s="124" t="s">
        <v>394</v>
      </c>
    </row>
    <row r="578" spans="3:11" ht="15.75" thickBot="1" x14ac:dyDescent="0.3">
      <c r="F578" s="90"/>
      <c r="G578" s="89"/>
      <c r="H578" s="90"/>
      <c r="I578" s="90"/>
    </row>
    <row r="579" spans="3:11" ht="15.75" thickBot="1" x14ac:dyDescent="0.3">
      <c r="C579" s="157" t="s">
        <v>53</v>
      </c>
      <c r="D579" s="371">
        <f>SUM(F586:F598)</f>
        <v>0</v>
      </c>
      <c r="F579" s="70"/>
      <c r="G579" s="79"/>
      <c r="H579" s="70"/>
      <c r="I579" s="70"/>
    </row>
    <row r="580" spans="3:11" x14ac:dyDescent="0.25">
      <c r="C580" s="70"/>
      <c r="D580" s="31"/>
      <c r="E580" s="93"/>
      <c r="F580" s="93"/>
      <c r="G580" s="93"/>
      <c r="H580" s="76"/>
      <c r="I580" s="76"/>
      <c r="J580" s="76"/>
      <c r="K580" s="112"/>
    </row>
    <row r="581" spans="3:11" x14ac:dyDescent="0.25">
      <c r="C581" s="70"/>
      <c r="D581" s="31"/>
      <c r="E581" s="93"/>
      <c r="F581" s="93"/>
      <c r="G581" s="93"/>
      <c r="H581" s="76"/>
      <c r="I581" s="76"/>
      <c r="J581" s="76"/>
      <c r="K581" s="112"/>
    </row>
    <row r="582" spans="3:11" ht="15.75" x14ac:dyDescent="0.25">
      <c r="C582" s="202" t="s">
        <v>392</v>
      </c>
      <c r="D582" s="367"/>
      <c r="E582" s="93"/>
      <c r="F582" s="93"/>
      <c r="G582" s="93"/>
      <c r="H582" s="76"/>
      <c r="I582" s="76"/>
      <c r="J582" s="76"/>
      <c r="K582" s="112"/>
    </row>
    <row r="583" spans="3:11" ht="18.75" x14ac:dyDescent="0.25">
      <c r="C583" s="211" t="e">
        <f>IFERROR(VLOOKUP(D582,'1. Desarrollo e Innov. Curricu.'!$E:$F,2,FALSE),IFERROR(VLOOKUP(D582,'2. Investigación Científica'!$E:$F,2,FALSE),IFERROR(VLOOKUP(D582,'3. Vinculación Univ. Sociedad'!$E:$F,2,FALSE),IFERROR(VLOOKUP(D582,'4. Docencia y Profesorado Univ.'!$E:$F,2,FALSE),IFERROR(VLOOKUP(D582,'5. Estudiantes y Graduados'!$E:$F,2,FALSE),IFERROR(VLOOKUP(D582,'11. Gestion Administrativa'!$E:$F,2,FALSE),IFERROR(VLOOKUP(D582,'13. Gestión Académica'!$E:$F,2,FALSE),IFERROR(VLOOKUP(D582,'8. Asegura. de la Calid. y M'!$E:$F,2,FALSE),IFERROR(VLOOKUP(D582,'6. Gestión del Conocimiento'!$E:$F,2,FALSE),IFERROR(VLOOKUP(D582,'15. Gobernabilidad y Proceso...'!$E:$F,2,FALSE),IFERROR(VLOOKUP(D582,'12. Gestión del Talento Humano'!$E:$F,2,FALSE),IFERROR(VLOOKUP(D582,'14. Internacional... de la E.S.'!$E:$F,2,FALSE),IFERROR(VLOOKUP(D582,'10. Posgrado'!$E:$F,2,FALSE),IFERROR(VLOOKUP(D582,'17. Gestión TIC'!$E:$F,2,FALSE),IFERROR(VLOOKUP(D582,'16. Desa. del Sistema Educ.Sup.'!$E:$F,2,FALSE),IFERROR(VLOOKUP(D582,'9. Cultura de Inno. Insti...'!$E:$F,2,FALSE),VLOOKUP(D582,'7. Lo Esencial de la Reforma U.'!$E:$F,2,0)))))))))))))))))</f>
        <v>#N/A</v>
      </c>
      <c r="D583" s="31"/>
      <c r="E583" s="93"/>
      <c r="F583" s="93"/>
      <c r="G583" s="93"/>
      <c r="H583" s="76"/>
      <c r="I583" s="76"/>
      <c r="J583" s="76"/>
      <c r="K583" s="112"/>
    </row>
    <row r="584" spans="3:11" ht="15.75" thickBot="1" x14ac:dyDescent="0.3">
      <c r="F584" s="93"/>
      <c r="G584" s="76"/>
      <c r="H584" s="76"/>
      <c r="I584" s="76"/>
    </row>
    <row r="585" spans="3:11" ht="30.75" thickBot="1" x14ac:dyDescent="0.3">
      <c r="C585" s="129" t="s">
        <v>44</v>
      </c>
      <c r="D585" s="129" t="s">
        <v>55</v>
      </c>
      <c r="E585" s="136" t="s">
        <v>57</v>
      </c>
      <c r="F585" s="135" t="s">
        <v>27</v>
      </c>
      <c r="G585" s="133" t="s">
        <v>131</v>
      </c>
      <c r="H585" s="136" t="s">
        <v>46</v>
      </c>
      <c r="I585" s="133" t="s">
        <v>132</v>
      </c>
      <c r="J585" s="133" t="s">
        <v>410</v>
      </c>
      <c r="K585" s="133" t="s">
        <v>411</v>
      </c>
    </row>
    <row r="586" spans="3:11" x14ac:dyDescent="0.25">
      <c r="C586" s="221" t="s">
        <v>439</v>
      </c>
      <c r="D586" s="222"/>
      <c r="E586" s="220">
        <f>HLOOKUP(C586,$AH$2:$BU$3,2,0)</f>
        <v>620</v>
      </c>
      <c r="F586" s="97">
        <f t="shared" ref="F586:F598" si="58">D586*E586</f>
        <v>0</v>
      </c>
      <c r="G586" s="161"/>
      <c r="H586" s="142"/>
      <c r="I586" s="130" t="e">
        <f>VLOOKUP(H586,Presupuesto!$B$11:$C$565,2,0)</f>
        <v>#N/A</v>
      </c>
      <c r="J586" s="219" t="s">
        <v>1479</v>
      </c>
      <c r="K586" s="98" t="s">
        <v>394</v>
      </c>
    </row>
    <row r="587" spans="3:11" x14ac:dyDescent="0.25">
      <c r="C587" s="141"/>
      <c r="D587" s="158"/>
      <c r="E587" s="123"/>
      <c r="F587" s="97">
        <f t="shared" si="58"/>
        <v>0</v>
      </c>
      <c r="G587" s="161"/>
      <c r="H587" s="142"/>
      <c r="I587" s="130" t="e">
        <f>VLOOKUP(H587,Presupuesto!$B$11:$C$565,2,0)</f>
        <v>#N/A</v>
      </c>
      <c r="J587" s="98" t="str">
        <f t="shared" ref="J587:J598" si="59">$J$586</f>
        <v>Desarrollo del Sistema de Educación Superior</v>
      </c>
      <c r="K587" s="98" t="s">
        <v>412</v>
      </c>
    </row>
    <row r="588" spans="3:11" x14ac:dyDescent="0.25">
      <c r="C588" s="141"/>
      <c r="D588" s="158"/>
      <c r="E588" s="123"/>
      <c r="F588" s="97">
        <f t="shared" si="58"/>
        <v>0</v>
      </c>
      <c r="G588" s="161"/>
      <c r="H588" s="142"/>
      <c r="I588" s="130" t="e">
        <f>VLOOKUP(H588,Presupuesto!$B$11:$C$565,2,0)</f>
        <v>#N/A</v>
      </c>
      <c r="J588" s="98" t="str">
        <f t="shared" si="59"/>
        <v>Desarrollo del Sistema de Educación Superior</v>
      </c>
      <c r="K588" s="98" t="s">
        <v>412</v>
      </c>
    </row>
    <row r="589" spans="3:11" x14ac:dyDescent="0.25">
      <c r="C589" s="143"/>
      <c r="D589" s="151"/>
      <c r="E589" s="118"/>
      <c r="F589" s="97">
        <f t="shared" si="58"/>
        <v>0</v>
      </c>
      <c r="G589" s="161"/>
      <c r="H589" s="144"/>
      <c r="I589" s="130" t="e">
        <f>VLOOKUP(H589,Presupuesto!$B$11:$C$565,2,0)</f>
        <v>#N/A</v>
      </c>
      <c r="J589" s="98" t="str">
        <f t="shared" si="59"/>
        <v>Desarrollo del Sistema de Educación Superior</v>
      </c>
      <c r="K589" s="98" t="s">
        <v>412</v>
      </c>
    </row>
    <row r="590" spans="3:11" x14ac:dyDescent="0.25">
      <c r="C590" s="143"/>
      <c r="D590" s="151"/>
      <c r="E590" s="118"/>
      <c r="F590" s="97">
        <f t="shared" si="58"/>
        <v>0</v>
      </c>
      <c r="G590" s="161"/>
      <c r="H590" s="144"/>
      <c r="I590" s="130" t="e">
        <f>VLOOKUP(H590,Presupuesto!$B$11:$C$565,2,0)</f>
        <v>#N/A</v>
      </c>
      <c r="J590" s="98" t="str">
        <f t="shared" si="59"/>
        <v>Desarrollo del Sistema de Educación Superior</v>
      </c>
      <c r="K590" s="98" t="s">
        <v>412</v>
      </c>
    </row>
    <row r="591" spans="3:11" x14ac:dyDescent="0.25">
      <c r="C591" s="143"/>
      <c r="D591" s="151"/>
      <c r="E591" s="118"/>
      <c r="F591" s="97">
        <f t="shared" si="58"/>
        <v>0</v>
      </c>
      <c r="G591" s="161"/>
      <c r="H591" s="144"/>
      <c r="I591" s="130" t="e">
        <f>VLOOKUP(H591,Presupuesto!$B$11:$C$565,2,0)</f>
        <v>#N/A</v>
      </c>
      <c r="J591" s="98" t="str">
        <f t="shared" si="59"/>
        <v>Desarrollo del Sistema de Educación Superior</v>
      </c>
      <c r="K591" s="98" t="s">
        <v>412</v>
      </c>
    </row>
    <row r="592" spans="3:11" x14ac:dyDescent="0.25">
      <c r="C592" s="143"/>
      <c r="D592" s="151"/>
      <c r="E592" s="118"/>
      <c r="F592" s="97">
        <f t="shared" si="58"/>
        <v>0</v>
      </c>
      <c r="G592" s="161"/>
      <c r="H592" s="144"/>
      <c r="I592" s="130" t="e">
        <f>VLOOKUP(H592,Presupuesto!$B$11:$C$565,2,0)</f>
        <v>#N/A</v>
      </c>
      <c r="J592" s="98" t="str">
        <f t="shared" si="59"/>
        <v>Desarrollo del Sistema de Educación Superior</v>
      </c>
      <c r="K592" s="98" t="s">
        <v>412</v>
      </c>
    </row>
    <row r="593" spans="3:11" x14ac:dyDescent="0.25">
      <c r="C593" s="143"/>
      <c r="D593" s="151"/>
      <c r="E593" s="118"/>
      <c r="F593" s="97">
        <f t="shared" si="58"/>
        <v>0</v>
      </c>
      <c r="G593" s="161"/>
      <c r="H593" s="144"/>
      <c r="I593" s="130" t="e">
        <f>VLOOKUP(H593,Presupuesto!$B$11:$C$565,2,0)</f>
        <v>#N/A</v>
      </c>
      <c r="J593" s="98" t="str">
        <f t="shared" si="59"/>
        <v>Desarrollo del Sistema de Educación Superior</v>
      </c>
      <c r="K593" s="98" t="s">
        <v>412</v>
      </c>
    </row>
    <row r="594" spans="3:11" x14ac:dyDescent="0.25">
      <c r="C594" s="145"/>
      <c r="D594" s="151"/>
      <c r="E594" s="118"/>
      <c r="F594" s="97">
        <f t="shared" si="58"/>
        <v>0</v>
      </c>
      <c r="G594" s="161"/>
      <c r="H594" s="146"/>
      <c r="I594" s="130" t="e">
        <f>VLOOKUP(H594,Presupuesto!$B$11:$C$565,2,0)</f>
        <v>#N/A</v>
      </c>
      <c r="J594" s="98" t="str">
        <f t="shared" si="59"/>
        <v>Desarrollo del Sistema de Educación Superior</v>
      </c>
      <c r="K594" s="98" t="s">
        <v>403</v>
      </c>
    </row>
    <row r="595" spans="3:11" x14ac:dyDescent="0.25">
      <c r="C595" s="145"/>
      <c r="D595" s="151"/>
      <c r="E595" s="118"/>
      <c r="F595" s="97">
        <f t="shared" si="58"/>
        <v>0</v>
      </c>
      <c r="G595" s="161"/>
      <c r="H595" s="146"/>
      <c r="I595" s="130" t="e">
        <f>VLOOKUP(H595,Presupuesto!$B$11:$C$565,2,0)</f>
        <v>#N/A</v>
      </c>
      <c r="J595" s="98" t="str">
        <f t="shared" si="59"/>
        <v>Desarrollo del Sistema de Educación Superior</v>
      </c>
      <c r="K595" s="98" t="s">
        <v>412</v>
      </c>
    </row>
    <row r="596" spans="3:11" x14ac:dyDescent="0.25">
      <c r="C596" s="145"/>
      <c r="D596" s="151"/>
      <c r="E596" s="118"/>
      <c r="F596" s="97">
        <f t="shared" si="58"/>
        <v>0</v>
      </c>
      <c r="G596" s="161"/>
      <c r="H596" s="146"/>
      <c r="I596" s="130" t="e">
        <f>VLOOKUP(H596,Presupuesto!$B$11:$C$565,2,0)</f>
        <v>#N/A</v>
      </c>
      <c r="J596" s="98" t="str">
        <f t="shared" si="59"/>
        <v>Desarrollo del Sistema de Educación Superior</v>
      </c>
      <c r="K596" s="98" t="s">
        <v>412</v>
      </c>
    </row>
    <row r="597" spans="3:11" x14ac:dyDescent="0.25">
      <c r="C597" s="145"/>
      <c r="D597" s="151"/>
      <c r="E597" s="118"/>
      <c r="F597" s="97">
        <f t="shared" si="58"/>
        <v>0</v>
      </c>
      <c r="G597" s="161"/>
      <c r="H597" s="146"/>
      <c r="I597" s="130" t="e">
        <f>VLOOKUP(H597,Presupuesto!$B$11:$C$565,2,0)</f>
        <v>#N/A</v>
      </c>
      <c r="J597" s="98" t="str">
        <f t="shared" si="59"/>
        <v>Desarrollo del Sistema de Educación Superior</v>
      </c>
      <c r="K597" s="98" t="s">
        <v>412</v>
      </c>
    </row>
    <row r="598" spans="3:11" ht="15.75" thickBot="1" x14ac:dyDescent="0.3">
      <c r="C598" s="147"/>
      <c r="D598" s="159"/>
      <c r="E598" s="103"/>
      <c r="F598" s="105">
        <f t="shared" si="58"/>
        <v>0</v>
      </c>
      <c r="G598" s="162"/>
      <c r="H598" s="148"/>
      <c r="I598" s="132" t="e">
        <f>VLOOKUP(H598,Presupuesto!$B$11:$C$565,2,0)</f>
        <v>#N/A</v>
      </c>
      <c r="J598" s="106" t="str">
        <f t="shared" si="59"/>
        <v>Desarrollo del Sistema de Educación Superior</v>
      </c>
      <c r="K598" s="124" t="s">
        <v>394</v>
      </c>
    </row>
    <row r="600" spans="3:11" ht="15.75" thickBot="1" x14ac:dyDescent="0.3"/>
    <row r="601" spans="3:11" ht="15.75" thickBot="1" x14ac:dyDescent="0.3">
      <c r="C601" s="157" t="s">
        <v>53</v>
      </c>
      <c r="D601" s="371">
        <f>SUM(F608:F626)</f>
        <v>0</v>
      </c>
      <c r="F601" s="70"/>
      <c r="G601" s="79"/>
      <c r="H601" s="70"/>
      <c r="I601" s="70"/>
    </row>
    <row r="602" spans="3:11" x14ac:dyDescent="0.25">
      <c r="C602" s="70"/>
      <c r="D602" s="31"/>
      <c r="E602" s="93"/>
      <c r="F602" s="93"/>
      <c r="G602" s="93"/>
      <c r="H602" s="76"/>
      <c r="I602" s="76"/>
      <c r="J602" s="76"/>
      <c r="K602" s="112"/>
    </row>
    <row r="603" spans="3:11" x14ac:dyDescent="0.25">
      <c r="C603" s="70"/>
      <c r="D603" s="31"/>
      <c r="E603" s="93"/>
      <c r="F603" s="93"/>
      <c r="G603" s="93"/>
      <c r="H603" s="76"/>
      <c r="I603" s="76"/>
      <c r="J603" s="76"/>
      <c r="K603" s="112"/>
    </row>
    <row r="604" spans="3:11" ht="15.75" x14ac:dyDescent="0.25">
      <c r="C604" s="202" t="s">
        <v>392</v>
      </c>
      <c r="D604" s="367"/>
      <c r="E604" s="93"/>
      <c r="F604" s="93"/>
      <c r="G604" s="93"/>
      <c r="H604" s="76"/>
      <c r="I604" s="76"/>
      <c r="J604" s="76"/>
      <c r="K604" s="112"/>
    </row>
    <row r="605" spans="3:11" ht="18.75" x14ac:dyDescent="0.25">
      <c r="C605" s="211" t="e">
        <f>IFERROR(VLOOKUP(D604,'1. Desarrollo e Innov. Curricu.'!$E:$F,2,FALSE),IFERROR(VLOOKUP(D604,'2. Investigación Científica'!$E:$F,2,FALSE),IFERROR(VLOOKUP(D604,'3. Vinculación Univ. Sociedad'!$E:$F,2,FALSE),IFERROR(VLOOKUP(D604,'4. Docencia y Profesorado Univ.'!$E:$F,2,FALSE),IFERROR(VLOOKUP(D604,'5. Estudiantes y Graduados'!$E:$F,2,FALSE),IFERROR(VLOOKUP(D604,'11. Gestion Administrativa'!$E:$F,2,FALSE),IFERROR(VLOOKUP(D604,'13. Gestión Académica'!$E:$F,2,FALSE),IFERROR(VLOOKUP(D604,'8. Asegura. de la Calid. y M'!$E:$F,2,FALSE),IFERROR(VLOOKUP(D604,'6. Gestión del Conocimiento'!$E:$F,2,FALSE),IFERROR(VLOOKUP(D604,'15. Gobernabilidad y Proceso...'!$E:$F,2,FALSE),IFERROR(VLOOKUP(D604,'12. Gestión del Talento Humano'!$E:$F,2,FALSE),IFERROR(VLOOKUP(D604,'14. Internacional... de la E.S.'!$E:$F,2,FALSE),IFERROR(VLOOKUP(D604,'10. Posgrado'!$E:$F,2,FALSE),IFERROR(VLOOKUP(D604,'17. Gestión TIC'!$E:$F,2,FALSE),IFERROR(VLOOKUP(D604,'16. Desa. del Sistema Educ.Sup.'!$E:$F,2,FALSE),IFERROR(VLOOKUP(D604,'9. Cultura de Inno. Insti...'!$E:$F,2,FALSE),VLOOKUP(D604,'7. Lo Esencial de la Reforma U.'!$E:$F,2,0)))))))))))))))))</f>
        <v>#N/A</v>
      </c>
      <c r="D605" s="31"/>
      <c r="E605" s="93"/>
      <c r="F605" s="93"/>
      <c r="G605" s="93"/>
      <c r="H605" s="76"/>
      <c r="I605" s="76"/>
      <c r="J605" s="76"/>
      <c r="K605" s="112"/>
    </row>
    <row r="606" spans="3:11" ht="15.75" thickBot="1" x14ac:dyDescent="0.3">
      <c r="F606" s="93"/>
      <c r="G606" s="76"/>
      <c r="H606" s="76"/>
      <c r="I606" s="76"/>
    </row>
    <row r="607" spans="3:11" ht="30.75" thickBot="1" x14ac:dyDescent="0.3">
      <c r="C607" s="129" t="s">
        <v>44</v>
      </c>
      <c r="D607" s="129" t="s">
        <v>55</v>
      </c>
      <c r="E607" s="136" t="s">
        <v>57</v>
      </c>
      <c r="F607" s="135" t="s">
        <v>27</v>
      </c>
      <c r="G607" s="133" t="s">
        <v>131</v>
      </c>
      <c r="H607" s="136" t="s">
        <v>46</v>
      </c>
      <c r="I607" s="133" t="s">
        <v>132</v>
      </c>
      <c r="J607" s="133" t="s">
        <v>410</v>
      </c>
      <c r="K607" s="133" t="s">
        <v>411</v>
      </c>
    </row>
    <row r="608" spans="3:11" x14ac:dyDescent="0.25">
      <c r="C608" s="221" t="s">
        <v>439</v>
      </c>
      <c r="D608" s="222"/>
      <c r="E608" s="220">
        <f>HLOOKUP(C608,$AH$2:$BU$3,2,0)</f>
        <v>620</v>
      </c>
      <c r="F608" s="97">
        <f t="shared" ref="F608:F626" si="60">D608*E608</f>
        <v>0</v>
      </c>
      <c r="G608" s="161"/>
      <c r="H608" s="142"/>
      <c r="I608" s="130" t="e">
        <f>VLOOKUP(H608,Presupuesto!$B$11:$C$565,2,0)</f>
        <v>#N/A</v>
      </c>
      <c r="J608" s="219" t="s">
        <v>1479</v>
      </c>
      <c r="K608" s="98" t="s">
        <v>394</v>
      </c>
    </row>
    <row r="609" spans="3:11" x14ac:dyDescent="0.25">
      <c r="C609" s="141"/>
      <c r="D609" s="158"/>
      <c r="E609" s="123"/>
      <c r="F609" s="97">
        <f t="shared" si="60"/>
        <v>0</v>
      </c>
      <c r="G609" s="161"/>
      <c r="H609" s="142"/>
      <c r="I609" s="130" t="e">
        <f>VLOOKUP(H609,Presupuesto!$B$11:$C$565,2,0)</f>
        <v>#N/A</v>
      </c>
      <c r="J609" s="98" t="str">
        <f t="shared" ref="J609:J626" si="61">$J$608</f>
        <v>Desarrollo del Sistema de Educación Superior</v>
      </c>
      <c r="K609" s="98" t="s">
        <v>412</v>
      </c>
    </row>
    <row r="610" spans="3:11" x14ac:dyDescent="0.25">
      <c r="C610" s="141"/>
      <c r="D610" s="158"/>
      <c r="E610" s="123"/>
      <c r="F610" s="97">
        <f t="shared" si="60"/>
        <v>0</v>
      </c>
      <c r="G610" s="161"/>
      <c r="H610" s="142"/>
      <c r="I610" s="130" t="e">
        <f>VLOOKUP(H610,Presupuesto!$B$11:$C$565,2,0)</f>
        <v>#N/A</v>
      </c>
      <c r="J610" s="98" t="str">
        <f t="shared" si="61"/>
        <v>Desarrollo del Sistema de Educación Superior</v>
      </c>
      <c r="K610" s="98" t="s">
        <v>412</v>
      </c>
    </row>
    <row r="611" spans="3:11" x14ac:dyDescent="0.25">
      <c r="C611" s="141"/>
      <c r="D611" s="158"/>
      <c r="E611" s="123"/>
      <c r="F611" s="97">
        <f t="shared" si="60"/>
        <v>0</v>
      </c>
      <c r="G611" s="161"/>
      <c r="H611" s="142"/>
      <c r="I611" s="130" t="e">
        <f>VLOOKUP(H611,Presupuesto!$B$11:$C$565,2,0)</f>
        <v>#N/A</v>
      </c>
      <c r="J611" s="98" t="str">
        <f t="shared" si="61"/>
        <v>Desarrollo del Sistema de Educación Superior</v>
      </c>
      <c r="K611" s="98" t="s">
        <v>412</v>
      </c>
    </row>
    <row r="612" spans="3:11" x14ac:dyDescent="0.25">
      <c r="C612" s="141"/>
      <c r="D612" s="158"/>
      <c r="E612" s="123"/>
      <c r="F612" s="97">
        <f t="shared" si="60"/>
        <v>0</v>
      </c>
      <c r="G612" s="161"/>
      <c r="H612" s="142"/>
      <c r="I612" s="130" t="e">
        <f>VLOOKUP(H612,Presupuesto!$B$11:$C$565,2,0)</f>
        <v>#N/A</v>
      </c>
      <c r="J612" s="98" t="str">
        <f t="shared" si="61"/>
        <v>Desarrollo del Sistema de Educación Superior</v>
      </c>
      <c r="K612" s="98" t="s">
        <v>412</v>
      </c>
    </row>
    <row r="613" spans="3:11" x14ac:dyDescent="0.25">
      <c r="C613" s="141"/>
      <c r="D613" s="158"/>
      <c r="E613" s="123"/>
      <c r="F613" s="97">
        <f t="shared" si="60"/>
        <v>0</v>
      </c>
      <c r="G613" s="161"/>
      <c r="H613" s="142"/>
      <c r="I613" s="130" t="e">
        <f>VLOOKUP(H613,Presupuesto!$B$11:$C$565,2,0)</f>
        <v>#N/A</v>
      </c>
      <c r="J613" s="98" t="str">
        <f t="shared" si="61"/>
        <v>Desarrollo del Sistema de Educación Superior</v>
      </c>
      <c r="K613" s="98" t="s">
        <v>401</v>
      </c>
    </row>
    <row r="614" spans="3:11" x14ac:dyDescent="0.25">
      <c r="C614" s="141"/>
      <c r="D614" s="158"/>
      <c r="E614" s="123"/>
      <c r="F614" s="97">
        <f t="shared" si="60"/>
        <v>0</v>
      </c>
      <c r="G614" s="161"/>
      <c r="H614" s="142"/>
      <c r="I614" s="130" t="e">
        <f>VLOOKUP(H614,Presupuesto!$B$11:$C$565,2,0)</f>
        <v>#N/A</v>
      </c>
      <c r="J614" s="98" t="str">
        <f t="shared" si="61"/>
        <v>Desarrollo del Sistema de Educación Superior</v>
      </c>
      <c r="K614" s="98" t="s">
        <v>412</v>
      </c>
    </row>
    <row r="615" spans="3:11" x14ac:dyDescent="0.25">
      <c r="C615" s="141"/>
      <c r="D615" s="158"/>
      <c r="E615" s="123"/>
      <c r="F615" s="97">
        <f t="shared" si="60"/>
        <v>0</v>
      </c>
      <c r="G615" s="161"/>
      <c r="H615" s="142"/>
      <c r="I615" s="130" t="e">
        <f>VLOOKUP(H615,Presupuesto!$B$11:$C$565,2,0)</f>
        <v>#N/A</v>
      </c>
      <c r="J615" s="98" t="str">
        <f t="shared" si="61"/>
        <v>Desarrollo del Sistema de Educación Superior</v>
      </c>
      <c r="K615" s="98" t="s">
        <v>412</v>
      </c>
    </row>
    <row r="616" spans="3:11" x14ac:dyDescent="0.25">
      <c r="C616" s="141"/>
      <c r="D616" s="158"/>
      <c r="E616" s="123"/>
      <c r="F616" s="97">
        <f t="shared" si="60"/>
        <v>0</v>
      </c>
      <c r="G616" s="161"/>
      <c r="H616" s="142"/>
      <c r="I616" s="130" t="e">
        <f>VLOOKUP(H616,Presupuesto!$B$11:$C$565,2,0)</f>
        <v>#N/A</v>
      </c>
      <c r="J616" s="98" t="str">
        <f t="shared" si="61"/>
        <v>Desarrollo del Sistema de Educación Superior</v>
      </c>
      <c r="K616" s="98" t="s">
        <v>412</v>
      </c>
    </row>
    <row r="617" spans="3:11" x14ac:dyDescent="0.25">
      <c r="C617" s="141"/>
      <c r="D617" s="158"/>
      <c r="E617" s="123"/>
      <c r="F617" s="97">
        <f t="shared" si="60"/>
        <v>0</v>
      </c>
      <c r="G617" s="161"/>
      <c r="H617" s="142"/>
      <c r="I617" s="130" t="e">
        <f>VLOOKUP(H617,Presupuesto!$B$11:$C$565,2,0)</f>
        <v>#N/A</v>
      </c>
      <c r="J617" s="98" t="str">
        <f t="shared" si="61"/>
        <v>Desarrollo del Sistema de Educación Superior</v>
      </c>
      <c r="K617" s="98" t="s">
        <v>412</v>
      </c>
    </row>
    <row r="618" spans="3:11" x14ac:dyDescent="0.25">
      <c r="C618" s="141"/>
      <c r="D618" s="158"/>
      <c r="E618" s="123"/>
      <c r="F618" s="97">
        <f t="shared" si="60"/>
        <v>0</v>
      </c>
      <c r="G618" s="161"/>
      <c r="H618" s="142"/>
      <c r="I618" s="130" t="e">
        <f>VLOOKUP(H618,Presupuesto!$B$11:$C$565,2,0)</f>
        <v>#N/A</v>
      </c>
      <c r="J618" s="98" t="str">
        <f t="shared" si="61"/>
        <v>Desarrollo del Sistema de Educación Superior</v>
      </c>
      <c r="K618" s="98" t="s">
        <v>412</v>
      </c>
    </row>
    <row r="619" spans="3:11" x14ac:dyDescent="0.25">
      <c r="C619" s="141"/>
      <c r="D619" s="158"/>
      <c r="E619" s="123"/>
      <c r="F619" s="97">
        <f t="shared" si="60"/>
        <v>0</v>
      </c>
      <c r="G619" s="161"/>
      <c r="H619" s="142"/>
      <c r="I619" s="130" t="e">
        <f>VLOOKUP(H619,Presupuesto!$B$11:$C$565,2,0)</f>
        <v>#N/A</v>
      </c>
      <c r="J619" s="98" t="str">
        <f t="shared" si="61"/>
        <v>Desarrollo del Sistema de Educación Superior</v>
      </c>
      <c r="K619" s="98" t="s">
        <v>412</v>
      </c>
    </row>
    <row r="620" spans="3:11" x14ac:dyDescent="0.25">
      <c r="C620" s="141"/>
      <c r="D620" s="158"/>
      <c r="E620" s="123"/>
      <c r="F620" s="97">
        <f t="shared" si="60"/>
        <v>0</v>
      </c>
      <c r="G620" s="161"/>
      <c r="H620" s="142"/>
      <c r="I620" s="130" t="e">
        <f>VLOOKUP(H620,Presupuesto!$B$11:$C$565,2,0)</f>
        <v>#N/A</v>
      </c>
      <c r="J620" s="98" t="str">
        <f t="shared" si="61"/>
        <v>Desarrollo del Sistema de Educación Superior</v>
      </c>
      <c r="K620" s="98" t="s">
        <v>412</v>
      </c>
    </row>
    <row r="621" spans="3:11" x14ac:dyDescent="0.25">
      <c r="C621" s="141"/>
      <c r="D621" s="158"/>
      <c r="E621" s="123"/>
      <c r="F621" s="97">
        <f t="shared" si="60"/>
        <v>0</v>
      </c>
      <c r="G621" s="161"/>
      <c r="H621" s="142"/>
      <c r="I621" s="130" t="e">
        <f>VLOOKUP(H621,Presupuesto!$B$11:$C$565,2,0)</f>
        <v>#N/A</v>
      </c>
      <c r="J621" s="98" t="str">
        <f t="shared" si="61"/>
        <v>Desarrollo del Sistema de Educación Superior</v>
      </c>
      <c r="K621" s="98" t="s">
        <v>412</v>
      </c>
    </row>
    <row r="622" spans="3:11" x14ac:dyDescent="0.25">
      <c r="C622" s="141"/>
      <c r="D622" s="158"/>
      <c r="E622" s="123"/>
      <c r="F622" s="97">
        <f t="shared" si="60"/>
        <v>0</v>
      </c>
      <c r="G622" s="161"/>
      <c r="H622" s="142"/>
      <c r="I622" s="130" t="e">
        <f>VLOOKUP(H622,Presupuesto!$B$11:$C$565,2,0)</f>
        <v>#N/A</v>
      </c>
      <c r="J622" s="98" t="str">
        <f t="shared" si="61"/>
        <v>Desarrollo del Sistema de Educación Superior</v>
      </c>
      <c r="K622" s="98" t="s">
        <v>412</v>
      </c>
    </row>
    <row r="623" spans="3:11" x14ac:dyDescent="0.25">
      <c r="C623" s="145"/>
      <c r="D623" s="151"/>
      <c r="E623" s="118"/>
      <c r="F623" s="97">
        <f t="shared" si="60"/>
        <v>0</v>
      </c>
      <c r="G623" s="161"/>
      <c r="H623" s="146"/>
      <c r="I623" s="130" t="e">
        <f>VLOOKUP(H623,Presupuesto!$B$11:$C$565,2,0)</f>
        <v>#N/A</v>
      </c>
      <c r="J623" s="98" t="str">
        <f t="shared" si="61"/>
        <v>Desarrollo del Sistema de Educación Superior</v>
      </c>
      <c r="K623" s="98" t="s">
        <v>412</v>
      </c>
    </row>
    <row r="624" spans="3:11" x14ac:dyDescent="0.25">
      <c r="C624" s="145"/>
      <c r="D624" s="151"/>
      <c r="E624" s="118"/>
      <c r="F624" s="97">
        <f t="shared" si="60"/>
        <v>0</v>
      </c>
      <c r="G624" s="161"/>
      <c r="H624" s="146"/>
      <c r="I624" s="130" t="e">
        <f>VLOOKUP(H624,Presupuesto!$B$11:$C$565,2,0)</f>
        <v>#N/A</v>
      </c>
      <c r="J624" s="98" t="str">
        <f t="shared" si="61"/>
        <v>Desarrollo del Sistema de Educación Superior</v>
      </c>
      <c r="K624" s="98" t="s">
        <v>412</v>
      </c>
    </row>
    <row r="625" spans="3:11" x14ac:dyDescent="0.25">
      <c r="C625" s="145"/>
      <c r="D625" s="151"/>
      <c r="E625" s="118"/>
      <c r="F625" s="97">
        <f t="shared" si="60"/>
        <v>0</v>
      </c>
      <c r="G625" s="161"/>
      <c r="H625" s="146"/>
      <c r="I625" s="130" t="e">
        <f>VLOOKUP(H625,Presupuesto!$B$11:$C$565,2,0)</f>
        <v>#N/A</v>
      </c>
      <c r="J625" s="98" t="str">
        <f t="shared" si="61"/>
        <v>Desarrollo del Sistema de Educación Superior</v>
      </c>
      <c r="K625" s="98" t="s">
        <v>412</v>
      </c>
    </row>
    <row r="626" spans="3:11" ht="15.75" thickBot="1" x14ac:dyDescent="0.3">
      <c r="C626" s="147"/>
      <c r="D626" s="159"/>
      <c r="E626" s="103"/>
      <c r="F626" s="105">
        <f t="shared" si="60"/>
        <v>0</v>
      </c>
      <c r="G626" s="162"/>
      <c r="H626" s="148"/>
      <c r="I626" s="132" t="e">
        <f>VLOOKUP(H626,Presupuesto!$B$11:$C$565,2,0)</f>
        <v>#N/A</v>
      </c>
      <c r="J626" s="106" t="str">
        <f t="shared" si="61"/>
        <v>Desarrollo del Sistema de Educación Superior</v>
      </c>
      <c r="K626" s="124" t="s">
        <v>394</v>
      </c>
    </row>
    <row r="628" spans="3:11" ht="15.75" thickBot="1" x14ac:dyDescent="0.3">
      <c r="F628" s="90"/>
      <c r="G628" s="89"/>
      <c r="H628" s="90"/>
      <c r="I628" s="90"/>
    </row>
    <row r="629" spans="3:11" ht="15.75" thickBot="1" x14ac:dyDescent="0.3">
      <c r="C629" s="157" t="s">
        <v>53</v>
      </c>
      <c r="D629" s="371">
        <f>SUM(F636:F646)</f>
        <v>0</v>
      </c>
      <c r="F629" s="70"/>
      <c r="G629" s="79"/>
      <c r="H629" s="70"/>
      <c r="I629" s="70"/>
    </row>
    <row r="630" spans="3:11" x14ac:dyDescent="0.25">
      <c r="C630" s="70"/>
      <c r="D630" s="31"/>
      <c r="E630" s="93"/>
      <c r="F630" s="93"/>
      <c r="G630" s="93"/>
      <c r="H630" s="76"/>
      <c r="I630" s="76"/>
      <c r="J630" s="76"/>
      <c r="K630" s="112"/>
    </row>
    <row r="631" spans="3:11" x14ac:dyDescent="0.25">
      <c r="C631" s="70"/>
      <c r="D631" s="31"/>
      <c r="E631" s="93"/>
      <c r="F631" s="93"/>
      <c r="G631" s="93"/>
      <c r="H631" s="76"/>
      <c r="I631" s="76"/>
      <c r="J631" s="76"/>
      <c r="K631" s="112"/>
    </row>
    <row r="632" spans="3:11" ht="15.75" x14ac:dyDescent="0.25">
      <c r="C632" s="202" t="s">
        <v>392</v>
      </c>
      <c r="D632" s="367"/>
      <c r="E632" s="93"/>
      <c r="F632" s="93"/>
      <c r="G632" s="93"/>
      <c r="H632" s="76"/>
      <c r="I632" s="76"/>
      <c r="J632" s="76"/>
      <c r="K632" s="112"/>
    </row>
    <row r="633" spans="3:11" ht="18.75" x14ac:dyDescent="0.25">
      <c r="C633" s="211" t="e">
        <f>IFERROR(VLOOKUP(D632,'1. Desarrollo e Innov. Curricu.'!$E:$F,2,FALSE),IFERROR(VLOOKUP(D632,'2. Investigación Científica'!$E:$F,2,FALSE),IFERROR(VLOOKUP(D632,'3. Vinculación Univ. Sociedad'!$E:$F,2,FALSE),IFERROR(VLOOKUP(D632,'4. Docencia y Profesorado Univ.'!$E:$F,2,FALSE),IFERROR(VLOOKUP(D632,'5. Estudiantes y Graduados'!$E:$F,2,FALSE),IFERROR(VLOOKUP(D632,'11. Gestion Administrativa'!$E:$F,2,FALSE),IFERROR(VLOOKUP(D632,'13. Gestión Académica'!$E:$F,2,FALSE),IFERROR(VLOOKUP(D632,'8. Asegura. de la Calid. y M'!$E:$F,2,FALSE),IFERROR(VLOOKUP(D632,'6. Gestión del Conocimiento'!$E:$F,2,FALSE),IFERROR(VLOOKUP(D632,'15. Gobernabilidad y Proceso...'!$E:$F,2,FALSE),IFERROR(VLOOKUP(D632,'12. Gestión del Talento Humano'!$E:$F,2,FALSE),IFERROR(VLOOKUP(D632,'14. Internacional... de la E.S.'!$E:$F,2,FALSE),IFERROR(VLOOKUP(D632,'10. Posgrado'!$E:$F,2,FALSE),IFERROR(VLOOKUP(D632,'17. Gestión TIC'!$E:$F,2,FALSE),IFERROR(VLOOKUP(D632,'16. Desa. del Sistema Educ.Sup.'!$E:$F,2,FALSE),IFERROR(VLOOKUP(D632,'9. Cultura de Inno. Insti...'!$E:$F,2,FALSE),VLOOKUP(D632,'7. Lo Esencial de la Reforma U.'!$E:$F,2,0)))))))))))))))))</f>
        <v>#N/A</v>
      </c>
      <c r="D633" s="31"/>
      <c r="E633" s="93"/>
      <c r="F633" s="93"/>
      <c r="G633" s="93"/>
      <c r="H633" s="76"/>
      <c r="I633" s="76"/>
      <c r="J633" s="76"/>
      <c r="K633" s="112"/>
    </row>
    <row r="634" spans="3:11" ht="15.75" thickBot="1" x14ac:dyDescent="0.3">
      <c r="F634" s="93"/>
      <c r="G634" s="76"/>
      <c r="H634" s="76"/>
      <c r="I634" s="76"/>
    </row>
    <row r="635" spans="3:11" ht="30.75" thickBot="1" x14ac:dyDescent="0.3">
      <c r="C635" s="129" t="s">
        <v>44</v>
      </c>
      <c r="D635" s="129" t="s">
        <v>55</v>
      </c>
      <c r="E635" s="136" t="s">
        <v>57</v>
      </c>
      <c r="F635" s="135" t="s">
        <v>27</v>
      </c>
      <c r="G635" s="133" t="s">
        <v>131</v>
      </c>
      <c r="H635" s="136" t="s">
        <v>46</v>
      </c>
      <c r="I635" s="133" t="s">
        <v>132</v>
      </c>
      <c r="J635" s="133" t="s">
        <v>410</v>
      </c>
      <c r="K635" s="133" t="s">
        <v>411</v>
      </c>
    </row>
    <row r="636" spans="3:11" x14ac:dyDescent="0.25">
      <c r="C636" s="221" t="s">
        <v>439</v>
      </c>
      <c r="D636" s="222"/>
      <c r="E636" s="220">
        <f>HLOOKUP(C636,$AH$2:$BU$3,2,0)</f>
        <v>620</v>
      </c>
      <c r="F636" s="97">
        <f t="shared" ref="F636:F646" si="62">D636*E636</f>
        <v>0</v>
      </c>
      <c r="G636" s="161"/>
      <c r="H636" s="142"/>
      <c r="I636" s="130" t="e">
        <f>VLOOKUP(H636,Presupuesto!$B$11:$C$565,2,0)</f>
        <v>#N/A</v>
      </c>
      <c r="J636" s="219" t="s">
        <v>1479</v>
      </c>
      <c r="K636" s="98" t="s">
        <v>394</v>
      </c>
    </row>
    <row r="637" spans="3:11" x14ac:dyDescent="0.25">
      <c r="C637" s="141"/>
      <c r="D637" s="158"/>
      <c r="E637" s="123"/>
      <c r="F637" s="97">
        <f t="shared" si="62"/>
        <v>0</v>
      </c>
      <c r="G637" s="161"/>
      <c r="H637" s="142"/>
      <c r="I637" s="130" t="e">
        <f>VLOOKUP(H637,Presupuesto!$B$11:$C$565,2,0)</f>
        <v>#N/A</v>
      </c>
      <c r="J637" s="98" t="str">
        <f t="shared" ref="J637:J646" si="63">$J$636</f>
        <v>Desarrollo del Sistema de Educación Superior</v>
      </c>
      <c r="K637" s="98" t="s">
        <v>412</v>
      </c>
    </row>
    <row r="638" spans="3:11" x14ac:dyDescent="0.25">
      <c r="C638" s="141"/>
      <c r="D638" s="158"/>
      <c r="E638" s="123"/>
      <c r="F638" s="97">
        <f t="shared" si="62"/>
        <v>0</v>
      </c>
      <c r="G638" s="161"/>
      <c r="H638" s="142"/>
      <c r="I638" s="130" t="e">
        <f>VLOOKUP(H638,Presupuesto!$B$11:$C$565,2,0)</f>
        <v>#N/A</v>
      </c>
      <c r="J638" s="98" t="str">
        <f t="shared" si="63"/>
        <v>Desarrollo del Sistema de Educación Superior</v>
      </c>
      <c r="K638" s="98" t="s">
        <v>412</v>
      </c>
    </row>
    <row r="639" spans="3:11" x14ac:dyDescent="0.25">
      <c r="C639" s="141"/>
      <c r="D639" s="158"/>
      <c r="E639" s="123"/>
      <c r="F639" s="97">
        <f t="shared" si="62"/>
        <v>0</v>
      </c>
      <c r="G639" s="161"/>
      <c r="H639" s="142"/>
      <c r="I639" s="130" t="e">
        <f>VLOOKUP(H639,Presupuesto!$B$11:$C$565,2,0)</f>
        <v>#N/A</v>
      </c>
      <c r="J639" s="98" t="str">
        <f t="shared" si="63"/>
        <v>Desarrollo del Sistema de Educación Superior</v>
      </c>
      <c r="K639" s="98" t="s">
        <v>412</v>
      </c>
    </row>
    <row r="640" spans="3:11" x14ac:dyDescent="0.25">
      <c r="C640" s="143"/>
      <c r="D640" s="151"/>
      <c r="E640" s="118"/>
      <c r="F640" s="97">
        <f t="shared" si="62"/>
        <v>0</v>
      </c>
      <c r="G640" s="161"/>
      <c r="H640" s="144"/>
      <c r="I640" s="130" t="e">
        <f>VLOOKUP(H640,Presupuesto!$B$11:$C$565,2,0)</f>
        <v>#N/A</v>
      </c>
      <c r="J640" s="98" t="str">
        <f t="shared" si="63"/>
        <v>Desarrollo del Sistema de Educación Superior</v>
      </c>
      <c r="K640" s="98" t="s">
        <v>412</v>
      </c>
    </row>
    <row r="641" spans="3:11" x14ac:dyDescent="0.25">
      <c r="C641" s="143"/>
      <c r="D641" s="151"/>
      <c r="E641" s="118"/>
      <c r="F641" s="97">
        <f t="shared" si="62"/>
        <v>0</v>
      </c>
      <c r="G641" s="161"/>
      <c r="H641" s="144"/>
      <c r="I641" s="130" t="e">
        <f>VLOOKUP(H641,Presupuesto!$B$11:$C$565,2,0)</f>
        <v>#N/A</v>
      </c>
      <c r="J641" s="98" t="str">
        <f t="shared" si="63"/>
        <v>Desarrollo del Sistema de Educación Superior</v>
      </c>
      <c r="K641" s="98" t="s">
        <v>412</v>
      </c>
    </row>
    <row r="642" spans="3:11" x14ac:dyDescent="0.25">
      <c r="C642" s="145"/>
      <c r="D642" s="151"/>
      <c r="E642" s="118"/>
      <c r="F642" s="97">
        <f t="shared" si="62"/>
        <v>0</v>
      </c>
      <c r="G642" s="161"/>
      <c r="H642" s="146"/>
      <c r="I642" s="130" t="e">
        <f>VLOOKUP(H642,Presupuesto!$B$11:$C$565,2,0)</f>
        <v>#N/A</v>
      </c>
      <c r="J642" s="98" t="str">
        <f t="shared" si="63"/>
        <v>Desarrollo del Sistema de Educación Superior</v>
      </c>
      <c r="K642" s="98" t="s">
        <v>403</v>
      </c>
    </row>
    <row r="643" spans="3:11" x14ac:dyDescent="0.25">
      <c r="C643" s="145"/>
      <c r="D643" s="151"/>
      <c r="E643" s="118"/>
      <c r="F643" s="97">
        <f t="shared" si="62"/>
        <v>0</v>
      </c>
      <c r="G643" s="161"/>
      <c r="H643" s="146"/>
      <c r="I643" s="130" t="e">
        <f>VLOOKUP(H643,Presupuesto!$B$11:$C$565,2,0)</f>
        <v>#N/A</v>
      </c>
      <c r="J643" s="98" t="str">
        <f t="shared" si="63"/>
        <v>Desarrollo del Sistema de Educación Superior</v>
      </c>
      <c r="K643" s="98" t="s">
        <v>412</v>
      </c>
    </row>
    <row r="644" spans="3:11" x14ac:dyDescent="0.25">
      <c r="C644" s="145"/>
      <c r="D644" s="151"/>
      <c r="E644" s="118"/>
      <c r="F644" s="97">
        <f t="shared" si="62"/>
        <v>0</v>
      </c>
      <c r="G644" s="161"/>
      <c r="H644" s="146"/>
      <c r="I644" s="130" t="e">
        <f>VLOOKUP(H644,Presupuesto!$B$11:$C$565,2,0)</f>
        <v>#N/A</v>
      </c>
      <c r="J644" s="98" t="str">
        <f t="shared" si="63"/>
        <v>Desarrollo del Sistema de Educación Superior</v>
      </c>
      <c r="K644" s="98" t="s">
        <v>412</v>
      </c>
    </row>
    <row r="645" spans="3:11" x14ac:dyDescent="0.25">
      <c r="C645" s="145"/>
      <c r="D645" s="151"/>
      <c r="E645" s="118"/>
      <c r="F645" s="97">
        <f t="shared" si="62"/>
        <v>0</v>
      </c>
      <c r="G645" s="161"/>
      <c r="H645" s="146"/>
      <c r="I645" s="130" t="e">
        <f>VLOOKUP(H645,Presupuesto!$B$11:$C$565,2,0)</f>
        <v>#N/A</v>
      </c>
      <c r="J645" s="98" t="str">
        <f t="shared" si="63"/>
        <v>Desarrollo del Sistema de Educación Superior</v>
      </c>
      <c r="K645" s="98" t="s">
        <v>412</v>
      </c>
    </row>
    <row r="646" spans="3:11" ht="15.75" thickBot="1" x14ac:dyDescent="0.3">
      <c r="C646" s="147"/>
      <c r="D646" s="159"/>
      <c r="E646" s="103"/>
      <c r="F646" s="105">
        <f t="shared" si="62"/>
        <v>0</v>
      </c>
      <c r="G646" s="162"/>
      <c r="H646" s="148"/>
      <c r="I646" s="132" t="e">
        <f>VLOOKUP(H646,Presupuesto!$B$11:$C$565,2,0)</f>
        <v>#N/A</v>
      </c>
      <c r="J646" s="106" t="str">
        <f t="shared" si="63"/>
        <v>Desarrollo del Sistema de Educación Superior</v>
      </c>
      <c r="K646" s="124" t="s">
        <v>394</v>
      </c>
    </row>
  </sheetData>
  <protectedRanges>
    <protectedRange password="DE9D" sqref="G281:G284" name="bloqueo"/>
    <protectedRange password="DE9D" sqref="G298:G301" name="bloqueo_1"/>
    <protectedRange password="DE9D" sqref="G314" name="bloqueo_2"/>
    <protectedRange password="DE9D" sqref="G328" name="bloqueo_3"/>
    <protectedRange password="DE9D" sqref="G342" name="bloqueo_5"/>
    <protectedRange password="DE9D" sqref="G356:G357" name="bloqueo_6"/>
    <protectedRange password="DE9D" sqref="G370" name="bloqueo_7"/>
    <protectedRange password="DE9D" sqref="G383:G386" name="bloqueo_8"/>
    <protectedRange password="DE9D" sqref="G400:G401" name="bloqueo_9"/>
  </protectedRanges>
  <dataConsolidate/>
  <dataValidations count="7">
    <dataValidation type="list" allowBlank="1" showInputMessage="1" showErrorMessage="1" errorTitle="¡Ingreso Inválido!" error="Seleccione una opción de la lista." promptTitle="Tipo de Presupuesto" prompt="Seleccione una opción de la lista." sqref="G636:G646 G608:G626 G586:G598 G561:G576 G358:G359 G285:G287 G371:G372 G387:G389 G489:G499 G455:G461 G441:G445 G426:G431 G413:G416 G509:G517 G471:G478 G402:G403 G302:G303 G329:G331 G315:G317 G343:G345 G528:G532 G171 G16:G17 G41:G45 G27:G31 G56:G59 G80:G83 G107:G109 G93:G97 G140:G141 G129:G130 G191:G197 G163:G168 G207:G210 G69:G70 G231:G238 G260 G270 G248:G250 G220:G221 G118:G119 G179:G180 G151:G155 G542:G551">
      <formula1>$R$2:$S$2</formula1>
    </dataValidation>
    <dataValidation type="list" allowBlank="1" showInputMessage="1" showErrorMessage="1" errorTitle="¡Ingreso Inválido!" error="Seleccione una opción de la lista" promptTitle="Mes Requerido" prompt="Seleccione el mes en el que requiere el recurso." sqref="K636:K646 K608:K626 K586:K598 K561:K576 K356:K359 K281:K287 K370:K372 K383:K389 K509:K517 K426:K431 K413:K416 K441:K445 K455:K461 K471:K478 K489:K499 K400:K403 K298:K303 K328:K331 K314:K317 K342:K345 K528:K532 K171 K16:K17 K41:K45 K27:K31 K56:K59 K80:K83 K93:K97 K107:K109 K140:K141 K129:K130 K191:K197 K163:K168 K207:K210 K69:K70 K231:K238 K260 K270 K248:K250 K220:K221 K118:K119 K179:K180 K151:K155 K542:K551">
      <formula1>$U$2:$AF$2</formula1>
    </dataValidation>
    <dataValidation type="list" allowBlank="1" showInputMessage="1" showErrorMessage="1" errorTitle="¡Ingreso Invalido!" error="Seleccione una opción de la lista." promptTitle="Categoria/Zona de Viáticos" prompt="Seleccione una opción de la lista" sqref="C413 C426 C441 C455 C509:C511 C489 C608 C636 C471 C298 C281:C283 C561 C586 C80 C93 C107 C140 C151 C69 C163 C207 C191:C192 C231:C234 C118 C129 C179">
      <formula1>$AH$2:$BU$2</formula1>
    </dataValidation>
    <dataValidation type="list" allowBlank="1" showInputMessage="1" showErrorMessage="1" errorTitle="¡Ingreso Inválido!" error="Verifique el valor ingresado." promptTitle="Ingrese el Objeto de Gasto" prompt="Ingrese el Objeto de Gasto" sqref="H636:H646 H608:H626 H586:H598 H561:H576 H356:H359 H281:H287 H370:H372 H383:H389 H489:H499 H455:H461 H441:H445 H426:H431 H413:H416 H509:H517 H471:H478 H400:H403 H298:H303 H328:H331 H314:H317 H342:H345 H528:H532 H171 H16:H17 H41:H45 H27:H31 H56:H59 H80:H83 H93:H97 H107:H109 H140:H141 H129:H130 H191:H197 H163:H168 H207:H210 H69:H70 H231:H238 H260 H270 H248:H250 H220:H221 H118:H119 H179:H180 H151:H155 H542:H551">
      <formula1>$A$1:$UI$1</formula1>
    </dataValidation>
    <dataValidation type="list" allowBlank="1" showInputMessage="1" showErrorMessage="1" errorTitle="¡Ingreso Inválido!" error="Seleccione una opción de la lista." promptTitle="Dimensión Estratégica" prompt="Seleccione una opción de la lista." sqref="J637:J646 J609:J626 J587:J598 J562:J576 J356:J359 J282:J287 J370:J372 J383:J389 J510:J517 J490:J499 J427:J431 J414:J416 J442:J445 J456:J461 J472:J478 J400:J403 J299:J303 J329:J331 J315:J317 J343:J345 J528:J532 J171 J16:J17 J41:J45 J27:J31 J56:J59 J81:J83 J94:J97 J108:J109 J141 J130 J192:J197 J164:J168 J208:J210 J70 J220:J221 J232:J238 J248:J250 J260 J270 J119 J180 J152:J155 J542:J551">
      <formula1>$A$2:$P$2</formula1>
    </dataValidation>
    <dataValidation type="list" allowBlank="1" showInputMessage="1" showErrorMessage="1" errorTitle="¡Ingreso Inválido!" error="Seleccione una opción de la lista." promptTitle="Dimensión Estratégica" prompt="Seleccione una opción de la lista." sqref="J413 J426 J441 J455 J471 J489 J509 J342 J281 J298 J314 J328 J561 J586 J608 J636 J80 J93 J107 J140 J151 J191 J163 J207 J69 J231 J118 J129 J179">
      <formula1>$A$2:$Q$2</formula1>
    </dataValidation>
    <dataValidation type="list" allowBlank="1" showInputMessage="1" showErrorMessage="1" errorTitle="¡Ingreso no valido!" error="Favor ingrese un elemento de la lista." promptTitle="Tipo de Presupuesto" prompt="Seleccione una opción de la lista." sqref="G281:G284 G298:G301 G314 G328 G342 G356:G357 G370 G383:G386 G400:G401">
      <formula1>$S$2:$T$2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t="14.45" hidden="1" x14ac:dyDescent="0.3">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thickBot="1" x14ac:dyDescent="0.35"/>
    <row r="5" spans="1:555" ht="26.45" thickBot="1" x14ac:dyDescent="0.35">
      <c r="C5" s="87" t="s">
        <v>388</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1">
        <f>SUM(F17:F38)</f>
        <v>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392</v>
      </c>
      <c r="D13" s="367"/>
      <c r="E13" s="93"/>
      <c r="F13" s="93"/>
      <c r="G13" s="93"/>
      <c r="H13" s="76"/>
      <c r="I13" s="76"/>
      <c r="J13" s="76"/>
      <c r="K13" s="112"/>
    </row>
    <row r="14" spans="1:555" ht="18" x14ac:dyDescent="0.3">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ht="14.45" x14ac:dyDescent="0.3">
      <c r="C17" s="141"/>
      <c r="D17" s="158"/>
      <c r="E17" s="115"/>
      <c r="F17" s="97">
        <f t="shared" ref="F17:F38" si="0">D17*E17</f>
        <v>0</v>
      </c>
      <c r="G17" s="161"/>
      <c r="H17" s="142" t="s">
        <v>1066</v>
      </c>
      <c r="I17" s="130" t="str">
        <f>VLOOKUP(H17,Presupuesto!$B$11:$C$565,2,0)</f>
        <v>BECAS</v>
      </c>
      <c r="J17" s="219" t="s">
        <v>1454</v>
      </c>
      <c r="K17" s="98" t="s">
        <v>394</v>
      </c>
      <c r="L17" s="98"/>
    </row>
    <row r="18" spans="3:12" ht="14.45" x14ac:dyDescent="0.3">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ht="14.45" x14ac:dyDescent="0.3">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ht="14.45" x14ac:dyDescent="0.3">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ht="14.45" x14ac:dyDescent="0.3">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ht="14.45" x14ac:dyDescent="0.3">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ht="14.45" x14ac:dyDescent="0.3">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ht="14.45" x14ac:dyDescent="0.3">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ht="14.45" x14ac:dyDescent="0.3">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ht="14.45" x14ac:dyDescent="0.3">
      <c r="C26" s="141"/>
      <c r="D26" s="158"/>
      <c r="E26" s="123"/>
      <c r="F26" s="97">
        <f t="shared" si="0"/>
        <v>0</v>
      </c>
      <c r="G26" s="161"/>
      <c r="H26" s="142" t="s">
        <v>1084</v>
      </c>
      <c r="I26" s="130" t="str">
        <f>VLOOKUP(H26,Presupuesto!$B$11:$C$565,2,0)</f>
        <v>PRESTAMOS A ESTUDIANTES</v>
      </c>
      <c r="J26" s="98" t="str">
        <f t="shared" si="1"/>
        <v>Posgrado</v>
      </c>
      <c r="K26" s="98" t="s">
        <v>412</v>
      </c>
      <c r="L26" s="98"/>
    </row>
    <row r="27" spans="3:12" ht="14.45" x14ac:dyDescent="0.3">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ht="14.45" x14ac:dyDescent="0.3">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ht="14.45" x14ac:dyDescent="0.3">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ht="14.45" x14ac:dyDescent="0.3">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ht="14.45" x14ac:dyDescent="0.3">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ht="14.45" x14ac:dyDescent="0.3">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ht="14.45" x14ac:dyDescent="0.3">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ht="14.45" x14ac:dyDescent="0.3">
      <c r="C34" s="141"/>
      <c r="D34" s="158"/>
      <c r="E34" s="123"/>
      <c r="F34" s="97">
        <f t="shared" si="0"/>
        <v>0</v>
      </c>
      <c r="G34" s="161"/>
      <c r="H34" s="142" t="s">
        <v>1100</v>
      </c>
      <c r="I34" s="130" t="str">
        <f>VLOOKUP(H34,Presupuesto!$B$11:$C$565,2,0)</f>
        <v>BECAS DE EQUIDAD</v>
      </c>
      <c r="J34" s="98" t="str">
        <f t="shared" si="1"/>
        <v>Posgrado</v>
      </c>
      <c r="K34" s="98" t="s">
        <v>412</v>
      </c>
      <c r="L34" s="98"/>
    </row>
    <row r="35" spans="3:12" ht="14.45" x14ac:dyDescent="0.3">
      <c r="C35" s="141"/>
      <c r="D35" s="158"/>
      <c r="E35" s="123"/>
      <c r="F35" s="97">
        <f t="shared" si="0"/>
        <v>0</v>
      </c>
      <c r="G35" s="161"/>
      <c r="H35" s="142" t="s">
        <v>1102</v>
      </c>
      <c r="I35" s="130" t="str">
        <f>VLOOKUP(H35,Presupuesto!$B$11:$C$565,2,0)</f>
        <v>PREMIOS AL INVESTIGADOR</v>
      </c>
      <c r="J35" s="98" t="str">
        <f t="shared" si="1"/>
        <v>Posgrado</v>
      </c>
      <c r="K35" s="98" t="s">
        <v>412</v>
      </c>
      <c r="L35" s="98"/>
    </row>
    <row r="36" spans="3:12" ht="14.45" x14ac:dyDescent="0.3">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ht="14.45" x14ac:dyDescent="0.3">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thickBot="1" x14ac:dyDescent="0.35">
      <c r="C38" s="147"/>
      <c r="D38" s="223"/>
      <c r="E38" s="103"/>
      <c r="F38" s="105">
        <f t="shared" si="0"/>
        <v>0</v>
      </c>
      <c r="G38" s="162"/>
      <c r="H38" s="148"/>
      <c r="I38" s="132" t="e">
        <f>VLOOKUP(H38,Presupuesto!$B$11:$C$565,2,0)</f>
        <v>#N/A</v>
      </c>
      <c r="J38" s="106" t="str">
        <f t="shared" ref="J38" si="2">$J$17</f>
        <v>Posgrado</v>
      </c>
      <c r="K38" s="124" t="s">
        <v>394</v>
      </c>
      <c r="L38" s="124"/>
    </row>
    <row r="39" spans="3:12" ht="14.45" x14ac:dyDescent="0.3">
      <c r="F39" s="90"/>
      <c r="G39" s="89"/>
      <c r="H39" s="90"/>
      <c r="I39" s="90"/>
    </row>
    <row r="40" spans="3:12" thickBot="1" x14ac:dyDescent="0.35"/>
    <row r="41" spans="3:12" thickBot="1" x14ac:dyDescent="0.35">
      <c r="C41" s="157" t="s">
        <v>53</v>
      </c>
      <c r="D41" s="371">
        <f>SUM(F48:F69)</f>
        <v>0</v>
      </c>
      <c r="F41" s="70"/>
      <c r="G41" s="79"/>
      <c r="H41" s="70"/>
      <c r="I41" s="70"/>
    </row>
    <row r="42" spans="3:12" ht="14.45" x14ac:dyDescent="0.3">
      <c r="C42" s="70"/>
      <c r="D42" s="31"/>
      <c r="E42" s="93"/>
      <c r="F42" s="93"/>
      <c r="G42" s="93"/>
      <c r="H42" s="76"/>
      <c r="I42" s="76"/>
      <c r="J42" s="76"/>
      <c r="K42" s="112"/>
    </row>
    <row r="43" spans="3:12" ht="14.45" x14ac:dyDescent="0.3">
      <c r="C43" s="70"/>
      <c r="D43" s="31"/>
      <c r="E43" s="93"/>
      <c r="F43" s="93"/>
      <c r="G43" s="93"/>
      <c r="H43" s="76"/>
      <c r="I43" s="76"/>
      <c r="J43" s="76"/>
      <c r="K43" s="112"/>
    </row>
    <row r="44" spans="3:12" ht="15.6" x14ac:dyDescent="0.3">
      <c r="C44" s="202" t="s">
        <v>392</v>
      </c>
      <c r="D44" s="367"/>
      <c r="E44" s="93"/>
      <c r="F44" s="93"/>
      <c r="G44" s="93"/>
      <c r="H44" s="76"/>
      <c r="I44" s="76"/>
      <c r="J44" s="76"/>
      <c r="K44" s="112"/>
    </row>
    <row r="45" spans="3:12" ht="18" x14ac:dyDescent="0.3">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thickBot="1" x14ac:dyDescent="0.35">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1454</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1">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67"/>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1454</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1">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67"/>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1454</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2015-10-03T17:12:57Z</dcterms:modified>
</cp:coreProperties>
</file>