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40" windowHeight="9135" tabRatio="767"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 r:id="rId30"/>
  </externalReferences>
  <definedNames>
    <definedName name="_xlnm._FilterDatabase" localSheetId="3" hidden="1">'1. TALLERES SEMINARIOS'!$G$9:$I$353</definedName>
    <definedName name="_xlnm._FilterDatabase" localSheetId="4" hidden="1">'2. CONTRATACION DE PERSONAL'!$C$12:$C$967</definedName>
    <definedName name="_xlnm._FilterDatabase" localSheetId="5" hidden="1">'3. EQUIPO DE OFICINA'!$C$12:$C$253</definedName>
    <definedName name="_xlnm._FilterDatabase" localSheetId="6" hidden="1">'4. EQUIPO TECNOLÓGICOS'!$J$11:$J$288</definedName>
    <definedName name="_xlnm._FilterDatabase" localSheetId="7" hidden="1">'5. ACTIVIDADES ESPECIALES'!$F$7:$I$1067</definedName>
    <definedName name="_xlnm._FilterDatabase" localSheetId="8" hidden="1">'6. Becas'!$J$13:$J$117</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K276" i="7" l="1"/>
  <c r="J276" i="7"/>
  <c r="O11" i="50"/>
  <c r="P11" i="50"/>
  <c r="O12" i="50"/>
  <c r="P12" i="50"/>
  <c r="O13" i="50"/>
  <c r="P13" i="50"/>
  <c r="O14" i="50"/>
  <c r="P14" i="50"/>
  <c r="O15" i="50"/>
  <c r="P15" i="50"/>
  <c r="O16" i="50"/>
  <c r="P16" i="50"/>
  <c r="O17" i="50"/>
  <c r="P17" i="50"/>
  <c r="P46" i="30" l="1"/>
  <c r="J1066" i="12"/>
  <c r="I1066" i="12"/>
  <c r="E1066" i="12"/>
  <c r="F1066" i="12" s="1"/>
  <c r="J1065" i="12"/>
  <c r="I1065" i="12"/>
  <c r="E1065" i="12"/>
  <c r="F1065" i="12" s="1"/>
  <c r="J1064" i="12"/>
  <c r="I1064" i="12"/>
  <c r="E1064" i="12"/>
  <c r="F1064" i="12" s="1"/>
  <c r="J1063" i="12"/>
  <c r="I1063" i="12"/>
  <c r="E1063" i="12"/>
  <c r="F1063" i="12" s="1"/>
  <c r="J1062" i="12"/>
  <c r="I1062" i="12"/>
  <c r="E1062" i="12"/>
  <c r="F1062" i="12" s="1"/>
  <c r="I1061" i="12"/>
  <c r="E1061" i="12"/>
  <c r="F1061" i="12" s="1"/>
  <c r="C1058" i="12"/>
  <c r="J1051" i="12"/>
  <c r="I1051" i="12"/>
  <c r="E1051" i="12"/>
  <c r="F1051" i="12" s="1"/>
  <c r="J1050" i="12"/>
  <c r="I1050" i="12"/>
  <c r="E1050" i="12"/>
  <c r="F1050" i="12" s="1"/>
  <c r="J1049" i="12"/>
  <c r="I1049" i="12"/>
  <c r="E1049" i="12"/>
  <c r="F1049" i="12" s="1"/>
  <c r="J1048" i="12"/>
  <c r="I1048" i="12"/>
  <c r="E1048" i="12"/>
  <c r="F1048" i="12" s="1"/>
  <c r="J1047" i="12"/>
  <c r="I1047" i="12"/>
  <c r="E1047" i="12"/>
  <c r="F1047" i="12" s="1"/>
  <c r="I1046" i="12"/>
  <c r="E1046" i="12"/>
  <c r="F1046" i="12" s="1"/>
  <c r="C1043" i="12"/>
  <c r="J1033" i="12"/>
  <c r="J1034" i="12"/>
  <c r="J1035" i="12"/>
  <c r="J1036" i="12"/>
  <c r="I1033" i="12"/>
  <c r="I1034" i="12"/>
  <c r="I1035" i="12"/>
  <c r="I1036" i="12"/>
  <c r="E1033" i="12"/>
  <c r="F1033" i="12" s="1"/>
  <c r="E1034" i="12"/>
  <c r="F1034" i="12" s="1"/>
  <c r="E1035" i="12"/>
  <c r="F1035" i="12" s="1"/>
  <c r="E1036" i="12"/>
  <c r="F1036" i="12" s="1"/>
  <c r="J1032" i="12"/>
  <c r="I1032" i="12"/>
  <c r="I1031" i="12"/>
  <c r="C1028" i="12"/>
  <c r="I1009" i="12"/>
  <c r="J1009" i="12"/>
  <c r="F1009" i="12"/>
  <c r="F1020" i="12"/>
  <c r="I1020" i="12"/>
  <c r="J1020" i="12"/>
  <c r="J1021" i="12"/>
  <c r="I1021" i="12"/>
  <c r="F1021"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J991" i="12"/>
  <c r="I991" i="12"/>
  <c r="F991" i="12"/>
  <c r="J990" i="12"/>
  <c r="I990" i="12"/>
  <c r="F990" i="12"/>
  <c r="J989" i="12"/>
  <c r="I989" i="12"/>
  <c r="F989" i="12"/>
  <c r="J988" i="12"/>
  <c r="I988" i="12"/>
  <c r="F988" i="12"/>
  <c r="J987" i="12"/>
  <c r="I987" i="12"/>
  <c r="F987" i="12"/>
  <c r="I986" i="12"/>
  <c r="C983" i="12"/>
  <c r="F276" i="7"/>
  <c r="F353" i="7"/>
  <c r="G353" i="7" s="1"/>
  <c r="E972" i="12"/>
  <c r="F972" i="12" s="1"/>
  <c r="E973" i="12"/>
  <c r="F973" i="12" s="1"/>
  <c r="E971" i="12"/>
  <c r="F971" i="12" s="1"/>
  <c r="J976" i="12"/>
  <c r="I976" i="12"/>
  <c r="F976" i="12"/>
  <c r="J975" i="12"/>
  <c r="I975" i="12"/>
  <c r="F975" i="12"/>
  <c r="J974" i="12"/>
  <c r="I974" i="12"/>
  <c r="F974" i="12"/>
  <c r="J973" i="12"/>
  <c r="I973" i="12"/>
  <c r="J972" i="12"/>
  <c r="I972" i="12"/>
  <c r="J971" i="12"/>
  <c r="I971" i="12"/>
  <c r="I970" i="12"/>
  <c r="E970" i="12"/>
  <c r="C967" i="12"/>
  <c r="J960" i="12"/>
  <c r="I960" i="12"/>
  <c r="F960" i="12"/>
  <c r="J959" i="12"/>
  <c r="I959" i="12"/>
  <c r="F959" i="12"/>
  <c r="J958" i="12"/>
  <c r="I958" i="12"/>
  <c r="F958" i="12"/>
  <c r="J957" i="12"/>
  <c r="I957" i="12"/>
  <c r="F957" i="12"/>
  <c r="J956" i="12"/>
  <c r="I956" i="12"/>
  <c r="F956" i="12"/>
  <c r="J955" i="12"/>
  <c r="I955" i="12"/>
  <c r="F955" i="12"/>
  <c r="I954" i="12"/>
  <c r="C951" i="12"/>
  <c r="J944" i="12"/>
  <c r="I944" i="12"/>
  <c r="F944" i="12"/>
  <c r="J943" i="12"/>
  <c r="I943" i="12"/>
  <c r="F943" i="12"/>
  <c r="J942" i="12"/>
  <c r="I942" i="12"/>
  <c r="F942" i="12"/>
  <c r="J941" i="12"/>
  <c r="I941" i="12"/>
  <c r="I940" i="12"/>
  <c r="C937" i="12"/>
  <c r="J930" i="12"/>
  <c r="I930" i="12"/>
  <c r="F930" i="12"/>
  <c r="J929" i="12"/>
  <c r="I929" i="12"/>
  <c r="F929" i="12"/>
  <c r="J928" i="12"/>
  <c r="I928" i="12"/>
  <c r="F928" i="12"/>
  <c r="J927" i="12"/>
  <c r="I927" i="12"/>
  <c r="F927" i="12"/>
  <c r="J926" i="12"/>
  <c r="I926" i="12"/>
  <c r="I925" i="12"/>
  <c r="C922"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I903" i="12"/>
  <c r="C900" i="12"/>
  <c r="J893" i="12"/>
  <c r="I893" i="12"/>
  <c r="F893" i="12"/>
  <c r="J892" i="12"/>
  <c r="I892" i="12"/>
  <c r="F892" i="12"/>
  <c r="J891" i="12"/>
  <c r="I891" i="12"/>
  <c r="F891" i="12"/>
  <c r="J890" i="12"/>
  <c r="I890" i="12"/>
  <c r="F890" i="12"/>
  <c r="J889" i="12"/>
  <c r="I889" i="12"/>
  <c r="F889" i="12"/>
  <c r="J888" i="12"/>
  <c r="I888" i="12"/>
  <c r="F888" i="12"/>
  <c r="J887" i="12"/>
  <c r="I887" i="12"/>
  <c r="F887" i="12"/>
  <c r="J886" i="12"/>
  <c r="I886" i="12"/>
  <c r="I885" i="12"/>
  <c r="C882"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I867" i="12"/>
  <c r="C864" i="12"/>
  <c r="J857" i="12"/>
  <c r="I857" i="12"/>
  <c r="F857" i="12"/>
  <c r="J856" i="12"/>
  <c r="I856" i="12"/>
  <c r="F856" i="12"/>
  <c r="J855" i="12"/>
  <c r="I855" i="12"/>
  <c r="F855" i="12"/>
  <c r="J854" i="12"/>
  <c r="I854" i="12"/>
  <c r="F854" i="12"/>
  <c r="J853" i="12"/>
  <c r="I853" i="12"/>
  <c r="F853" i="12"/>
  <c r="J852" i="12"/>
  <c r="I852" i="12"/>
  <c r="F852" i="12"/>
  <c r="J851" i="12"/>
  <c r="I851" i="12"/>
  <c r="F851" i="12"/>
  <c r="J850" i="12"/>
  <c r="I850" i="12"/>
  <c r="F850" i="12"/>
  <c r="J849" i="12"/>
  <c r="I849" i="12"/>
  <c r="I848" i="12"/>
  <c r="C845" i="12"/>
  <c r="J838" i="12"/>
  <c r="I838" i="12"/>
  <c r="F838" i="12"/>
  <c r="J837" i="12"/>
  <c r="I837" i="12"/>
  <c r="F837" i="12"/>
  <c r="J836" i="12"/>
  <c r="I836" i="12"/>
  <c r="F836" i="12"/>
  <c r="J835" i="12"/>
  <c r="I835" i="12"/>
  <c r="F835" i="12"/>
  <c r="J834" i="12"/>
  <c r="I834" i="12"/>
  <c r="F834" i="12"/>
  <c r="J833" i="12"/>
  <c r="I833" i="12"/>
  <c r="I832" i="12"/>
  <c r="C829"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J810" i="12"/>
  <c r="I810" i="12"/>
  <c r="F810" i="12"/>
  <c r="J809" i="12"/>
  <c r="I809" i="12"/>
  <c r="F809" i="12"/>
  <c r="J808" i="12"/>
  <c r="I808" i="12"/>
  <c r="F808" i="12"/>
  <c r="J807" i="12"/>
  <c r="I807" i="12"/>
  <c r="F807" i="12"/>
  <c r="J806" i="12"/>
  <c r="I806" i="12"/>
  <c r="F806" i="12"/>
  <c r="J805" i="12"/>
  <c r="I805" i="12"/>
  <c r="F805" i="12"/>
  <c r="J804" i="12"/>
  <c r="I804" i="12"/>
  <c r="F804" i="12"/>
  <c r="J803" i="12"/>
  <c r="I803" i="12"/>
  <c r="F803" i="12"/>
  <c r="J802" i="12"/>
  <c r="I802" i="12"/>
  <c r="F802" i="12"/>
  <c r="J801" i="12"/>
  <c r="I801" i="12"/>
  <c r="F801" i="12"/>
  <c r="J800" i="12"/>
  <c r="I800" i="12"/>
  <c r="F800"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I788" i="12"/>
  <c r="C785" i="12"/>
  <c r="F748" i="12"/>
  <c r="F749" i="12"/>
  <c r="F750" i="12"/>
  <c r="F751" i="12"/>
  <c r="F752" i="12"/>
  <c r="F746" i="12"/>
  <c r="F747"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J766" i="12"/>
  <c r="I766" i="12"/>
  <c r="F766" i="12"/>
  <c r="J765" i="12"/>
  <c r="I765" i="12"/>
  <c r="F765" i="12"/>
  <c r="J764" i="12"/>
  <c r="I764" i="12"/>
  <c r="F764" i="12"/>
  <c r="J763" i="12"/>
  <c r="I763" i="12"/>
  <c r="F763" i="12"/>
  <c r="J762" i="12"/>
  <c r="I762" i="12"/>
  <c r="F762" i="12"/>
  <c r="J761" i="12"/>
  <c r="I761" i="12"/>
  <c r="F761" i="12"/>
  <c r="J760" i="12"/>
  <c r="I760" i="12"/>
  <c r="F760" i="12"/>
  <c r="J759" i="12"/>
  <c r="I759" i="12"/>
  <c r="F759" i="12"/>
  <c r="J758" i="12"/>
  <c r="I758" i="12"/>
  <c r="F758" i="12"/>
  <c r="J757" i="12"/>
  <c r="I757" i="12"/>
  <c r="F757" i="12"/>
  <c r="J756" i="12"/>
  <c r="I756" i="12"/>
  <c r="F756" i="12"/>
  <c r="J755" i="12"/>
  <c r="I755" i="12"/>
  <c r="F755" i="12"/>
  <c r="J754" i="12"/>
  <c r="I754" i="12"/>
  <c r="F754" i="12"/>
  <c r="J753" i="12"/>
  <c r="I753" i="12"/>
  <c r="F753" i="12"/>
  <c r="J752" i="12"/>
  <c r="I752" i="12"/>
  <c r="J751" i="12"/>
  <c r="I751" i="12"/>
  <c r="J750" i="12"/>
  <c r="I750" i="12"/>
  <c r="J749" i="12"/>
  <c r="I749" i="12"/>
  <c r="J748" i="12"/>
  <c r="I748" i="12"/>
  <c r="J747" i="12"/>
  <c r="I747" i="12"/>
  <c r="J746" i="12"/>
  <c r="I746" i="12"/>
  <c r="J745" i="12"/>
  <c r="I745" i="12"/>
  <c r="I744" i="12"/>
  <c r="C741"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J722" i="12"/>
  <c r="I722" i="12"/>
  <c r="F722" i="12"/>
  <c r="J721" i="12"/>
  <c r="I721" i="12"/>
  <c r="F721" i="12"/>
  <c r="J720" i="12"/>
  <c r="I720" i="12"/>
  <c r="F720" i="12"/>
  <c r="J719" i="12"/>
  <c r="I719" i="12"/>
  <c r="F719" i="12"/>
  <c r="J718" i="12"/>
  <c r="I718" i="12"/>
  <c r="F718" i="12"/>
  <c r="J717" i="12"/>
  <c r="I717" i="12"/>
  <c r="F717" i="12"/>
  <c r="J716" i="12"/>
  <c r="I716" i="12"/>
  <c r="F716" i="12"/>
  <c r="J715" i="12"/>
  <c r="I715" i="12"/>
  <c r="F715" i="12"/>
  <c r="J714" i="12"/>
  <c r="I714" i="12"/>
  <c r="F714" i="12"/>
  <c r="J713" i="12"/>
  <c r="I713" i="12"/>
  <c r="F713" i="12"/>
  <c r="J712" i="12"/>
  <c r="I712" i="12"/>
  <c r="F712" i="12"/>
  <c r="J711" i="12"/>
  <c r="I711" i="12"/>
  <c r="F711" i="12"/>
  <c r="J710" i="12"/>
  <c r="I710" i="12"/>
  <c r="F710" i="12"/>
  <c r="J709" i="12"/>
  <c r="I709" i="12"/>
  <c r="F709" i="12"/>
  <c r="J708" i="12"/>
  <c r="I708" i="12"/>
  <c r="J707" i="12"/>
  <c r="I707" i="12"/>
  <c r="J706" i="12"/>
  <c r="I706" i="12"/>
  <c r="J705" i="12"/>
  <c r="I705" i="12"/>
  <c r="J704" i="12"/>
  <c r="I704" i="12"/>
  <c r="J703" i="12"/>
  <c r="I703" i="12"/>
  <c r="J702" i="12"/>
  <c r="I702" i="12"/>
  <c r="J701" i="12"/>
  <c r="I701" i="12"/>
  <c r="I700" i="12"/>
  <c r="C697" i="12"/>
  <c r="J689" i="12"/>
  <c r="I689" i="12"/>
  <c r="F689" i="12"/>
  <c r="I688" i="12"/>
  <c r="C685" i="12"/>
  <c r="J678" i="12"/>
  <c r="I678" i="12"/>
  <c r="J677" i="12"/>
  <c r="I677" i="12"/>
  <c r="J676" i="12"/>
  <c r="I676" i="12"/>
  <c r="I675" i="12"/>
  <c r="C672" i="12"/>
  <c r="K353" i="7"/>
  <c r="J353" i="7"/>
  <c r="K352" i="7"/>
  <c r="J352" i="7"/>
  <c r="G352" i="7"/>
  <c r="K351" i="7"/>
  <c r="J351" i="7"/>
  <c r="G351" i="7"/>
  <c r="K350" i="7"/>
  <c r="J350" i="7"/>
  <c r="G350" i="7"/>
  <c r="K349" i="7"/>
  <c r="J349" i="7"/>
  <c r="G349" i="7"/>
  <c r="K348" i="7"/>
  <c r="J348" i="7"/>
  <c r="G348" i="7"/>
  <c r="K347" i="7"/>
  <c r="J347" i="7"/>
  <c r="G347" i="7"/>
  <c r="K346" i="7"/>
  <c r="J346" i="7"/>
  <c r="G346" i="7"/>
  <c r="K345" i="7"/>
  <c r="J345" i="7"/>
  <c r="G345" i="7"/>
  <c r="J344" i="7"/>
  <c r="G344" i="7"/>
  <c r="C341" i="7"/>
  <c r="K334" i="7"/>
  <c r="J334" i="7"/>
  <c r="F334" i="7"/>
  <c r="G334" i="7" s="1"/>
  <c r="K333" i="7"/>
  <c r="J333" i="7"/>
  <c r="G333" i="7"/>
  <c r="K332" i="7"/>
  <c r="J332" i="7"/>
  <c r="G332" i="7"/>
  <c r="K331" i="7"/>
  <c r="J331" i="7"/>
  <c r="G331" i="7"/>
  <c r="K330" i="7"/>
  <c r="J330" i="7"/>
  <c r="G330" i="7"/>
  <c r="K329" i="7"/>
  <c r="J329" i="7"/>
  <c r="G329" i="7"/>
  <c r="K328" i="7"/>
  <c r="J328" i="7"/>
  <c r="G328" i="7"/>
  <c r="K327" i="7"/>
  <c r="J327" i="7"/>
  <c r="G327" i="7"/>
  <c r="K326" i="7"/>
  <c r="J326" i="7"/>
  <c r="G326" i="7"/>
  <c r="J325" i="7"/>
  <c r="G325" i="7"/>
  <c r="C322" i="7"/>
  <c r="D1054" i="12" l="1"/>
  <c r="D1039" i="12"/>
  <c r="F970" i="12"/>
  <c r="D963" i="12" s="1"/>
  <c r="D337" i="7"/>
  <c r="D318" i="7"/>
  <c r="F621" i="12" l="1"/>
  <c r="F620" i="12"/>
  <c r="F619" i="12"/>
  <c r="G276" i="7"/>
  <c r="I483" i="12"/>
  <c r="F483" i="12"/>
  <c r="F546" i="12"/>
  <c r="F547" i="12"/>
  <c r="F516" i="12"/>
  <c r="I546" i="12"/>
  <c r="I54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J548" i="12"/>
  <c r="I548" i="12"/>
  <c r="F548" i="12"/>
  <c r="I516" i="12"/>
  <c r="J545" i="12"/>
  <c r="I545" i="12"/>
  <c r="F545" i="12"/>
  <c r="J544" i="12"/>
  <c r="I544" i="12"/>
  <c r="F544" i="12"/>
  <c r="J543" i="12"/>
  <c r="I543" i="12"/>
  <c r="F543" i="12"/>
  <c r="J542" i="12"/>
  <c r="I542" i="12"/>
  <c r="F542" i="12"/>
  <c r="J541" i="12"/>
  <c r="I541" i="12"/>
  <c r="F541" i="12"/>
  <c r="J540" i="12"/>
  <c r="I540" i="12"/>
  <c r="F540" i="12"/>
  <c r="J539" i="12"/>
  <c r="I539" i="12"/>
  <c r="F539" i="12"/>
  <c r="J538" i="12"/>
  <c r="I538" i="12"/>
  <c r="F538" i="12"/>
  <c r="J537" i="12"/>
  <c r="I537" i="12"/>
  <c r="F537" i="12"/>
  <c r="J536" i="12"/>
  <c r="I536" i="12"/>
  <c r="F536"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5" i="12"/>
  <c r="I515" i="12"/>
  <c r="F515" i="12"/>
  <c r="J514" i="12"/>
  <c r="I514" i="12"/>
  <c r="F514" i="12"/>
  <c r="J513" i="12"/>
  <c r="I513" i="12"/>
  <c r="F513" i="12"/>
  <c r="F109" i="9" l="1"/>
  <c r="I109" i="9"/>
  <c r="J109" i="9"/>
  <c r="F110" i="9"/>
  <c r="I110" i="9"/>
  <c r="J110" i="9"/>
  <c r="F111" i="9"/>
  <c r="I111" i="9"/>
  <c r="J111" i="9"/>
  <c r="F112" i="9"/>
  <c r="I112" i="9"/>
  <c r="J112" i="9"/>
  <c r="F113" i="9"/>
  <c r="I113" i="9"/>
  <c r="J113" i="9"/>
  <c r="F114" i="9"/>
  <c r="I114" i="9"/>
  <c r="J114" i="9"/>
  <c r="F115" i="9"/>
  <c r="I115" i="9"/>
  <c r="J115" i="9"/>
  <c r="F116" i="9"/>
  <c r="I116" i="9"/>
  <c r="J116" i="9"/>
  <c r="F117" i="9"/>
  <c r="I117" i="9"/>
  <c r="J117" i="9"/>
  <c r="F118" i="9"/>
  <c r="I118" i="9"/>
  <c r="J118" i="9"/>
  <c r="F119" i="9"/>
  <c r="I119" i="9"/>
  <c r="J119" i="9"/>
  <c r="F101" i="9"/>
  <c r="I101" i="9"/>
  <c r="J101" i="9"/>
  <c r="F102" i="9"/>
  <c r="I102" i="9"/>
  <c r="J102" i="9"/>
  <c r="F103" i="9"/>
  <c r="I103" i="9"/>
  <c r="J103" i="9"/>
  <c r="F104" i="9"/>
  <c r="I104" i="9"/>
  <c r="J104" i="9"/>
  <c r="F105" i="9"/>
  <c r="I105" i="9"/>
  <c r="J105" i="9"/>
  <c r="F106" i="9"/>
  <c r="I106" i="9"/>
  <c r="J106" i="9"/>
  <c r="F107" i="9"/>
  <c r="I107" i="9"/>
  <c r="J107" i="9"/>
  <c r="P19" i="30" l="1"/>
  <c r="F237" i="7"/>
  <c r="G237" i="7" s="1"/>
  <c r="J237" i="7"/>
  <c r="K237" i="7"/>
  <c r="K315" i="7"/>
  <c r="J315" i="7"/>
  <c r="F315" i="7"/>
  <c r="G315" i="7" s="1"/>
  <c r="K314" i="7"/>
  <c r="J314" i="7"/>
  <c r="G314" i="7"/>
  <c r="K313" i="7"/>
  <c r="J313" i="7"/>
  <c r="G313" i="7"/>
  <c r="K312" i="7"/>
  <c r="J312" i="7"/>
  <c r="G312" i="7"/>
  <c r="K311" i="7"/>
  <c r="J311" i="7"/>
  <c r="G311" i="7"/>
  <c r="K310" i="7"/>
  <c r="J310" i="7"/>
  <c r="G310" i="7"/>
  <c r="K309" i="7"/>
  <c r="J309" i="7"/>
  <c r="G309" i="7"/>
  <c r="K308" i="7"/>
  <c r="J308" i="7"/>
  <c r="G308" i="7"/>
  <c r="K307" i="7"/>
  <c r="J307" i="7"/>
  <c r="G307" i="7"/>
  <c r="J306" i="7"/>
  <c r="G306" i="7"/>
  <c r="C303" i="7"/>
  <c r="K296" i="7"/>
  <c r="J296" i="7"/>
  <c r="F296" i="7"/>
  <c r="G296" i="7" s="1"/>
  <c r="K295" i="7"/>
  <c r="J295" i="7"/>
  <c r="G295" i="7"/>
  <c r="K294" i="7"/>
  <c r="J294" i="7"/>
  <c r="E294" i="7"/>
  <c r="G294" i="7" s="1"/>
  <c r="K293" i="7"/>
  <c r="J293" i="7"/>
  <c r="E293" i="7"/>
  <c r="G293" i="7" s="1"/>
  <c r="K292" i="7"/>
  <c r="J292" i="7"/>
  <c r="E292" i="7"/>
  <c r="G292" i="7" s="1"/>
  <c r="K291" i="7"/>
  <c r="J291" i="7"/>
  <c r="G291" i="7"/>
  <c r="K290" i="7"/>
  <c r="J290" i="7"/>
  <c r="G290" i="7"/>
  <c r="K289" i="7"/>
  <c r="J289" i="7"/>
  <c r="E289" i="7"/>
  <c r="G289" i="7" s="1"/>
  <c r="K288" i="7"/>
  <c r="J288" i="7"/>
  <c r="E288" i="7"/>
  <c r="G288" i="7" s="1"/>
  <c r="J287" i="7"/>
  <c r="G287" i="7"/>
  <c r="C284" i="7"/>
  <c r="K277" i="7"/>
  <c r="J277" i="7"/>
  <c r="F277" i="7"/>
  <c r="G277" i="7" s="1"/>
  <c r="K275" i="7"/>
  <c r="J275" i="7"/>
  <c r="G275" i="7"/>
  <c r="K274" i="7"/>
  <c r="J274" i="7"/>
  <c r="G274" i="7"/>
  <c r="K273" i="7"/>
  <c r="J273" i="7"/>
  <c r="G273" i="7"/>
  <c r="K272" i="7"/>
  <c r="J272" i="7"/>
  <c r="E272" i="7"/>
  <c r="G272" i="7" s="1"/>
  <c r="K271" i="7"/>
  <c r="J271" i="7"/>
  <c r="G271" i="7"/>
  <c r="K270" i="7"/>
  <c r="J270" i="7"/>
  <c r="G270" i="7"/>
  <c r="K269" i="7"/>
  <c r="J269" i="7"/>
  <c r="G269" i="7"/>
  <c r="K268" i="7"/>
  <c r="J268" i="7"/>
  <c r="G268" i="7"/>
  <c r="J267" i="7"/>
  <c r="G267" i="7"/>
  <c r="C264" i="7"/>
  <c r="K257" i="7"/>
  <c r="J257" i="7"/>
  <c r="F257" i="7"/>
  <c r="G257" i="7" s="1"/>
  <c r="K256" i="7"/>
  <c r="J256" i="7"/>
  <c r="G256" i="7"/>
  <c r="K255" i="7"/>
  <c r="J255" i="7"/>
  <c r="E255" i="7"/>
  <c r="G255" i="7" s="1"/>
  <c r="K254" i="7"/>
  <c r="J254" i="7"/>
  <c r="E254" i="7"/>
  <c r="G254" i="7" s="1"/>
  <c r="K253" i="7"/>
  <c r="J253" i="7"/>
  <c r="E253" i="7"/>
  <c r="G253" i="7" s="1"/>
  <c r="K252" i="7"/>
  <c r="J252" i="7"/>
  <c r="G252" i="7"/>
  <c r="K251" i="7"/>
  <c r="J251" i="7"/>
  <c r="G251" i="7"/>
  <c r="K250" i="7"/>
  <c r="J250" i="7"/>
  <c r="E250" i="7"/>
  <c r="G250" i="7" s="1"/>
  <c r="K249" i="7"/>
  <c r="J249" i="7"/>
  <c r="E249" i="7"/>
  <c r="G249" i="7" s="1"/>
  <c r="J248" i="7"/>
  <c r="G248" i="7"/>
  <c r="C245" i="7"/>
  <c r="E216" i="12"/>
  <c r="E217" i="12"/>
  <c r="E218" i="12"/>
  <c r="F217" i="7"/>
  <c r="G217" i="7" s="1"/>
  <c r="J217" i="7"/>
  <c r="K217" i="7"/>
  <c r="F102" i="10"/>
  <c r="I102" i="10"/>
  <c r="J102" i="10"/>
  <c r="F103" i="10"/>
  <c r="I103" i="10"/>
  <c r="J103" i="10"/>
  <c r="F97" i="10"/>
  <c r="I97" i="10"/>
  <c r="J97" i="10"/>
  <c r="F98" i="10"/>
  <c r="I98" i="10"/>
  <c r="J98" i="10"/>
  <c r="F100" i="10"/>
  <c r="I100" i="10"/>
  <c r="J100" i="10"/>
  <c r="D280" i="7" l="1"/>
  <c r="D299" i="7"/>
  <c r="D260" i="7"/>
  <c r="D241" i="7"/>
  <c r="C14" i="7" l="1"/>
  <c r="O57" i="30" l="1"/>
  <c r="P57" i="30"/>
  <c r="O58" i="30"/>
  <c r="P58" i="30"/>
  <c r="O53" i="30" l="1"/>
  <c r="P53" i="30"/>
  <c r="O54" i="30"/>
  <c r="P54" i="30"/>
  <c r="O55" i="30"/>
  <c r="P55" i="30"/>
  <c r="O56" i="30"/>
  <c r="P56" i="30"/>
  <c r="P70" i="30"/>
  <c r="O70" i="30"/>
  <c r="P88" i="30" l="1"/>
  <c r="P89" i="30"/>
  <c r="O88" i="30"/>
  <c r="O89" i="30"/>
  <c r="P84" i="30"/>
  <c r="P85" i="30"/>
  <c r="P86" i="30"/>
  <c r="P87" i="30"/>
  <c r="P90" i="30"/>
  <c r="O84" i="30"/>
  <c r="O85" i="30"/>
  <c r="O86" i="30"/>
  <c r="O87" i="30"/>
  <c r="O90" i="30"/>
  <c r="P74" i="30" l="1"/>
  <c r="H72" i="30"/>
  <c r="O64" i="30"/>
  <c r="O65" i="30"/>
  <c r="P65" i="30"/>
  <c r="O66" i="30"/>
  <c r="P66" i="30"/>
  <c r="O67" i="30"/>
  <c r="P67" i="30"/>
  <c r="O68" i="30"/>
  <c r="P68" i="30"/>
  <c r="O69" i="30"/>
  <c r="P69" i="30"/>
  <c r="O71" i="30"/>
  <c r="P71" i="30"/>
  <c r="O72" i="30"/>
  <c r="O73" i="30"/>
  <c r="P73" i="30"/>
  <c r="O74" i="30"/>
  <c r="O76" i="30"/>
  <c r="P76" i="30"/>
  <c r="O77" i="30"/>
  <c r="P77" i="30"/>
  <c r="O78" i="30"/>
  <c r="P78" i="30"/>
  <c r="O79" i="30"/>
  <c r="P79" i="30"/>
  <c r="O80" i="30"/>
  <c r="P80" i="30"/>
  <c r="O81" i="30"/>
  <c r="P81" i="30"/>
  <c r="P64" i="30" l="1"/>
  <c r="P72" i="30"/>
  <c r="P45" i="30" l="1"/>
  <c r="N44" i="30"/>
  <c r="H44" i="30"/>
  <c r="N43" i="30"/>
  <c r="N42" i="30"/>
  <c r="P47" i="30"/>
  <c r="P48" i="30"/>
  <c r="P49" i="30"/>
  <c r="P50" i="30"/>
  <c r="O41" i="30"/>
  <c r="O42" i="30"/>
  <c r="O43" i="30"/>
  <c r="O44" i="30"/>
  <c r="O45" i="30"/>
  <c r="O46" i="30"/>
  <c r="O47" i="30"/>
  <c r="O48" i="30"/>
  <c r="O49" i="30"/>
  <c r="O50" i="30"/>
  <c r="P44" i="30" l="1"/>
  <c r="P41" i="30"/>
  <c r="P43" i="30"/>
  <c r="P42" i="30"/>
  <c r="P32" i="30"/>
  <c r="P33" i="30"/>
  <c r="P34" i="30"/>
  <c r="P35" i="30"/>
  <c r="O32" i="30"/>
  <c r="O33" i="30"/>
  <c r="O34" i="30"/>
  <c r="O35" i="30"/>
  <c r="P36" i="30"/>
  <c r="P37" i="30"/>
  <c r="P38" i="30"/>
  <c r="P39" i="30"/>
  <c r="P40" i="30"/>
  <c r="P51" i="30"/>
  <c r="P52" i="30"/>
  <c r="P59" i="30"/>
  <c r="O36" i="30"/>
  <c r="O37" i="30"/>
  <c r="O38" i="30"/>
  <c r="O39" i="30"/>
  <c r="O40" i="30"/>
  <c r="O51" i="30"/>
  <c r="O52" i="30"/>
  <c r="O59" i="30"/>
  <c r="P23" i="30"/>
  <c r="P24" i="30"/>
  <c r="P25" i="30"/>
  <c r="P26" i="30"/>
  <c r="P27" i="30"/>
  <c r="P28" i="30"/>
  <c r="P29" i="30"/>
  <c r="P31" i="30"/>
  <c r="P60" i="30"/>
  <c r="P61" i="30"/>
  <c r="P62" i="30"/>
  <c r="P63" i="30"/>
  <c r="P82" i="30"/>
  <c r="P18" i="30"/>
  <c r="O18" i="30"/>
  <c r="O19" i="30"/>
  <c r="P17" i="30"/>
  <c r="O17" i="30"/>
  <c r="P15" i="30" l="1"/>
  <c r="O15" i="30"/>
  <c r="P14" i="30"/>
  <c r="O14" i="30"/>
  <c r="P13" i="30"/>
  <c r="O13" i="30"/>
  <c r="P12" i="30"/>
  <c r="O12" i="30"/>
  <c r="P11" i="30"/>
  <c r="O11" i="30"/>
  <c r="P10" i="30"/>
  <c r="O10" i="30"/>
  <c r="C143" i="43" l="1"/>
  <c r="C100" i="43"/>
  <c r="C57" i="43"/>
  <c r="C14" i="43"/>
  <c r="C163" i="42"/>
  <c r="C133" i="42"/>
  <c r="C103" i="42"/>
  <c r="C73" i="42"/>
  <c r="C43" i="42"/>
  <c r="C93" i="40"/>
  <c r="C62" i="40"/>
  <c r="C31" i="40"/>
  <c r="C13" i="42"/>
  <c r="C14" i="40"/>
  <c r="C659" i="12"/>
  <c r="C644" i="12"/>
  <c r="C633" i="12"/>
  <c r="C609" i="12"/>
  <c r="C565" i="12"/>
  <c r="C476" i="12"/>
  <c r="C432" i="12"/>
  <c r="C388" i="12"/>
  <c r="C344" i="12"/>
  <c r="C300" i="12"/>
  <c r="C256" i="12"/>
  <c r="C212" i="12"/>
  <c r="C167" i="12"/>
  <c r="C154" i="12"/>
  <c r="C140" i="12"/>
  <c r="C129" i="12"/>
  <c r="C85" i="12"/>
  <c r="C41" i="12"/>
  <c r="C29" i="12"/>
  <c r="C14" i="12"/>
  <c r="C272" i="10"/>
  <c r="C249" i="10"/>
  <c r="C226" i="10"/>
  <c r="C203" i="10"/>
  <c r="C180" i="10"/>
  <c r="C157" i="10"/>
  <c r="C134" i="10"/>
  <c r="C111" i="10"/>
  <c r="C83" i="10"/>
  <c r="C60" i="10"/>
  <c r="C14" i="10"/>
  <c r="C241" i="9"/>
  <c r="C222" i="9"/>
  <c r="C203" i="9"/>
  <c r="C184" i="9"/>
  <c r="C165" i="9"/>
  <c r="C146" i="9"/>
  <c r="C127" i="9"/>
  <c r="C90" i="9"/>
  <c r="C71" i="9"/>
  <c r="C52" i="9"/>
  <c r="C33" i="9"/>
  <c r="C14" i="9"/>
  <c r="C914" i="8"/>
  <c r="C854" i="8"/>
  <c r="C794" i="8"/>
  <c r="C734" i="8"/>
  <c r="C674" i="8"/>
  <c r="C614" i="8"/>
  <c r="C554" i="8"/>
  <c r="C494" i="8"/>
  <c r="C434" i="8"/>
  <c r="C374" i="8"/>
  <c r="C314" i="8"/>
  <c r="C254" i="8"/>
  <c r="C194" i="8"/>
  <c r="C134" i="8"/>
  <c r="C74" i="8"/>
  <c r="C14" i="8"/>
  <c r="C225" i="7"/>
  <c r="C205" i="7"/>
  <c r="C186" i="7"/>
  <c r="C167" i="7"/>
  <c r="C148" i="7"/>
  <c r="C129" i="7"/>
  <c r="C110" i="7"/>
  <c r="C91" i="7"/>
  <c r="C72" i="7"/>
  <c r="C53" i="7"/>
  <c r="C3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E617" i="12" s="1"/>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E1032" i="12" l="1"/>
  <c r="F1032" i="12" s="1"/>
  <c r="E986" i="12"/>
  <c r="F986" i="12" s="1"/>
  <c r="D979" i="12" s="1"/>
  <c r="E1031" i="12"/>
  <c r="F1031" i="12" s="1"/>
  <c r="E941" i="12"/>
  <c r="F941" i="12" s="1"/>
  <c r="E940" i="12"/>
  <c r="F940" i="12" s="1"/>
  <c r="E954" i="12"/>
  <c r="F954" i="12" s="1"/>
  <c r="E904" i="12"/>
  <c r="F904" i="12" s="1"/>
  <c r="E926" i="12"/>
  <c r="F926" i="12" s="1"/>
  <c r="E903" i="12"/>
  <c r="F903" i="12" s="1"/>
  <c r="E925" i="12"/>
  <c r="F925" i="12" s="1"/>
  <c r="E867" i="12"/>
  <c r="F867" i="12" s="1"/>
  <c r="E885" i="12"/>
  <c r="F885" i="12" s="1"/>
  <c r="E868" i="12"/>
  <c r="F868" i="12" s="1"/>
  <c r="E886" i="12"/>
  <c r="F886" i="12" s="1"/>
  <c r="E832" i="12"/>
  <c r="F832" i="12" s="1"/>
  <c r="E848" i="12"/>
  <c r="F848" i="12" s="1"/>
  <c r="E833" i="12"/>
  <c r="F833" i="12" s="1"/>
  <c r="E849" i="12"/>
  <c r="F849" i="12" s="1"/>
  <c r="E678" i="12"/>
  <c r="F678" i="12" s="1"/>
  <c r="E665" i="12"/>
  <c r="E615" i="12"/>
  <c r="F615" i="12" s="1"/>
  <c r="E745" i="12"/>
  <c r="F745" i="12" s="1"/>
  <c r="E701" i="12"/>
  <c r="F701" i="12" s="1"/>
  <c r="E789" i="12"/>
  <c r="F789" i="12" s="1"/>
  <c r="E676" i="12"/>
  <c r="F676" i="12" s="1"/>
  <c r="E663" i="12"/>
  <c r="E648" i="12"/>
  <c r="E613" i="12"/>
  <c r="F613" i="12" s="1"/>
  <c r="E393" i="12"/>
  <c r="F393" i="12" s="1"/>
  <c r="E688" i="12"/>
  <c r="F688" i="12" s="1"/>
  <c r="D681" i="12" s="1"/>
  <c r="E675" i="12"/>
  <c r="F675" i="12" s="1"/>
  <c r="E788" i="12"/>
  <c r="F788" i="12" s="1"/>
  <c r="D781" i="12" s="1"/>
  <c r="E700" i="12"/>
  <c r="F700" i="12" s="1"/>
  <c r="E744" i="12"/>
  <c r="F744" i="12" s="1"/>
  <c r="D737" i="12" s="1"/>
  <c r="E664" i="12"/>
  <c r="E614" i="12"/>
  <c r="F614" i="12" s="1"/>
  <c r="E677" i="12"/>
  <c r="F677" i="12" s="1"/>
  <c r="E649" i="12"/>
  <c r="E616" i="12"/>
  <c r="E349" i="12"/>
  <c r="E437" i="12"/>
  <c r="F437" i="12" s="1"/>
  <c r="E438" i="12"/>
  <c r="F438" i="12" s="1"/>
  <c r="E392" i="12"/>
  <c r="F392" i="12" s="1"/>
  <c r="E350" i="12"/>
  <c r="E436" i="12"/>
  <c r="F436" i="12" s="1"/>
  <c r="E348" i="12"/>
  <c r="E394" i="12"/>
  <c r="F394" i="12" s="1"/>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D1024" i="12" l="1"/>
  <c r="D693" i="12"/>
  <c r="D896" i="12"/>
  <c r="D933" i="12"/>
  <c r="D947" i="12"/>
  <c r="D918" i="12"/>
  <c r="D878" i="12"/>
  <c r="D860" i="12"/>
  <c r="D841" i="12"/>
  <c r="D825" i="12"/>
  <c r="D668" i="12"/>
  <c r="O70" i="49"/>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104" i="30"/>
  <c r="O104" i="30"/>
  <c r="P103" i="30"/>
  <c r="O103" i="30"/>
  <c r="P102" i="30"/>
  <c r="O102" i="30"/>
  <c r="P101" i="30"/>
  <c r="O101" i="30"/>
  <c r="P100" i="30"/>
  <c r="O100" i="30"/>
  <c r="P99" i="30"/>
  <c r="O99" i="30"/>
  <c r="P98" i="30"/>
  <c r="O98" i="30"/>
  <c r="P97" i="30"/>
  <c r="O97" i="30"/>
  <c r="P96" i="30"/>
  <c r="O96" i="30"/>
  <c r="P95" i="30"/>
  <c r="O95" i="30"/>
  <c r="P94" i="30"/>
  <c r="O94" i="30"/>
  <c r="P93" i="30"/>
  <c r="O93" i="30"/>
  <c r="P91" i="30"/>
  <c r="O91" i="30"/>
  <c r="O82" i="30"/>
  <c r="O63" i="30"/>
  <c r="O62" i="30"/>
  <c r="O61" i="30"/>
  <c r="O60" i="30"/>
  <c r="O31" i="30"/>
  <c r="O29" i="30"/>
  <c r="P22" i="30"/>
  <c r="O22" i="30"/>
  <c r="P21" i="30"/>
  <c r="O21" i="30"/>
  <c r="P20" i="30"/>
  <c r="O2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17" i="40"/>
  <c r="J116" i="40"/>
  <c r="J115" i="40"/>
  <c r="J114" i="40"/>
  <c r="J113" i="40"/>
  <c r="J112" i="40"/>
  <c r="J111" i="40"/>
  <c r="J110" i="40"/>
  <c r="J109" i="40"/>
  <c r="J108" i="40"/>
  <c r="J107" i="40"/>
  <c r="J106" i="40"/>
  <c r="J105" i="40"/>
  <c r="J104" i="40"/>
  <c r="J103" i="40"/>
  <c r="J102" i="40"/>
  <c r="J101" i="40"/>
  <c r="J100" i="40"/>
  <c r="J99" i="40"/>
  <c r="J98" i="40"/>
  <c r="J97" i="40"/>
  <c r="J86" i="40"/>
  <c r="J85" i="40"/>
  <c r="J84" i="40"/>
  <c r="J83" i="40"/>
  <c r="J82" i="40"/>
  <c r="J81" i="40"/>
  <c r="J80" i="40"/>
  <c r="J79" i="40"/>
  <c r="J78" i="40"/>
  <c r="J77" i="40"/>
  <c r="J76" i="40"/>
  <c r="J75" i="40"/>
  <c r="J74" i="40"/>
  <c r="J73" i="40"/>
  <c r="J72" i="40"/>
  <c r="J71" i="40"/>
  <c r="J70" i="40"/>
  <c r="J69" i="40"/>
  <c r="J68" i="40"/>
  <c r="J67" i="40"/>
  <c r="J66" i="40"/>
  <c r="J55" i="40"/>
  <c r="J54" i="40"/>
  <c r="J53" i="40"/>
  <c r="J52" i="40"/>
  <c r="J51" i="40"/>
  <c r="J50" i="40"/>
  <c r="J49" i="40"/>
  <c r="J48" i="40"/>
  <c r="J47" i="40"/>
  <c r="J46" i="40"/>
  <c r="J45" i="40"/>
  <c r="J44" i="40"/>
  <c r="J43" i="40"/>
  <c r="J42" i="40"/>
  <c r="J41" i="40"/>
  <c r="J40" i="40"/>
  <c r="J39" i="40"/>
  <c r="J38" i="40"/>
  <c r="J37" i="40"/>
  <c r="J36" i="40"/>
  <c r="J35"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I104" i="40"/>
  <c r="F104" i="40"/>
  <c r="I103" i="40"/>
  <c r="F103" i="40"/>
  <c r="I102" i="40"/>
  <c r="F102" i="40"/>
  <c r="I101" i="40"/>
  <c r="F101" i="40"/>
  <c r="I100" i="40"/>
  <c r="F100" i="40"/>
  <c r="I99" i="40"/>
  <c r="F99" i="40"/>
  <c r="I98" i="40"/>
  <c r="F98" i="40"/>
  <c r="I97" i="40"/>
  <c r="F97" i="40"/>
  <c r="I96" i="40"/>
  <c r="F96"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55" i="40"/>
  <c r="F55" i="40"/>
  <c r="I54" i="40"/>
  <c r="F54" i="40"/>
  <c r="I53" i="40"/>
  <c r="F53" i="40"/>
  <c r="I52" i="40"/>
  <c r="F52" i="40"/>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I36" i="40"/>
  <c r="F36" i="40"/>
  <c r="I35" i="40"/>
  <c r="F35" i="40"/>
  <c r="I34" i="40"/>
  <c r="F34" i="40"/>
  <c r="J665" i="12"/>
  <c r="J664" i="12"/>
  <c r="J663" i="12"/>
  <c r="J652" i="12"/>
  <c r="J651" i="12"/>
  <c r="J650" i="12"/>
  <c r="J649" i="12"/>
  <c r="J648" i="12"/>
  <c r="J637" i="12"/>
  <c r="J626" i="12"/>
  <c r="J625" i="12"/>
  <c r="J624" i="12"/>
  <c r="J623" i="12"/>
  <c r="J622" i="12"/>
  <c r="J621" i="12"/>
  <c r="J620" i="12"/>
  <c r="J619" i="12"/>
  <c r="J618" i="12"/>
  <c r="J617" i="12"/>
  <c r="J616" i="12"/>
  <c r="J615" i="12"/>
  <c r="J614" i="12"/>
  <c r="J613" i="12"/>
  <c r="J602" i="12"/>
  <c r="J601" i="12"/>
  <c r="J600" i="12"/>
  <c r="J599" i="12"/>
  <c r="J598" i="12"/>
  <c r="J597" i="12"/>
  <c r="J596" i="12"/>
  <c r="J595" i="12"/>
  <c r="J594" i="12"/>
  <c r="J593" i="12"/>
  <c r="J592" i="12"/>
  <c r="J591" i="12"/>
  <c r="J590" i="12"/>
  <c r="J589" i="12"/>
  <c r="J588" i="12"/>
  <c r="J587" i="12"/>
  <c r="J586" i="12"/>
  <c r="J585" i="12"/>
  <c r="J584" i="12"/>
  <c r="J583" i="12"/>
  <c r="J582" i="12"/>
  <c r="J581" i="12"/>
  <c r="J580" i="12"/>
  <c r="J579" i="12"/>
  <c r="J578" i="12"/>
  <c r="J577" i="12"/>
  <c r="J576" i="12"/>
  <c r="J575" i="12"/>
  <c r="J574" i="12"/>
  <c r="J573" i="12"/>
  <c r="J572" i="12"/>
  <c r="J571" i="12"/>
  <c r="J570" i="12"/>
  <c r="J569" i="12"/>
  <c r="J558" i="12"/>
  <c r="J557" i="12"/>
  <c r="J512" i="12"/>
  <c r="J511" i="12"/>
  <c r="J510" i="12"/>
  <c r="J509" i="12"/>
  <c r="J508" i="12"/>
  <c r="J507" i="12"/>
  <c r="J506" i="12"/>
  <c r="J505" i="12"/>
  <c r="J504" i="12"/>
  <c r="J503" i="12"/>
  <c r="J502" i="12"/>
  <c r="J501" i="12"/>
  <c r="J500" i="12"/>
  <c r="J499" i="12"/>
  <c r="J498" i="12"/>
  <c r="J497" i="12"/>
  <c r="J496" i="12"/>
  <c r="J495" i="12"/>
  <c r="J494" i="12"/>
  <c r="J493" i="12"/>
  <c r="J492" i="12"/>
  <c r="J491" i="12"/>
  <c r="J490" i="12"/>
  <c r="J489" i="12"/>
  <c r="J488" i="12"/>
  <c r="J487" i="12"/>
  <c r="J486" i="12"/>
  <c r="J485" i="12"/>
  <c r="J484" i="12"/>
  <c r="J482" i="12"/>
  <c r="J481" i="12"/>
  <c r="J480" i="12"/>
  <c r="J469" i="12"/>
  <c r="J468" i="12"/>
  <c r="J467" i="12"/>
  <c r="J466" i="12"/>
  <c r="J465" i="12"/>
  <c r="J464" i="12"/>
  <c r="J463" i="12"/>
  <c r="J462" i="12"/>
  <c r="J461" i="12"/>
  <c r="J460" i="12"/>
  <c r="J459" i="12"/>
  <c r="J458" i="12"/>
  <c r="J457" i="12"/>
  <c r="J456" i="12"/>
  <c r="J455" i="12"/>
  <c r="J454" i="12"/>
  <c r="J453" i="12"/>
  <c r="J452" i="12"/>
  <c r="J451" i="12"/>
  <c r="J450" i="12"/>
  <c r="J449" i="12"/>
  <c r="J448" i="12"/>
  <c r="J447" i="12"/>
  <c r="J446" i="12"/>
  <c r="J445" i="12"/>
  <c r="J444" i="12"/>
  <c r="J443" i="12"/>
  <c r="J442" i="12"/>
  <c r="J441" i="12"/>
  <c r="J440" i="12"/>
  <c r="J439" i="12"/>
  <c r="J438" i="12"/>
  <c r="J437" i="12"/>
  <c r="J436" i="12"/>
  <c r="J425" i="12"/>
  <c r="J424" i="12"/>
  <c r="J423" i="12"/>
  <c r="J422" i="12"/>
  <c r="J421" i="12"/>
  <c r="J420" i="12"/>
  <c r="J419" i="12"/>
  <c r="J418" i="12"/>
  <c r="J417" i="12"/>
  <c r="J416" i="12"/>
  <c r="J415" i="12"/>
  <c r="J414" i="12"/>
  <c r="J413" i="12"/>
  <c r="J412" i="12"/>
  <c r="J411" i="12"/>
  <c r="J410" i="12"/>
  <c r="J409" i="12"/>
  <c r="J408" i="12"/>
  <c r="J407" i="12"/>
  <c r="J406" i="12"/>
  <c r="J405" i="12"/>
  <c r="J404" i="12"/>
  <c r="J403" i="12"/>
  <c r="J402" i="12"/>
  <c r="J401" i="12"/>
  <c r="J400" i="12"/>
  <c r="J399" i="12"/>
  <c r="J398" i="12"/>
  <c r="J397" i="12"/>
  <c r="J396" i="12"/>
  <c r="J395" i="12"/>
  <c r="J394" i="12"/>
  <c r="J393" i="12"/>
  <c r="J392" i="12"/>
  <c r="J381" i="12"/>
  <c r="J380" i="12"/>
  <c r="J379" i="12"/>
  <c r="J378" i="12"/>
  <c r="J377" i="12"/>
  <c r="J376" i="12"/>
  <c r="J375" i="12"/>
  <c r="J374" i="12"/>
  <c r="J373" i="12"/>
  <c r="J372" i="12"/>
  <c r="J371" i="12"/>
  <c r="J370" i="12"/>
  <c r="J369" i="12"/>
  <c r="J368" i="12"/>
  <c r="J367" i="12"/>
  <c r="J366" i="12"/>
  <c r="J365" i="12"/>
  <c r="J364" i="12"/>
  <c r="J363" i="12"/>
  <c r="J362" i="12"/>
  <c r="J361" i="12"/>
  <c r="J360" i="12"/>
  <c r="J359" i="12"/>
  <c r="J358" i="12"/>
  <c r="J357" i="12"/>
  <c r="J356" i="12"/>
  <c r="J355" i="12"/>
  <c r="J354" i="12"/>
  <c r="J353" i="12"/>
  <c r="J352" i="12"/>
  <c r="J351" i="12"/>
  <c r="J350" i="12"/>
  <c r="J349" i="12"/>
  <c r="J348" i="12"/>
  <c r="J337" i="12"/>
  <c r="J336" i="12"/>
  <c r="J335" i="12"/>
  <c r="J334" i="12"/>
  <c r="J333" i="12"/>
  <c r="J332" i="12"/>
  <c r="J331" i="12"/>
  <c r="J330" i="12"/>
  <c r="J329" i="12"/>
  <c r="J328" i="12"/>
  <c r="J327" i="12"/>
  <c r="J326" i="12"/>
  <c r="J325" i="12"/>
  <c r="J324" i="12"/>
  <c r="J323" i="12"/>
  <c r="J322" i="12"/>
  <c r="J321" i="12"/>
  <c r="J320" i="12"/>
  <c r="J319" i="12"/>
  <c r="J318" i="12"/>
  <c r="J317" i="12"/>
  <c r="J316" i="12"/>
  <c r="J315" i="12"/>
  <c r="J314" i="12"/>
  <c r="J313" i="12"/>
  <c r="J312" i="12"/>
  <c r="J311" i="12"/>
  <c r="J310" i="12"/>
  <c r="J309" i="12"/>
  <c r="J308" i="12"/>
  <c r="J307" i="12"/>
  <c r="J306" i="12"/>
  <c r="J305" i="12"/>
  <c r="J304" i="12"/>
  <c r="J293" i="12"/>
  <c r="J292" i="12"/>
  <c r="J291" i="12"/>
  <c r="J290" i="12"/>
  <c r="J289" i="12"/>
  <c r="J288" i="12"/>
  <c r="J287" i="12"/>
  <c r="J28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49" i="12"/>
  <c r="J248" i="12"/>
  <c r="J247" i="12"/>
  <c r="J246" i="12"/>
  <c r="J245" i="12"/>
  <c r="J244" i="12"/>
  <c r="J243" i="12"/>
  <c r="J24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18" i="12"/>
  <c r="J217" i="12"/>
  <c r="J216" i="12"/>
  <c r="J204" i="12"/>
  <c r="J203" i="12"/>
  <c r="J202" i="12"/>
  <c r="J201" i="12"/>
  <c r="J200" i="12"/>
  <c r="J199" i="12"/>
  <c r="J198" i="12"/>
  <c r="J197" i="12"/>
  <c r="J196" i="12"/>
  <c r="J195" i="12"/>
  <c r="J194" i="12"/>
  <c r="J193" i="12"/>
  <c r="J192" i="12"/>
  <c r="J191" i="12"/>
  <c r="J190" i="12"/>
  <c r="J189" i="12"/>
  <c r="J188" i="12"/>
  <c r="J187" i="12"/>
  <c r="J186" i="12"/>
  <c r="J185" i="12"/>
  <c r="J184" i="12"/>
  <c r="J183" i="12"/>
  <c r="J182" i="12"/>
  <c r="J181" i="12"/>
  <c r="J180" i="12"/>
  <c r="J179" i="12"/>
  <c r="J178" i="12"/>
  <c r="J177" i="12"/>
  <c r="J176" i="12"/>
  <c r="J175" i="12"/>
  <c r="J174" i="12"/>
  <c r="J173" i="12"/>
  <c r="J172" i="12"/>
  <c r="J171" i="12"/>
  <c r="J160" i="12"/>
  <c r="J159" i="12"/>
  <c r="J158" i="12"/>
  <c r="J147" i="12"/>
  <c r="J146" i="12"/>
  <c r="J145" i="12"/>
  <c r="J144" i="12"/>
  <c r="J133" i="12"/>
  <c r="J122" i="12"/>
  <c r="J121" i="12"/>
  <c r="J120" i="12"/>
  <c r="J119" i="12"/>
  <c r="J118" i="12"/>
  <c r="J117" i="12"/>
  <c r="J116" i="12"/>
  <c r="J115" i="12"/>
  <c r="J114" i="12"/>
  <c r="J113" i="12"/>
  <c r="J112" i="12"/>
  <c r="J111" i="12"/>
  <c r="J110" i="12"/>
  <c r="J109" i="12"/>
  <c r="J108" i="12"/>
  <c r="J107" i="12"/>
  <c r="J106" i="12"/>
  <c r="J105" i="12"/>
  <c r="J104" i="12"/>
  <c r="J103" i="12"/>
  <c r="J102" i="12"/>
  <c r="J101" i="12"/>
  <c r="J100" i="12"/>
  <c r="J99" i="12"/>
  <c r="J98" i="12"/>
  <c r="J97" i="12"/>
  <c r="J96" i="12"/>
  <c r="J95" i="12"/>
  <c r="J94" i="12"/>
  <c r="J93" i="12"/>
  <c r="J92" i="12"/>
  <c r="J91" i="12"/>
  <c r="J90" i="12"/>
  <c r="J89" i="12"/>
  <c r="J78" i="12"/>
  <c r="J77" i="12"/>
  <c r="J76" i="12"/>
  <c r="J75" i="12"/>
  <c r="J74" i="12"/>
  <c r="J73" i="12"/>
  <c r="J72" i="12"/>
  <c r="J71" i="12"/>
  <c r="J70" i="12"/>
  <c r="J69" i="12"/>
  <c r="J68" i="12"/>
  <c r="J67" i="12"/>
  <c r="J66" i="12"/>
  <c r="J65" i="12"/>
  <c r="I665" i="12"/>
  <c r="F665" i="12"/>
  <c r="I664" i="12"/>
  <c r="F664" i="12"/>
  <c r="I663" i="12"/>
  <c r="F663" i="12"/>
  <c r="I662" i="12"/>
  <c r="E662" i="12"/>
  <c r="F662" i="12" s="1"/>
  <c r="I652" i="12"/>
  <c r="F652" i="12"/>
  <c r="I651" i="12"/>
  <c r="F651" i="12"/>
  <c r="I650" i="12"/>
  <c r="F650" i="12"/>
  <c r="I649" i="12"/>
  <c r="F649" i="12"/>
  <c r="I648" i="12"/>
  <c r="F648" i="12"/>
  <c r="I647" i="12"/>
  <c r="E647" i="12"/>
  <c r="F647" i="12" s="1"/>
  <c r="I637" i="12"/>
  <c r="F637" i="12"/>
  <c r="I636" i="12"/>
  <c r="E636" i="12"/>
  <c r="F636" i="12" s="1"/>
  <c r="I626" i="12"/>
  <c r="F626" i="12"/>
  <c r="I625" i="12"/>
  <c r="F625" i="12"/>
  <c r="I624" i="12"/>
  <c r="F624" i="12"/>
  <c r="I623" i="12"/>
  <c r="F623" i="12"/>
  <c r="I622" i="12"/>
  <c r="F622" i="12"/>
  <c r="I621" i="12"/>
  <c r="I620" i="12"/>
  <c r="I619" i="12"/>
  <c r="I618" i="12"/>
  <c r="F618" i="12"/>
  <c r="I617" i="12"/>
  <c r="F617" i="12"/>
  <c r="I616" i="12"/>
  <c r="F616" i="12"/>
  <c r="I615" i="12"/>
  <c r="I614" i="12"/>
  <c r="I613" i="12"/>
  <c r="I612" i="12"/>
  <c r="E612" i="12"/>
  <c r="F612" i="12" s="1"/>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F588" i="12"/>
  <c r="I587" i="12"/>
  <c r="F587" i="12"/>
  <c r="I586" i="12"/>
  <c r="F586" i="12"/>
  <c r="I585" i="12"/>
  <c r="F585" i="12"/>
  <c r="I584" i="12"/>
  <c r="F584" i="12"/>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E568" i="12"/>
  <c r="F568" i="12" s="1"/>
  <c r="I558" i="12"/>
  <c r="F558" i="12"/>
  <c r="I557" i="12"/>
  <c r="F557"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2" i="12"/>
  <c r="F482" i="12"/>
  <c r="I481" i="12"/>
  <c r="F481" i="12"/>
  <c r="I480" i="12"/>
  <c r="F480" i="12"/>
  <c r="I479" i="12"/>
  <c r="E479" i="12"/>
  <c r="F479" i="12" s="1"/>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I437" i="12"/>
  <c r="I436" i="12"/>
  <c r="I435" i="12"/>
  <c r="E435" i="12"/>
  <c r="F435" i="12" s="1"/>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F408" i="12"/>
  <c r="I407" i="12"/>
  <c r="F407" i="12"/>
  <c r="I406" i="12"/>
  <c r="F406" i="12"/>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I393" i="12"/>
  <c r="I392" i="12"/>
  <c r="I391" i="12"/>
  <c r="E391" i="12"/>
  <c r="F391" i="12" s="1"/>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E347" i="12"/>
  <c r="F347" i="12" s="1"/>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E303" i="12"/>
  <c r="F303" i="12" s="1"/>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E259" i="12"/>
  <c r="F259" i="12" s="1"/>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E215" i="12"/>
  <c r="F215" i="12" s="1"/>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E170" i="12"/>
  <c r="F170" i="12" s="1"/>
  <c r="I160" i="12"/>
  <c r="F160" i="12"/>
  <c r="I159" i="12"/>
  <c r="F159" i="12"/>
  <c r="I158" i="12"/>
  <c r="F158" i="12"/>
  <c r="I157" i="12"/>
  <c r="E157" i="12"/>
  <c r="F157" i="12" s="1"/>
  <c r="I147" i="12"/>
  <c r="F147" i="12"/>
  <c r="I146" i="12"/>
  <c r="F146" i="12"/>
  <c r="I145" i="12"/>
  <c r="F145" i="12"/>
  <c r="I144" i="12"/>
  <c r="F144" i="12"/>
  <c r="I143" i="12"/>
  <c r="E143" i="12"/>
  <c r="F143" i="12" s="1"/>
  <c r="I133" i="12"/>
  <c r="F133" i="12"/>
  <c r="I132" i="12"/>
  <c r="E132" i="12"/>
  <c r="F132" i="12" s="1"/>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F103" i="12"/>
  <c r="I102" i="12"/>
  <c r="F102" i="12"/>
  <c r="I101" i="12"/>
  <c r="F101" i="12"/>
  <c r="I100" i="12"/>
  <c r="F100" i="12"/>
  <c r="I99" i="12"/>
  <c r="F99" i="12"/>
  <c r="I98" i="12"/>
  <c r="F98" i="12"/>
  <c r="I97" i="12"/>
  <c r="F97" i="12"/>
  <c r="I96" i="12"/>
  <c r="F96" i="12"/>
  <c r="I95" i="12"/>
  <c r="F95" i="12"/>
  <c r="I94" i="12"/>
  <c r="F94" i="12"/>
  <c r="I93" i="12"/>
  <c r="F93" i="12"/>
  <c r="I92" i="12"/>
  <c r="F92" i="12"/>
  <c r="I91" i="12"/>
  <c r="F91" i="12"/>
  <c r="I90" i="12"/>
  <c r="F90" i="12"/>
  <c r="I89" i="12"/>
  <c r="F89" i="12"/>
  <c r="I88" i="12"/>
  <c r="E88" i="12"/>
  <c r="F88" i="12" s="1"/>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I60" i="12"/>
  <c r="F60" i="12"/>
  <c r="I59" i="12"/>
  <c r="F59" i="12"/>
  <c r="I58" i="12"/>
  <c r="F58" i="12"/>
  <c r="I57" i="12"/>
  <c r="F57" i="12"/>
  <c r="I56" i="12"/>
  <c r="F56" i="12"/>
  <c r="I55" i="12"/>
  <c r="F55" i="12"/>
  <c r="I54" i="12"/>
  <c r="F54" i="12"/>
  <c r="I53" i="12"/>
  <c r="F53" i="12"/>
  <c r="I52" i="12"/>
  <c r="F52" i="12"/>
  <c r="I51" i="12"/>
  <c r="F51" i="12"/>
  <c r="I50" i="12"/>
  <c r="F50" i="12"/>
  <c r="I49" i="12"/>
  <c r="F49" i="12"/>
  <c r="I48" i="12"/>
  <c r="F48" i="12"/>
  <c r="I47" i="12"/>
  <c r="F47" i="12"/>
  <c r="I46" i="12"/>
  <c r="F46" i="12"/>
  <c r="I45" i="12"/>
  <c r="F45" i="12"/>
  <c r="I44" i="12"/>
  <c r="E44" i="12"/>
  <c r="F44" i="12" s="1"/>
  <c r="I34" i="12"/>
  <c r="F34" i="12"/>
  <c r="I33" i="12"/>
  <c r="F33" i="12"/>
  <c r="I32" i="12"/>
  <c r="E32" i="12"/>
  <c r="F32"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104" i="10"/>
  <c r="J101" i="10"/>
  <c r="J99" i="10"/>
  <c r="J96" i="10"/>
  <c r="J95" i="10"/>
  <c r="J94" i="10"/>
  <c r="J93" i="10"/>
  <c r="J92" i="10"/>
  <c r="J91" i="10"/>
  <c r="J90" i="10"/>
  <c r="J89" i="10"/>
  <c r="J88" i="10"/>
  <c r="J87" i="10"/>
  <c r="J127" i="10"/>
  <c r="J126" i="10"/>
  <c r="J125" i="10"/>
  <c r="J124" i="10"/>
  <c r="J123" i="10"/>
  <c r="J122" i="10"/>
  <c r="J121" i="10"/>
  <c r="J120" i="10"/>
  <c r="J119" i="10"/>
  <c r="J118" i="10"/>
  <c r="J117" i="10"/>
  <c r="J116" i="10"/>
  <c r="J115" i="10"/>
  <c r="J150" i="10"/>
  <c r="J149" i="10"/>
  <c r="J148" i="10"/>
  <c r="J147" i="10"/>
  <c r="J146" i="10"/>
  <c r="J145" i="10"/>
  <c r="J144" i="10"/>
  <c r="J143" i="10"/>
  <c r="J142" i="10"/>
  <c r="J141" i="10"/>
  <c r="J140" i="10"/>
  <c r="J139" i="10"/>
  <c r="J138" i="10"/>
  <c r="J173" i="10"/>
  <c r="J172" i="10"/>
  <c r="J171" i="10"/>
  <c r="J170" i="10"/>
  <c r="J169" i="10"/>
  <c r="J168" i="10"/>
  <c r="J167" i="10"/>
  <c r="J166" i="10"/>
  <c r="J165" i="10"/>
  <c r="J164" i="10"/>
  <c r="J163" i="10"/>
  <c r="J162" i="10"/>
  <c r="J161" i="10"/>
  <c r="J196" i="10"/>
  <c r="J195" i="10"/>
  <c r="J194" i="10"/>
  <c r="J193" i="10"/>
  <c r="J192" i="10"/>
  <c r="J191" i="10"/>
  <c r="J190" i="10"/>
  <c r="J189" i="10"/>
  <c r="J188" i="10"/>
  <c r="J187" i="10"/>
  <c r="J186" i="10"/>
  <c r="J185" i="10"/>
  <c r="J184" i="10"/>
  <c r="J219" i="10"/>
  <c r="J218" i="10"/>
  <c r="J217" i="10"/>
  <c r="J216" i="10"/>
  <c r="J215" i="10"/>
  <c r="J214" i="10"/>
  <c r="J213" i="10"/>
  <c r="J212" i="10"/>
  <c r="J211" i="10"/>
  <c r="J210" i="10"/>
  <c r="J209" i="10"/>
  <c r="J208" i="10"/>
  <c r="J207" i="10"/>
  <c r="J242" i="10"/>
  <c r="J241" i="10"/>
  <c r="J240" i="10"/>
  <c r="J239" i="10"/>
  <c r="J238" i="10"/>
  <c r="J237" i="10"/>
  <c r="J236" i="10"/>
  <c r="J235" i="10"/>
  <c r="J234" i="10"/>
  <c r="J233" i="10"/>
  <c r="J232" i="10"/>
  <c r="J231" i="10"/>
  <c r="J230" i="10"/>
  <c r="J265" i="10"/>
  <c r="J264" i="10"/>
  <c r="J263" i="10"/>
  <c r="J262" i="10"/>
  <c r="J261" i="10"/>
  <c r="J260" i="10"/>
  <c r="J259" i="10"/>
  <c r="J258" i="10"/>
  <c r="J257" i="10"/>
  <c r="J256" i="10"/>
  <c r="J255" i="10"/>
  <c r="J254" i="10"/>
  <c r="J253" i="10"/>
  <c r="J288" i="10"/>
  <c r="J287" i="10"/>
  <c r="J286" i="10"/>
  <c r="J285" i="10"/>
  <c r="J284" i="10"/>
  <c r="J283" i="10"/>
  <c r="J282" i="10"/>
  <c r="J281" i="10"/>
  <c r="J280" i="10"/>
  <c r="J279" i="10"/>
  <c r="J278" i="10"/>
  <c r="J277" i="10"/>
  <c r="J276" i="10"/>
  <c r="I288" i="10"/>
  <c r="F288" i="10"/>
  <c r="I287" i="10"/>
  <c r="F287" i="10"/>
  <c r="I286" i="10"/>
  <c r="F286" i="10"/>
  <c r="I285" i="10"/>
  <c r="F285" i="10"/>
  <c r="I284" i="10"/>
  <c r="F284" i="10"/>
  <c r="I283" i="10"/>
  <c r="F283" i="10"/>
  <c r="I282" i="10"/>
  <c r="F282" i="10"/>
  <c r="I281" i="10"/>
  <c r="F281" i="10"/>
  <c r="I280" i="10"/>
  <c r="F280" i="10"/>
  <c r="I279" i="10"/>
  <c r="F279" i="10"/>
  <c r="I278" i="10"/>
  <c r="F278" i="10"/>
  <c r="I277" i="10"/>
  <c r="F277" i="10"/>
  <c r="I276" i="10"/>
  <c r="E276" i="10"/>
  <c r="F276" i="10" s="1"/>
  <c r="I275" i="10"/>
  <c r="E275" i="10"/>
  <c r="F275" i="10" s="1"/>
  <c r="I265" i="10"/>
  <c r="F265" i="10"/>
  <c r="I264" i="10"/>
  <c r="F264" i="10"/>
  <c r="I263" i="10"/>
  <c r="F263" i="10"/>
  <c r="I262" i="10"/>
  <c r="F262" i="10"/>
  <c r="I261" i="10"/>
  <c r="F261" i="10"/>
  <c r="I260" i="10"/>
  <c r="F260" i="10"/>
  <c r="I259" i="10"/>
  <c r="F259" i="10"/>
  <c r="I258" i="10"/>
  <c r="F258" i="10"/>
  <c r="I257" i="10"/>
  <c r="F257" i="10"/>
  <c r="I256" i="10"/>
  <c r="F256" i="10"/>
  <c r="I255" i="10"/>
  <c r="F255" i="10"/>
  <c r="I254" i="10"/>
  <c r="F254" i="10"/>
  <c r="I253" i="10"/>
  <c r="E253" i="10"/>
  <c r="F253" i="10" s="1"/>
  <c r="I252" i="10"/>
  <c r="E252" i="10"/>
  <c r="F252" i="10" s="1"/>
  <c r="I242" i="10"/>
  <c r="F242" i="10"/>
  <c r="I241" i="10"/>
  <c r="F241" i="10"/>
  <c r="I240" i="10"/>
  <c r="F240" i="10"/>
  <c r="I239" i="10"/>
  <c r="F239" i="10"/>
  <c r="I238" i="10"/>
  <c r="F238" i="10"/>
  <c r="I237" i="10"/>
  <c r="F237" i="10"/>
  <c r="I236" i="10"/>
  <c r="F236" i="10"/>
  <c r="I235" i="10"/>
  <c r="F235" i="10"/>
  <c r="I234" i="10"/>
  <c r="F234" i="10"/>
  <c r="I233" i="10"/>
  <c r="F233" i="10"/>
  <c r="I232" i="10"/>
  <c r="F232" i="10"/>
  <c r="I231" i="10"/>
  <c r="F231" i="10"/>
  <c r="I230" i="10"/>
  <c r="E230" i="10"/>
  <c r="F230" i="10" s="1"/>
  <c r="I229" i="10"/>
  <c r="E229" i="10"/>
  <c r="F229" i="10" s="1"/>
  <c r="I219" i="10"/>
  <c r="F219" i="10"/>
  <c r="I218" i="10"/>
  <c r="F218" i="10"/>
  <c r="I217" i="10"/>
  <c r="F217" i="10"/>
  <c r="I216" i="10"/>
  <c r="F216" i="10"/>
  <c r="I215" i="10"/>
  <c r="F215" i="10"/>
  <c r="I214" i="10"/>
  <c r="F214" i="10"/>
  <c r="I213" i="10"/>
  <c r="F213" i="10"/>
  <c r="I212" i="10"/>
  <c r="F212" i="10"/>
  <c r="I211" i="10"/>
  <c r="F211" i="10"/>
  <c r="I210" i="10"/>
  <c r="F210" i="10"/>
  <c r="I209" i="10"/>
  <c r="F209" i="10"/>
  <c r="I208" i="10"/>
  <c r="F208" i="10"/>
  <c r="I207" i="10"/>
  <c r="E207" i="10"/>
  <c r="F207" i="10" s="1"/>
  <c r="I206" i="10"/>
  <c r="E206" i="10"/>
  <c r="F206" i="10" s="1"/>
  <c r="I196" i="10"/>
  <c r="F196" i="10"/>
  <c r="I195" i="10"/>
  <c r="F195" i="10"/>
  <c r="I194" i="10"/>
  <c r="F194" i="10"/>
  <c r="I193" i="10"/>
  <c r="F193" i="10"/>
  <c r="I192" i="10"/>
  <c r="F192" i="10"/>
  <c r="I191" i="10"/>
  <c r="F191" i="10"/>
  <c r="I190" i="10"/>
  <c r="F190" i="10"/>
  <c r="I189" i="10"/>
  <c r="F189" i="10"/>
  <c r="I188" i="10"/>
  <c r="F188" i="10"/>
  <c r="I187" i="10"/>
  <c r="F187" i="10"/>
  <c r="I186" i="10"/>
  <c r="F186" i="10"/>
  <c r="I185" i="10"/>
  <c r="F185" i="10"/>
  <c r="I184" i="10"/>
  <c r="E184" i="10"/>
  <c r="F184" i="10" s="1"/>
  <c r="I183" i="10"/>
  <c r="E183" i="10"/>
  <c r="F183" i="10" s="1"/>
  <c r="I173" i="10"/>
  <c r="F173" i="10"/>
  <c r="I172" i="10"/>
  <c r="F172" i="10"/>
  <c r="I171" i="10"/>
  <c r="F171" i="10"/>
  <c r="I170" i="10"/>
  <c r="F170" i="10"/>
  <c r="I169" i="10"/>
  <c r="F169" i="10"/>
  <c r="I168" i="10"/>
  <c r="F168" i="10"/>
  <c r="I167" i="10"/>
  <c r="F167" i="10"/>
  <c r="I166" i="10"/>
  <c r="F166" i="10"/>
  <c r="I165" i="10"/>
  <c r="F165" i="10"/>
  <c r="I164" i="10"/>
  <c r="F164" i="10"/>
  <c r="I163" i="10"/>
  <c r="F163" i="10"/>
  <c r="I162" i="10"/>
  <c r="F162" i="10"/>
  <c r="I161" i="10"/>
  <c r="E161" i="10"/>
  <c r="F161" i="10" s="1"/>
  <c r="I160" i="10"/>
  <c r="E160" i="10"/>
  <c r="F160" i="10" s="1"/>
  <c r="I150" i="10"/>
  <c r="F150" i="10"/>
  <c r="I149" i="10"/>
  <c r="F149" i="10"/>
  <c r="I148" i="10"/>
  <c r="F148" i="10"/>
  <c r="I147" i="10"/>
  <c r="F147" i="10"/>
  <c r="I146" i="10"/>
  <c r="F146" i="10"/>
  <c r="I145" i="10"/>
  <c r="F145" i="10"/>
  <c r="I144" i="10"/>
  <c r="F144" i="10"/>
  <c r="I143" i="10"/>
  <c r="F143" i="10"/>
  <c r="I142" i="10"/>
  <c r="F142" i="10"/>
  <c r="I141" i="10"/>
  <c r="F141" i="10"/>
  <c r="I140" i="10"/>
  <c r="I139" i="10"/>
  <c r="F139" i="10"/>
  <c r="I138" i="10"/>
  <c r="E138" i="10"/>
  <c r="F138" i="10" s="1"/>
  <c r="I137" i="10"/>
  <c r="E137" i="10"/>
  <c r="F137" i="10" s="1"/>
  <c r="I127" i="10"/>
  <c r="F127" i="10"/>
  <c r="I126" i="10"/>
  <c r="F126" i="10"/>
  <c r="I125" i="10"/>
  <c r="F125" i="10"/>
  <c r="I124" i="10"/>
  <c r="F124" i="10"/>
  <c r="I123" i="10"/>
  <c r="F123" i="10"/>
  <c r="I122" i="10"/>
  <c r="F122" i="10"/>
  <c r="I121" i="10"/>
  <c r="F121" i="10"/>
  <c r="I120" i="10"/>
  <c r="F120" i="10"/>
  <c r="I119" i="10"/>
  <c r="F119" i="10"/>
  <c r="I118" i="10"/>
  <c r="F118" i="10"/>
  <c r="I117" i="10"/>
  <c r="F117" i="10"/>
  <c r="I116" i="10"/>
  <c r="F116" i="10"/>
  <c r="I115" i="10"/>
  <c r="E115" i="10"/>
  <c r="F115" i="10" s="1"/>
  <c r="I114" i="10"/>
  <c r="E114" i="10"/>
  <c r="F114" i="10" s="1"/>
  <c r="I104" i="10"/>
  <c r="F104" i="10"/>
  <c r="I101" i="10"/>
  <c r="F101" i="10"/>
  <c r="I99" i="10"/>
  <c r="F99" i="10"/>
  <c r="I96" i="10"/>
  <c r="F96" i="10"/>
  <c r="I95" i="10"/>
  <c r="F95" i="10"/>
  <c r="I94" i="10"/>
  <c r="F94" i="10"/>
  <c r="I93" i="10"/>
  <c r="F93" i="10"/>
  <c r="I92" i="10"/>
  <c r="F92" i="10"/>
  <c r="I91" i="10"/>
  <c r="F91" i="10"/>
  <c r="I90" i="10"/>
  <c r="F90" i="10"/>
  <c r="I89" i="10"/>
  <c r="F89" i="10"/>
  <c r="I88" i="10"/>
  <c r="F88" i="10"/>
  <c r="I87" i="10"/>
  <c r="F87" i="10"/>
  <c r="I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J253" i="9"/>
  <c r="J252" i="9"/>
  <c r="J251" i="9"/>
  <c r="J250" i="9"/>
  <c r="J249" i="9"/>
  <c r="J248" i="9"/>
  <c r="J247" i="9"/>
  <c r="J246" i="9"/>
  <c r="J245" i="9"/>
  <c r="J234" i="9"/>
  <c r="J233" i="9"/>
  <c r="J232" i="9"/>
  <c r="J231" i="9"/>
  <c r="J230" i="9"/>
  <c r="J229" i="9"/>
  <c r="J228" i="9"/>
  <c r="J227" i="9"/>
  <c r="J226" i="9"/>
  <c r="J215" i="9"/>
  <c r="J214" i="9"/>
  <c r="J213" i="9"/>
  <c r="J212" i="9"/>
  <c r="J211" i="9"/>
  <c r="J210" i="9"/>
  <c r="J209" i="9"/>
  <c r="J208" i="9"/>
  <c r="J207" i="9"/>
  <c r="J196" i="9"/>
  <c r="J195" i="9"/>
  <c r="J194" i="9"/>
  <c r="J193" i="9"/>
  <c r="J192" i="9"/>
  <c r="J191" i="9"/>
  <c r="J190" i="9"/>
  <c r="J189" i="9"/>
  <c r="J188" i="9"/>
  <c r="J177" i="9"/>
  <c r="J176" i="9"/>
  <c r="J175" i="9"/>
  <c r="J174" i="9"/>
  <c r="J173" i="9"/>
  <c r="J172" i="9"/>
  <c r="J171" i="9"/>
  <c r="J170" i="9"/>
  <c r="J169" i="9"/>
  <c r="J158" i="9"/>
  <c r="J157" i="9"/>
  <c r="J156" i="9"/>
  <c r="J155" i="9"/>
  <c r="J154" i="9"/>
  <c r="J153" i="9"/>
  <c r="J152" i="9"/>
  <c r="J151" i="9"/>
  <c r="J150" i="9"/>
  <c r="J139" i="9"/>
  <c r="J138" i="9"/>
  <c r="J137" i="9"/>
  <c r="J136" i="9"/>
  <c r="J135" i="9"/>
  <c r="J134" i="9"/>
  <c r="J133" i="9"/>
  <c r="J132" i="9"/>
  <c r="J131" i="9"/>
  <c r="J120" i="9"/>
  <c r="J108" i="9"/>
  <c r="J100" i="9"/>
  <c r="J99" i="9"/>
  <c r="J98" i="9"/>
  <c r="J97" i="9"/>
  <c r="J96" i="9"/>
  <c r="J95" i="9"/>
  <c r="J94" i="9"/>
  <c r="J83" i="9"/>
  <c r="J82" i="9"/>
  <c r="J81" i="9"/>
  <c r="J80" i="9"/>
  <c r="J79" i="9"/>
  <c r="J78" i="9"/>
  <c r="J77" i="9"/>
  <c r="J76" i="9"/>
  <c r="J75" i="9"/>
  <c r="J56" i="9"/>
  <c r="J45" i="9"/>
  <c r="J44" i="9"/>
  <c r="J43" i="9"/>
  <c r="J42" i="9"/>
  <c r="J41" i="9"/>
  <c r="J40" i="9"/>
  <c r="J39" i="9"/>
  <c r="J38" i="9"/>
  <c r="J37" i="9"/>
  <c r="I253" i="9"/>
  <c r="F253" i="9"/>
  <c r="I252" i="9"/>
  <c r="F252" i="9"/>
  <c r="I251" i="9"/>
  <c r="F251" i="9"/>
  <c r="I250" i="9"/>
  <c r="F250" i="9"/>
  <c r="I249" i="9"/>
  <c r="F249" i="9"/>
  <c r="I248" i="9"/>
  <c r="F248" i="9"/>
  <c r="I247" i="9"/>
  <c r="F247" i="9"/>
  <c r="I246" i="9"/>
  <c r="F246" i="9"/>
  <c r="I245" i="9"/>
  <c r="F245" i="9"/>
  <c r="I244" i="9"/>
  <c r="F244" i="9"/>
  <c r="I234" i="9"/>
  <c r="F234" i="9"/>
  <c r="I233" i="9"/>
  <c r="F233" i="9"/>
  <c r="I232" i="9"/>
  <c r="F232" i="9"/>
  <c r="I231" i="9"/>
  <c r="F231" i="9"/>
  <c r="I230" i="9"/>
  <c r="F230" i="9"/>
  <c r="I229" i="9"/>
  <c r="F229" i="9"/>
  <c r="I228" i="9"/>
  <c r="F228" i="9"/>
  <c r="I227" i="9"/>
  <c r="F227" i="9"/>
  <c r="I226" i="9"/>
  <c r="F226" i="9"/>
  <c r="I225" i="9"/>
  <c r="F225" i="9"/>
  <c r="I215" i="9"/>
  <c r="F215" i="9"/>
  <c r="I214" i="9"/>
  <c r="F214" i="9"/>
  <c r="I213" i="9"/>
  <c r="F213" i="9"/>
  <c r="I212" i="9"/>
  <c r="F212" i="9"/>
  <c r="I211" i="9"/>
  <c r="F211" i="9"/>
  <c r="I210" i="9"/>
  <c r="F210" i="9"/>
  <c r="I209" i="9"/>
  <c r="F209" i="9"/>
  <c r="I208" i="9"/>
  <c r="F208" i="9"/>
  <c r="I207" i="9"/>
  <c r="F207" i="9"/>
  <c r="I206" i="9"/>
  <c r="F206" i="9"/>
  <c r="I196" i="9"/>
  <c r="F196" i="9"/>
  <c r="I195" i="9"/>
  <c r="F195" i="9"/>
  <c r="I194" i="9"/>
  <c r="F194" i="9"/>
  <c r="I193" i="9"/>
  <c r="F193" i="9"/>
  <c r="I192" i="9"/>
  <c r="F192" i="9"/>
  <c r="I191" i="9"/>
  <c r="F191" i="9"/>
  <c r="I190" i="9"/>
  <c r="F190" i="9"/>
  <c r="I189" i="9"/>
  <c r="F189" i="9"/>
  <c r="I188" i="9"/>
  <c r="F188" i="9"/>
  <c r="I187" i="9"/>
  <c r="F187" i="9"/>
  <c r="I177" i="9"/>
  <c r="F177" i="9"/>
  <c r="I176" i="9"/>
  <c r="F176" i="9"/>
  <c r="I175" i="9"/>
  <c r="F175" i="9"/>
  <c r="I174" i="9"/>
  <c r="F174" i="9"/>
  <c r="I173" i="9"/>
  <c r="F173" i="9"/>
  <c r="I172" i="9"/>
  <c r="F172" i="9"/>
  <c r="I171" i="9"/>
  <c r="F171" i="9"/>
  <c r="I170" i="9"/>
  <c r="F170" i="9"/>
  <c r="I169" i="9"/>
  <c r="F169" i="9"/>
  <c r="I168" i="9"/>
  <c r="F168" i="9"/>
  <c r="I158" i="9"/>
  <c r="F158" i="9"/>
  <c r="I157" i="9"/>
  <c r="F157" i="9"/>
  <c r="I156" i="9"/>
  <c r="F156" i="9"/>
  <c r="I155" i="9"/>
  <c r="F155" i="9"/>
  <c r="I154" i="9"/>
  <c r="F154" i="9"/>
  <c r="I153" i="9"/>
  <c r="F153" i="9"/>
  <c r="I152" i="9"/>
  <c r="F152" i="9"/>
  <c r="I151" i="9"/>
  <c r="F151" i="9"/>
  <c r="I150" i="9"/>
  <c r="F150" i="9"/>
  <c r="I149" i="9"/>
  <c r="F149" i="9"/>
  <c r="I139" i="9"/>
  <c r="F139" i="9"/>
  <c r="I138" i="9"/>
  <c r="F138" i="9"/>
  <c r="I137" i="9"/>
  <c r="F137" i="9"/>
  <c r="I136" i="9"/>
  <c r="F136" i="9"/>
  <c r="I135" i="9"/>
  <c r="F135" i="9"/>
  <c r="I134" i="9"/>
  <c r="F134" i="9"/>
  <c r="I133" i="9"/>
  <c r="F133" i="9"/>
  <c r="I132" i="9"/>
  <c r="F132" i="9"/>
  <c r="I131" i="9"/>
  <c r="F131" i="9"/>
  <c r="I130" i="9"/>
  <c r="F130" i="9"/>
  <c r="I120" i="9"/>
  <c r="F120" i="9"/>
  <c r="I108" i="9"/>
  <c r="F108"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8" i="7"/>
  <c r="K236" i="7"/>
  <c r="K235" i="7"/>
  <c r="K234" i="7"/>
  <c r="K233" i="7"/>
  <c r="K232" i="7"/>
  <c r="K231" i="7"/>
  <c r="K230" i="7"/>
  <c r="K229" i="7"/>
  <c r="K218" i="7"/>
  <c r="K216" i="7"/>
  <c r="K215" i="7"/>
  <c r="K214" i="7"/>
  <c r="K213" i="7"/>
  <c r="K212" i="7"/>
  <c r="K211" i="7"/>
  <c r="K210" i="7"/>
  <c r="K209" i="7"/>
  <c r="K198" i="7"/>
  <c r="K197" i="7"/>
  <c r="K196" i="7"/>
  <c r="K195" i="7"/>
  <c r="K194" i="7"/>
  <c r="K193" i="7"/>
  <c r="K192" i="7"/>
  <c r="K191" i="7"/>
  <c r="K190" i="7"/>
  <c r="K179" i="7"/>
  <c r="K178" i="7"/>
  <c r="K177" i="7"/>
  <c r="K176" i="7"/>
  <c r="K175" i="7"/>
  <c r="K174" i="7"/>
  <c r="K173" i="7"/>
  <c r="K172" i="7"/>
  <c r="K171" i="7"/>
  <c r="K160" i="7"/>
  <c r="K159" i="7"/>
  <c r="K158" i="7"/>
  <c r="K157" i="7"/>
  <c r="K156" i="7"/>
  <c r="K155" i="7"/>
  <c r="K154" i="7"/>
  <c r="K153" i="7"/>
  <c r="K152" i="7"/>
  <c r="K141" i="7"/>
  <c r="K140" i="7"/>
  <c r="K139" i="7"/>
  <c r="K138" i="7"/>
  <c r="K137" i="7"/>
  <c r="K136" i="7"/>
  <c r="K135" i="7"/>
  <c r="K134" i="7"/>
  <c r="K133" i="7"/>
  <c r="K122" i="7"/>
  <c r="K121" i="7"/>
  <c r="K120" i="7"/>
  <c r="K119" i="7"/>
  <c r="K118" i="7"/>
  <c r="K117" i="7"/>
  <c r="K116" i="7"/>
  <c r="K115" i="7"/>
  <c r="K114" i="7"/>
  <c r="K103" i="7"/>
  <c r="K102" i="7"/>
  <c r="K101" i="7"/>
  <c r="K100" i="7"/>
  <c r="K99" i="7"/>
  <c r="K98" i="7"/>
  <c r="K97" i="7"/>
  <c r="K96" i="7"/>
  <c r="K95" i="7"/>
  <c r="K84" i="7"/>
  <c r="K83" i="7"/>
  <c r="K82" i="7"/>
  <c r="K81" i="7"/>
  <c r="K80" i="7"/>
  <c r="K79" i="7"/>
  <c r="K78" i="7"/>
  <c r="K77" i="7"/>
  <c r="K76" i="7"/>
  <c r="K65" i="7"/>
  <c r="K64" i="7"/>
  <c r="K63" i="7"/>
  <c r="K62" i="7"/>
  <c r="K61" i="7"/>
  <c r="K60" i="7"/>
  <c r="K58" i="7"/>
  <c r="K57" i="7"/>
  <c r="K59" i="7"/>
  <c r="K46" i="7"/>
  <c r="K45" i="7"/>
  <c r="K44" i="7"/>
  <c r="K43" i="7"/>
  <c r="K42" i="7"/>
  <c r="K41" i="7"/>
  <c r="K40" i="7"/>
  <c r="K39" i="7"/>
  <c r="K38" i="7"/>
  <c r="J238" i="7"/>
  <c r="F238" i="7"/>
  <c r="G238" i="7" s="1"/>
  <c r="J236" i="7"/>
  <c r="G236" i="7"/>
  <c r="J235" i="7"/>
  <c r="G235" i="7"/>
  <c r="J234" i="7"/>
  <c r="E234" i="7"/>
  <c r="G234" i="7" s="1"/>
  <c r="J233" i="7"/>
  <c r="G233" i="7"/>
  <c r="J232" i="7"/>
  <c r="G232" i="7"/>
  <c r="J231" i="7"/>
  <c r="G231" i="7"/>
  <c r="J230" i="7"/>
  <c r="G230" i="7"/>
  <c r="J229" i="7"/>
  <c r="E229" i="7"/>
  <c r="G229" i="7" s="1"/>
  <c r="J228" i="7"/>
  <c r="G228" i="7"/>
  <c r="J218" i="7"/>
  <c r="F218" i="7"/>
  <c r="G218" i="7" s="1"/>
  <c r="J216" i="7"/>
  <c r="G216" i="7"/>
  <c r="J215" i="7"/>
  <c r="G215" i="7"/>
  <c r="J214" i="7"/>
  <c r="G214" i="7"/>
  <c r="J213" i="7"/>
  <c r="G213" i="7"/>
  <c r="J212" i="7"/>
  <c r="G212" i="7"/>
  <c r="J211" i="7"/>
  <c r="G211" i="7"/>
  <c r="J210" i="7"/>
  <c r="G210" i="7"/>
  <c r="J209" i="7"/>
  <c r="E209" i="7"/>
  <c r="G209" i="7" s="1"/>
  <c r="J208" i="7"/>
  <c r="G208" i="7"/>
  <c r="J198" i="7"/>
  <c r="F198" i="7"/>
  <c r="G198" i="7" s="1"/>
  <c r="J197" i="7"/>
  <c r="G197" i="7"/>
  <c r="J196" i="7"/>
  <c r="E196" i="7"/>
  <c r="G196" i="7" s="1"/>
  <c r="J195" i="7"/>
  <c r="E195" i="7"/>
  <c r="G195" i="7" s="1"/>
  <c r="J194" i="7"/>
  <c r="G194" i="7"/>
  <c r="J193" i="7"/>
  <c r="G193" i="7"/>
  <c r="J192" i="7"/>
  <c r="G192" i="7"/>
  <c r="J191" i="7"/>
  <c r="E191" i="7"/>
  <c r="G191" i="7" s="1"/>
  <c r="J190" i="7"/>
  <c r="G190" i="7"/>
  <c r="J189" i="7"/>
  <c r="G189" i="7"/>
  <c r="J179" i="7"/>
  <c r="F179" i="7"/>
  <c r="G179" i="7" s="1"/>
  <c r="J178" i="7"/>
  <c r="G178" i="7"/>
  <c r="J177" i="7"/>
  <c r="G177" i="7"/>
  <c r="J176" i="7"/>
  <c r="G176" i="7"/>
  <c r="J175" i="7"/>
  <c r="E175" i="7"/>
  <c r="G175" i="7" s="1"/>
  <c r="J174" i="7"/>
  <c r="G174" i="7"/>
  <c r="J173" i="7"/>
  <c r="G173" i="7"/>
  <c r="J172" i="7"/>
  <c r="E172" i="7"/>
  <c r="G172" i="7" s="1"/>
  <c r="J171" i="7"/>
  <c r="E171" i="7"/>
  <c r="G171" i="7" s="1"/>
  <c r="J170" i="7"/>
  <c r="G170" i="7"/>
  <c r="J160" i="7"/>
  <c r="F160" i="7"/>
  <c r="G160" i="7" s="1"/>
  <c r="J159" i="7"/>
  <c r="G159" i="7"/>
  <c r="J158" i="7"/>
  <c r="E158" i="7"/>
  <c r="G158" i="7" s="1"/>
  <c r="J157" i="7"/>
  <c r="E157" i="7"/>
  <c r="G157" i="7" s="1"/>
  <c r="J156" i="7"/>
  <c r="E156" i="7"/>
  <c r="G156" i="7" s="1"/>
  <c r="J155" i="7"/>
  <c r="G155" i="7"/>
  <c r="J154" i="7"/>
  <c r="G154" i="7"/>
  <c r="J153" i="7"/>
  <c r="E153" i="7"/>
  <c r="G153" i="7" s="1"/>
  <c r="J152" i="7"/>
  <c r="E152" i="7"/>
  <c r="G152" i="7" s="1"/>
  <c r="J151" i="7"/>
  <c r="G151" i="7"/>
  <c r="J141" i="7"/>
  <c r="G141" i="7"/>
  <c r="J140" i="7"/>
  <c r="G140" i="7"/>
  <c r="J139" i="7"/>
  <c r="E139" i="7"/>
  <c r="G139" i="7" s="1"/>
  <c r="J138" i="7"/>
  <c r="E138" i="7"/>
  <c r="G138" i="7" s="1"/>
  <c r="J137" i="7"/>
  <c r="E137" i="7"/>
  <c r="G137" i="7" s="1"/>
  <c r="J136" i="7"/>
  <c r="G136" i="7"/>
  <c r="J135" i="7"/>
  <c r="G135" i="7"/>
  <c r="J134" i="7"/>
  <c r="E134" i="7"/>
  <c r="G134" i="7" s="1"/>
  <c r="J133" i="7"/>
  <c r="E133" i="7"/>
  <c r="G133" i="7" s="1"/>
  <c r="J132" i="7"/>
  <c r="G132" i="7"/>
  <c r="J122" i="7"/>
  <c r="F122" i="7"/>
  <c r="G122" i="7" s="1"/>
  <c r="J121" i="7"/>
  <c r="G121" i="7"/>
  <c r="J120" i="7"/>
  <c r="E120" i="7"/>
  <c r="G120" i="7" s="1"/>
  <c r="J119" i="7"/>
  <c r="E119" i="7"/>
  <c r="G119" i="7" s="1"/>
  <c r="J118" i="7"/>
  <c r="E118" i="7"/>
  <c r="G118" i="7" s="1"/>
  <c r="J117" i="7"/>
  <c r="G117" i="7"/>
  <c r="J116" i="7"/>
  <c r="G116" i="7"/>
  <c r="J115" i="7"/>
  <c r="E115" i="7"/>
  <c r="G115" i="7" s="1"/>
  <c r="J114" i="7"/>
  <c r="E114" i="7"/>
  <c r="G114" i="7" s="1"/>
  <c r="J113" i="7"/>
  <c r="G113" i="7"/>
  <c r="J103" i="7"/>
  <c r="G103" i="7"/>
  <c r="J102" i="7"/>
  <c r="G102" i="7"/>
  <c r="J101" i="7"/>
  <c r="G101" i="7"/>
  <c r="J100" i="7"/>
  <c r="G100" i="7"/>
  <c r="J99" i="7"/>
  <c r="G99" i="7"/>
  <c r="J98" i="7"/>
  <c r="G98" i="7"/>
  <c r="J97" i="7"/>
  <c r="G97" i="7"/>
  <c r="J96" i="7"/>
  <c r="G96" i="7"/>
  <c r="J95" i="7"/>
  <c r="G95" i="7"/>
  <c r="J94" i="7"/>
  <c r="G94" i="7"/>
  <c r="J84" i="7"/>
  <c r="G84" i="7"/>
  <c r="J83" i="7"/>
  <c r="G83" i="7"/>
  <c r="J82" i="7"/>
  <c r="G82" i="7"/>
  <c r="J81" i="7"/>
  <c r="G81" i="7"/>
  <c r="J80" i="7"/>
  <c r="G80" i="7"/>
  <c r="J79" i="7"/>
  <c r="G79" i="7"/>
  <c r="J78" i="7"/>
  <c r="G78" i="7"/>
  <c r="J77" i="7"/>
  <c r="G77" i="7"/>
  <c r="J76" i="7"/>
  <c r="E76" i="7"/>
  <c r="G76" i="7" s="1"/>
  <c r="J75" i="7"/>
  <c r="G75" i="7"/>
  <c r="J65" i="7"/>
  <c r="G65" i="7"/>
  <c r="J64" i="7"/>
  <c r="G64" i="7"/>
  <c r="J63" i="7"/>
  <c r="G63" i="7"/>
  <c r="J62" i="7"/>
  <c r="G62" i="7"/>
  <c r="J61" i="7"/>
  <c r="G61" i="7"/>
  <c r="J60" i="7"/>
  <c r="G60" i="7"/>
  <c r="J59" i="7"/>
  <c r="G59" i="7"/>
  <c r="J58" i="7"/>
  <c r="E58" i="7"/>
  <c r="G58" i="7" s="1"/>
  <c r="J57" i="7"/>
  <c r="E57" i="7"/>
  <c r="G57" i="7" s="1"/>
  <c r="J56" i="7"/>
  <c r="G56" i="7"/>
  <c r="J46" i="7"/>
  <c r="G46" i="7"/>
  <c r="J45" i="7"/>
  <c r="G45" i="7"/>
  <c r="J44" i="7"/>
  <c r="G44" i="7"/>
  <c r="J43" i="7"/>
  <c r="G43" i="7"/>
  <c r="J42" i="7"/>
  <c r="G42" i="7"/>
  <c r="J41" i="7"/>
  <c r="G41" i="7"/>
  <c r="J40" i="7"/>
  <c r="G40" i="7"/>
  <c r="J39" i="7"/>
  <c r="G39" i="7"/>
  <c r="J38" i="7"/>
  <c r="G38" i="7"/>
  <c r="J37" i="7"/>
  <c r="G37" i="7"/>
  <c r="D142" i="9" l="1"/>
  <c r="D86" i="9"/>
  <c r="D67" i="9"/>
  <c r="D201" i="7"/>
  <c r="D58" i="40"/>
  <c r="D89" i="40"/>
  <c r="D161" i="9"/>
  <c r="D218" i="9"/>
  <c r="D237" i="9"/>
  <c r="F180" i="8"/>
  <c r="G180" i="8" s="1"/>
  <c r="D96" i="43"/>
  <c r="D40" i="42"/>
  <c r="D160" i="42"/>
  <c r="D70" i="42"/>
  <c r="D27" i="40"/>
  <c r="D25" i="12"/>
  <c r="D81" i="12"/>
  <c r="D136" i="12"/>
  <c r="D340" i="12"/>
  <c r="D428" i="12"/>
  <c r="D561" i="12"/>
  <c r="D655" i="12"/>
  <c r="D208" i="12"/>
  <c r="D605" i="12"/>
  <c r="D640" i="12"/>
  <c r="D199" i="9"/>
  <c r="D123" i="9"/>
  <c r="D29" i="9"/>
  <c r="D48" i="9"/>
  <c r="D180"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6" i="7"/>
  <c r="D33" i="10"/>
  <c r="D56" i="10"/>
  <c r="D153" i="10"/>
  <c r="D245" i="10"/>
  <c r="D268" i="10"/>
  <c r="D107" i="10"/>
  <c r="D199" i="10"/>
  <c r="F768" i="8"/>
  <c r="G768" i="8" s="1"/>
  <c r="F804" i="8"/>
  <c r="G804" i="8" s="1"/>
  <c r="F756" i="8"/>
  <c r="G756" i="8" s="1"/>
  <c r="F753" i="8"/>
  <c r="G753" i="8" s="1"/>
  <c r="F762" i="8"/>
  <c r="G762" i="8" s="1"/>
  <c r="F745" i="8"/>
  <c r="G745" i="8" s="1"/>
  <c r="F766" i="8"/>
  <c r="G766" i="8" s="1"/>
  <c r="F774" i="8"/>
  <c r="G774" i="8" s="1"/>
  <c r="D49" i="7"/>
  <c r="D30" i="7"/>
  <c r="D144" i="7"/>
  <c r="D163" i="7"/>
  <c r="D87" i="7"/>
  <c r="D221"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472" i="12"/>
  <c r="D384" i="12"/>
  <c r="D37" i="12"/>
  <c r="D125" i="12"/>
  <c r="D150" i="12"/>
  <c r="D252" i="12"/>
  <c r="D163" i="12"/>
  <c r="D296" i="12"/>
  <c r="D629" i="12"/>
  <c r="D222" i="10"/>
  <c r="D176" i="10"/>
  <c r="D130"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2" i="7"/>
  <c r="D125" i="7"/>
  <c r="D68"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23" i="40"/>
  <c r="J22" i="40"/>
  <c r="J21" i="40"/>
  <c r="J20" i="40"/>
  <c r="J19" i="40"/>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6" i="7"/>
  <c r="K25" i="7"/>
  <c r="K24" i="7"/>
  <c r="K23" i="7"/>
  <c r="K22" i="7"/>
  <c r="K21" i="7"/>
  <c r="K20" i="7"/>
  <c r="K19"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8"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9" i="24"/>
  <c r="P39" i="24"/>
  <c r="I18" i="27" s="1"/>
  <c r="O105" i="30"/>
  <c r="P105"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24"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K413" i="38"/>
  <c r="AJ413" i="38"/>
  <c r="AH413" i="38"/>
  <c r="AG413" i="38"/>
  <c r="AF413" i="38"/>
  <c r="AD413" i="38"/>
  <c r="AB413" i="38"/>
  <c r="E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F314" i="38"/>
  <c r="AD314" i="38"/>
  <c r="AC314" i="38"/>
  <c r="AB314" i="38"/>
  <c r="E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F322" i="38"/>
  <c r="AC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F248" i="38"/>
  <c r="AD248" i="38"/>
  <c r="AB248" i="38"/>
  <c r="E248" i="38"/>
  <c r="AP247" i="38"/>
  <c r="AO247" i="38"/>
  <c r="AN247" i="38"/>
  <c r="AL247" i="38"/>
  <c r="AK247" i="38"/>
  <c r="AJ247" i="38"/>
  <c r="AH247" i="38"/>
  <c r="AF247" i="38"/>
  <c r="AD247" i="38"/>
  <c r="AC247" i="38"/>
  <c r="AB247" i="38"/>
  <c r="E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O64" i="38"/>
  <c r="AN64" i="38"/>
  <c r="AL64" i="38"/>
  <c r="AK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AI408" i="38"/>
  <c r="F409" i="38"/>
  <c r="H409" i="38" s="1"/>
  <c r="AI409" i="38"/>
  <c r="AM412"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AM319" i="38"/>
  <c r="AQ317" i="38"/>
  <c r="AE321" i="38"/>
  <c r="AQ322" i="38"/>
  <c r="AM323" i="38"/>
  <c r="AE314" i="38"/>
  <c r="AI315" i="38"/>
  <c r="AM316" i="38"/>
  <c r="AE318" i="38"/>
  <c r="AE319" i="38"/>
  <c r="F325" i="38"/>
  <c r="H325" i="38" s="1"/>
  <c r="F323" i="38"/>
  <c r="H323" i="38" s="1"/>
  <c r="AQ314" i="38"/>
  <c r="AM318" i="38"/>
  <c r="AI324" i="38"/>
  <c r="AI321" i="38"/>
  <c r="AM314" i="38"/>
  <c r="AM315" i="38"/>
  <c r="AQ316" i="38"/>
  <c r="AI318" i="38"/>
  <c r="F319" i="38"/>
  <c r="J319" i="38" s="1"/>
  <c r="AI319" i="38"/>
  <c r="AE325" i="38"/>
  <c r="AI320" i="38"/>
  <c r="AM322" i="38"/>
  <c r="AI323" i="38"/>
  <c r="F326" i="38"/>
  <c r="J326" i="38" s="1"/>
  <c r="AI326" i="38"/>
  <c r="AE320" i="38"/>
  <c r="F321" i="38"/>
  <c r="J321" i="38" s="1"/>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5" i="38"/>
  <c r="J245" i="38" s="1"/>
  <c r="AE245" i="38"/>
  <c r="AI246" i="38"/>
  <c r="AQ245" i="38"/>
  <c r="AE246" i="38"/>
  <c r="AQ248" i="38"/>
  <c r="AM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D390" i="38"/>
  <c r="AC390" i="38"/>
  <c r="AB390" i="38"/>
  <c r="E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74" i="38" l="1"/>
  <c r="F383" i="38"/>
  <c r="D328" i="38"/>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J309" i="38"/>
  <c r="H302" i="38"/>
  <c r="H321" i="38"/>
  <c r="H275" i="38"/>
  <c r="H317" i="38"/>
  <c r="AR274" i="38"/>
  <c r="AR307" i="38"/>
  <c r="J278" i="38"/>
  <c r="H319" i="38"/>
  <c r="H304" i="38"/>
  <c r="AR271" i="38"/>
  <c r="AR279" i="38"/>
  <c r="AR282" i="38"/>
  <c r="AR324" i="38"/>
  <c r="AR316" i="38"/>
  <c r="H324" i="38"/>
  <c r="J323" i="38"/>
  <c r="AR318"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H80" i="38"/>
  <c r="AR79" i="38"/>
  <c r="AR78" i="38"/>
  <c r="H87" i="38"/>
  <c r="H81" i="38"/>
  <c r="H72" i="38"/>
  <c r="AR80" i="38"/>
  <c r="AR74" i="38"/>
  <c r="AG47" i="38"/>
  <c r="AL47" i="38"/>
  <c r="H82" i="38"/>
  <c r="AR81" i="38"/>
  <c r="H74" i="38"/>
  <c r="AR73" i="38"/>
  <c r="AR82" i="38"/>
  <c r="H64" i="38"/>
  <c r="AO47" i="38"/>
  <c r="H70" i="38"/>
  <c r="AC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L243" i="38"/>
  <c r="AK267"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R338" i="38"/>
  <c r="AO222" i="38"/>
  <c r="AR206" i="38"/>
  <c r="AQ96" i="38"/>
  <c r="AE96" i="38"/>
  <c r="AK12" i="38"/>
  <c r="AM133" i="38"/>
  <c r="AR260" i="38"/>
  <c r="AO106" i="38"/>
  <c r="AK327" i="38"/>
  <c r="AQ118" i="38"/>
  <c r="AI509" i="38"/>
  <c r="AR509" i="38" s="1"/>
  <c r="AR119" i="38"/>
  <c r="AR207" i="38"/>
  <c r="AQ83" i="38"/>
  <c r="AQ223" i="38"/>
  <c r="H191" i="38"/>
  <c r="AQ243" i="38"/>
  <c r="AK222" i="38"/>
  <c r="AQ190" i="38"/>
  <c r="AI398" i="38"/>
  <c r="AG499" i="38"/>
  <c r="AI499" i="38" s="1"/>
  <c r="AM243" i="38"/>
  <c r="AM199" i="38"/>
  <c r="F190" i="38"/>
  <c r="J190" i="38" s="1"/>
  <c r="H44" i="38"/>
  <c r="AH106" i="38"/>
  <c r="AR488" i="38"/>
  <c r="AQ267" i="38"/>
  <c r="AR467" i="38"/>
  <c r="AE389" i="38"/>
  <c r="AR132" i="38"/>
  <c r="AE89" i="38"/>
  <c r="AQ527" i="38"/>
  <c r="AR346" i="38"/>
  <c r="AI83" i="38"/>
  <c r="AK106" i="38"/>
  <c r="AR150" i="38"/>
  <c r="AE83" i="38"/>
  <c r="AI133" i="38"/>
  <c r="AJ222" i="38"/>
  <c r="AQ199" i="38"/>
  <c r="AQ312" i="38"/>
  <c r="J36" i="38"/>
  <c r="AR313" i="38"/>
  <c r="AR54" i="38"/>
  <c r="AM500"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R165" i="38"/>
  <c r="AM149" i="38"/>
  <c r="AD106" i="38"/>
  <c r="F118" i="38"/>
  <c r="J118" i="38" s="1"/>
  <c r="J383" i="38"/>
  <c r="AN222" i="38"/>
  <c r="AH327" i="38"/>
  <c r="E39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E106" i="38"/>
  <c r="AN106" i="38"/>
  <c r="AI149" i="38"/>
  <c r="AR134" i="38"/>
  <c r="J148" i="38"/>
  <c r="H148" i="38"/>
  <c r="AI107" i="38"/>
  <c r="AR107" i="38" s="1"/>
  <c r="J117" i="38"/>
  <c r="H117"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H383" i="38"/>
  <c r="AR118" i="38"/>
  <c r="AR267" i="38"/>
  <c r="AR527" i="38"/>
  <c r="AR500" i="38"/>
  <c r="J133" i="38"/>
  <c r="AM222" i="38"/>
  <c r="AR89" i="38"/>
  <c r="AQ106" i="38"/>
  <c r="AR133" i="38"/>
  <c r="AR83" i="38"/>
  <c r="H190" i="38"/>
  <c r="AQ397" i="38"/>
  <c r="H118" i="38"/>
  <c r="AR96" i="38"/>
  <c r="AR526" i="38"/>
  <c r="AR499"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105" i="30"/>
  <c r="M105" i="30"/>
  <c r="L105" i="30"/>
  <c r="K105" i="30"/>
  <c r="J105" i="30"/>
  <c r="I105" i="30"/>
  <c r="H105" i="30"/>
  <c r="G105"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7"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24" i="40"/>
  <c r="F24" i="40"/>
  <c r="AC424" i="38"/>
  <c r="AE424" i="38" s="1"/>
  <c r="AR424" i="38" s="1"/>
  <c r="AC423" i="38"/>
  <c r="AE423" i="38" s="1"/>
  <c r="AR423" i="38" s="1"/>
  <c r="AC422" i="38"/>
  <c r="AE422" i="38" s="1"/>
  <c r="AR422" i="38" s="1"/>
  <c r="AC420" i="38"/>
  <c r="AE420" i="38" s="1"/>
  <c r="AR420" i="38" s="1"/>
  <c r="AC419" i="38"/>
  <c r="AE419" i="38" s="1"/>
  <c r="AR419" i="38" s="1"/>
  <c r="AC418" i="38"/>
  <c r="AE418" i="38" s="1"/>
  <c r="AR418" i="38" s="1"/>
  <c r="AC417" i="38"/>
  <c r="AE417" i="38" s="1"/>
  <c r="AR417" i="38" s="1"/>
  <c r="AC416" i="38"/>
  <c r="AE416" i="38" s="1"/>
  <c r="AR416" i="38" s="1"/>
  <c r="AC415" i="38"/>
  <c r="AE415" i="38" s="1"/>
  <c r="AR415" i="38" s="1"/>
  <c r="AC414" i="38"/>
  <c r="AE414" i="38" s="1"/>
  <c r="AR414" i="38" s="1"/>
  <c r="AC413" i="38"/>
  <c r="AE413" i="38" s="1"/>
  <c r="AC412" i="38"/>
  <c r="AE412" i="38" s="1"/>
  <c r="AR412" i="38" s="1"/>
  <c r="AC411" i="38"/>
  <c r="AE411" i="38" s="1"/>
  <c r="AR411" i="38" s="1"/>
  <c r="I23" i="40"/>
  <c r="F23" i="40"/>
  <c r="AC421" i="38" s="1"/>
  <c r="AE421" i="38" s="1"/>
  <c r="AR421" i="38" s="1"/>
  <c r="I22" i="40"/>
  <c r="F22" i="40"/>
  <c r="I21" i="40"/>
  <c r="F21" i="40"/>
  <c r="AC408" i="38" s="1"/>
  <c r="AE408" i="38" s="1"/>
  <c r="AR408" i="38" s="1"/>
  <c r="I20" i="40"/>
  <c r="F20" i="40"/>
  <c r="I19" i="40"/>
  <c r="F19" i="40"/>
  <c r="AC406" i="38" s="1"/>
  <c r="AE406" i="38" s="1"/>
  <c r="AR406" i="38" s="1"/>
  <c r="J18" i="40"/>
  <c r="I18" i="40"/>
  <c r="F18" i="40"/>
  <c r="I17" i="40"/>
  <c r="F17" i="40"/>
  <c r="AF390" i="38" l="1"/>
  <c r="D390" i="38"/>
  <c r="AC405" i="38"/>
  <c r="AE405" i="38" s="1"/>
  <c r="AR405" i="38" s="1"/>
  <c r="AC404" i="38"/>
  <c r="AC407" i="38"/>
  <c r="AE407" i="38" s="1"/>
  <c r="AR407" i="38" s="1"/>
  <c r="D408" i="38"/>
  <c r="F408" i="38" s="1"/>
  <c r="AL409" i="38"/>
  <c r="AM409" i="38" s="1"/>
  <c r="AR409" i="38" s="1"/>
  <c r="AL413" i="38"/>
  <c r="AM413" i="38" s="1"/>
  <c r="AR413" i="38" s="1"/>
  <c r="D413" i="38"/>
  <c r="F413" i="38" s="1"/>
  <c r="AC410" i="38"/>
  <c r="AE410" i="38" s="1"/>
  <c r="AR410" i="38" s="1"/>
  <c r="D421" i="38"/>
  <c r="F421" i="38" s="1"/>
  <c r="D404" i="38"/>
  <c r="AB404"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D389" i="38" l="1"/>
  <c r="F390" i="38"/>
  <c r="AF389" i="38"/>
  <c r="AI389" i="38" s="1"/>
  <c r="AR389" i="38" s="1"/>
  <c r="AI390" i="38"/>
  <c r="AR390" i="38" s="1"/>
  <c r="AL398" i="38"/>
  <c r="AL397" i="38" s="1"/>
  <c r="AL566" i="38" s="1"/>
  <c r="H413" i="38"/>
  <c r="J413" i="38"/>
  <c r="H421" i="38"/>
  <c r="J421" i="38"/>
  <c r="AC398" i="38"/>
  <c r="AC397" i="38" s="1"/>
  <c r="J408" i="38"/>
  <c r="H408"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E404" i="38"/>
  <c r="AR404" i="38" s="1"/>
  <c r="AB398" i="38"/>
  <c r="F404" i="38"/>
  <c r="D398" i="38"/>
  <c r="D5" i="43"/>
  <c r="C11" i="27" s="1"/>
  <c r="H32" i="38"/>
  <c r="J32" i="38"/>
  <c r="K18" i="8"/>
  <c r="Z28" i="38" s="1"/>
  <c r="F27" i="7"/>
  <c r="H390" i="38" l="1"/>
  <c r="J390" i="38"/>
  <c r="F389" i="38"/>
  <c r="D327" i="38"/>
  <c r="AM398"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F398" i="38"/>
  <c r="D397" i="38"/>
  <c r="F397" i="38" s="1"/>
  <c r="H404" i="38"/>
  <c r="J404" i="38"/>
  <c r="AM397" i="38"/>
  <c r="P28" i="28"/>
  <c r="I4" i="27" s="1"/>
  <c r="I14" i="27" s="1"/>
  <c r="G27" i="7"/>
  <c r="AC201" i="38" s="1"/>
  <c r="J389" i="38" l="1"/>
  <c r="H389" i="38"/>
  <c r="AR398" i="38"/>
  <c r="Z499" i="38"/>
  <c r="Y190" i="38"/>
  <c r="Y526" i="38"/>
  <c r="Y327" i="38"/>
  <c r="Y397" i="38"/>
  <c r="Y222" i="38"/>
  <c r="Y499" i="38"/>
  <c r="Z12" i="38"/>
  <c r="Z526" i="38"/>
  <c r="Z327" i="38"/>
  <c r="Z397" i="38"/>
  <c r="Z222" i="38"/>
  <c r="Z190" i="38"/>
  <c r="Z106" i="38" s="1"/>
  <c r="AE201" i="38"/>
  <c r="AR201" i="38" s="1"/>
  <c r="AC199" i="38"/>
  <c r="H397" i="38"/>
  <c r="J397" i="38"/>
  <c r="H398" i="38"/>
  <c r="J398" i="38"/>
  <c r="AR397" i="38"/>
  <c r="J26" i="7"/>
  <c r="G26" i="7"/>
  <c r="Z566" i="38" l="1"/>
  <c r="AC190" i="38"/>
  <c r="AE190" i="38" s="1"/>
  <c r="AR190" i="38" s="1"/>
  <c r="AE199" i="38"/>
  <c r="AR199" i="38" s="1"/>
  <c r="I30" i="10"/>
  <c r="I29" i="10"/>
  <c r="I28" i="10"/>
  <c r="I27" i="10"/>
  <c r="I26" i="10"/>
  <c r="I25" i="10"/>
  <c r="I24" i="10"/>
  <c r="I23" i="10"/>
  <c r="I22" i="10"/>
  <c r="I21" i="10"/>
  <c r="I20" i="10"/>
  <c r="I19" i="10"/>
  <c r="I18" i="10"/>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8" i="7"/>
  <c r="E19" i="7"/>
  <c r="G19" i="7" s="1"/>
  <c r="D171" i="38" s="1"/>
  <c r="J19" i="7"/>
  <c r="E20" i="7"/>
  <c r="G20" i="7" s="1"/>
  <c r="J20" i="7"/>
  <c r="G21" i="7"/>
  <c r="J21" i="7"/>
  <c r="G22" i="7"/>
  <c r="J22" i="7"/>
  <c r="G23" i="7"/>
  <c r="J23" i="7"/>
  <c r="G24" i="7"/>
  <c r="J24" i="7"/>
  <c r="G25" i="7"/>
  <c r="J25" i="7"/>
  <c r="J27" i="7"/>
  <c r="D315" i="38" l="1"/>
  <c r="F315" i="38" s="1"/>
  <c r="F171" i="38"/>
  <c r="D164" i="38"/>
  <c r="F164" i="38" s="1"/>
  <c r="AC248" i="38"/>
  <c r="AE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l="1"/>
  <c r="C4" i="27" s="1"/>
  <c r="J315" i="38"/>
  <c r="H315" i="38"/>
  <c r="J164" i="38"/>
  <c r="H164" i="38"/>
  <c r="J171" i="38"/>
  <c r="H171" i="38"/>
  <c r="AF560" i="38"/>
  <c r="AC164" i="38"/>
  <c r="AE164" i="38" s="1"/>
  <c r="AR164" i="38" s="1"/>
  <c r="AC243" i="38"/>
  <c r="AE243" i="38" s="1"/>
  <c r="F158" i="38"/>
  <c r="D149" i="38"/>
  <c r="D106"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22" i="12"/>
  <c r="F21" i="12"/>
  <c r="F20" i="12"/>
  <c r="F19" i="12"/>
  <c r="AG225" i="38" s="1"/>
  <c r="AG223" i="38" s="1"/>
  <c r="F18" i="12"/>
  <c r="F17" i="12"/>
  <c r="F30" i="10"/>
  <c r="F29" i="10"/>
  <c r="E322" i="38" s="1"/>
  <c r="E312" i="38" s="1"/>
  <c r="E222" i="38" s="1"/>
  <c r="F28" i="10"/>
  <c r="D100" i="27" s="1"/>
  <c r="F27" i="10"/>
  <c r="F26" i="10"/>
  <c r="D98" i="27" s="1"/>
  <c r="F25" i="10"/>
  <c r="F24" i="10"/>
  <c r="F23" i="10"/>
  <c r="D95" i="27" s="1"/>
  <c r="F22" i="10"/>
  <c r="D94" i="27" s="1"/>
  <c r="F21" i="10"/>
  <c r="D93" i="27" s="1"/>
  <c r="F20" i="10"/>
  <c r="F19" i="10"/>
  <c r="AF349" i="38" s="1"/>
  <c r="AI349" i="38" s="1"/>
  <c r="F18" i="10"/>
  <c r="F17" i="10"/>
  <c r="E366" i="38" s="1"/>
  <c r="F26" i="9"/>
  <c r="F25" i="9"/>
  <c r="F24" i="9"/>
  <c r="F23" i="9"/>
  <c r="E350" i="38" s="1"/>
  <c r="F350" i="38" s="1"/>
  <c r="F22" i="9"/>
  <c r="D74" i="27" s="1"/>
  <c r="F21" i="9"/>
  <c r="D73" i="27" s="1"/>
  <c r="F20" i="9"/>
  <c r="F19" i="9"/>
  <c r="F18" i="9"/>
  <c r="F17" i="9"/>
  <c r="F66" i="8"/>
  <c r="G66" i="8" s="1"/>
  <c r="AB28" i="38" s="1"/>
  <c r="G64" i="8"/>
  <c r="G63" i="8"/>
  <c r="G61" i="8"/>
  <c r="T10" i="4"/>
  <c r="T31" i="4" s="1"/>
  <c r="AJ64" i="38" l="1"/>
  <c r="AP64" i="38"/>
  <c r="J350" i="38"/>
  <c r="H350" i="38"/>
  <c r="AF366" i="38"/>
  <c r="AF345" i="38" s="1"/>
  <c r="D247" i="38"/>
  <c r="AG247" i="38"/>
  <c r="D314" i="38"/>
  <c r="AG314" i="38"/>
  <c r="AG322" i="38"/>
  <c r="AI322" i="38" s="1"/>
  <c r="D322" i="38"/>
  <c r="F322" i="38" s="1"/>
  <c r="AI225" i="38"/>
  <c r="AG248" i="38"/>
  <c r="AI248" i="38" s="1"/>
  <c r="AR248" i="38" s="1"/>
  <c r="D248" i="38"/>
  <c r="F248" i="38" s="1"/>
  <c r="AC225" i="38"/>
  <c r="D225" i="38"/>
  <c r="I22" i="27"/>
  <c r="I25" i="27" s="1"/>
  <c r="I27" i="27" s="1"/>
  <c r="Y162" i="38"/>
  <c r="Y149" i="38" s="1"/>
  <c r="Y106" i="38" s="1"/>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F222" i="38"/>
  <c r="AI223" i="38"/>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AH64" i="38" s="1"/>
  <c r="F67" i="8"/>
  <c r="G67" i="8" s="1"/>
  <c r="AB29" i="38" s="1"/>
  <c r="D10" i="10"/>
  <c r="D5" i="10" s="1"/>
  <c r="C7" i="27" s="1"/>
  <c r="AI64" i="38" l="1"/>
  <c r="AH47" i="38"/>
  <c r="AQ64" i="38"/>
  <c r="AP47" i="38"/>
  <c r="AQ47" i="38" s="1"/>
  <c r="AI366" i="38"/>
  <c r="J322" i="38"/>
  <c r="H322" i="38"/>
  <c r="AI314" i="38"/>
  <c r="AR314" i="38" s="1"/>
  <c r="AG312" i="38"/>
  <c r="AI312" i="38" s="1"/>
  <c r="J248" i="38"/>
  <c r="H248" i="38"/>
  <c r="F314" i="38"/>
  <c r="D312" i="38"/>
  <c r="F312" i="38" s="1"/>
  <c r="AI247" i="38"/>
  <c r="AR247" i="38" s="1"/>
  <c r="AG243" i="38"/>
  <c r="F247" i="38"/>
  <c r="D243" i="38"/>
  <c r="F243" i="38" s="1"/>
  <c r="AF327" i="38"/>
  <c r="AI327" i="38" s="1"/>
  <c r="AI345" i="38"/>
  <c r="D223" i="38"/>
  <c r="F225" i="38"/>
  <c r="AE225" i="38"/>
  <c r="AR225" i="38" s="1"/>
  <c r="AC223" i="38"/>
  <c r="AB64" i="38"/>
  <c r="AE64" i="38" s="1"/>
  <c r="AR64" i="38" s="1"/>
  <c r="Y64" i="38"/>
  <c r="Y47" i="38" s="1"/>
  <c r="AP345" i="38"/>
  <c r="AP327" i="38" s="1"/>
  <c r="E345" i="38"/>
  <c r="E327" i="38" s="1"/>
  <c r="F327" i="38" s="1"/>
  <c r="J348" i="38"/>
  <c r="H348" i="38"/>
  <c r="J366" i="38"/>
  <c r="H366" i="38"/>
  <c r="D12" i="38"/>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B149" i="38"/>
  <c r="AE149" i="38" s="1"/>
  <c r="AR149" i="38" s="1"/>
  <c r="AJ12" i="38"/>
  <c r="AM47" i="38"/>
  <c r="D80" i="27"/>
  <c r="H14" i="38"/>
  <c r="J14" i="38"/>
  <c r="AE14" i="38"/>
  <c r="AR14" i="38" s="1"/>
  <c r="J45" i="38"/>
  <c r="H45" i="38"/>
  <c r="AQ45" i="38"/>
  <c r="AR45" i="38" s="1"/>
  <c r="AP13" i="38"/>
  <c r="AB13" i="38"/>
  <c r="J27" i="38"/>
  <c r="H27" i="38"/>
  <c r="AI47" i="38" l="1"/>
  <c r="AH12" i="38"/>
  <c r="AR366" i="38"/>
  <c r="H247" i="38"/>
  <c r="J247" i="38"/>
  <c r="J314" i="38"/>
  <c r="H314" i="38"/>
  <c r="H312" i="38"/>
  <c r="J312" i="38"/>
  <c r="AI243" i="38"/>
  <c r="AR243" i="38" s="1"/>
  <c r="AG222" i="38"/>
  <c r="J243" i="38"/>
  <c r="H243" i="38"/>
  <c r="AF566" i="38"/>
  <c r="H225" i="38"/>
  <c r="J225" i="38"/>
  <c r="F223" i="38"/>
  <c r="D222" i="38"/>
  <c r="F222" i="38" s="1"/>
  <c r="AE223" i="38"/>
  <c r="AR223" i="38" s="1"/>
  <c r="AC222" i="38"/>
  <c r="AB47" i="38"/>
  <c r="AE47" i="38" s="1"/>
  <c r="AR47" i="38" s="1"/>
  <c r="F345" i="38"/>
  <c r="J345" i="38" s="1"/>
  <c r="H327" i="38"/>
  <c r="J327" i="38"/>
  <c r="AE327" i="38"/>
  <c r="AB222" i="38"/>
  <c r="AE312" i="38"/>
  <c r="AR312" i="38" s="1"/>
  <c r="AO327" i="38"/>
  <c r="AO566" i="38" s="1"/>
  <c r="AQ345" i="38"/>
  <c r="AM345" i="38"/>
  <c r="AJ327" i="38"/>
  <c r="AM327" i="38" s="1"/>
  <c r="AE345" i="38"/>
  <c r="AR350" i="38"/>
  <c r="AB106" i="38"/>
  <c r="AE106" i="38" s="1"/>
  <c r="AR106" i="38" s="1"/>
  <c r="AM12" i="38"/>
  <c r="AP12" i="38"/>
  <c r="AP566" i="38" s="1"/>
  <c r="AQ13" i="38"/>
  <c r="AH566" i="38" l="1"/>
  <c r="AI12" i="38"/>
  <c r="AG566" i="38"/>
  <c r="AI222" i="38"/>
  <c r="D566" i="38"/>
  <c r="F8" i="27" s="1"/>
  <c r="J223" i="38"/>
  <c r="H223" i="38"/>
  <c r="AE222" i="38"/>
  <c r="J222" i="38"/>
  <c r="H222" i="38"/>
  <c r="AB12" i="38"/>
  <c r="AB566" i="38" s="1"/>
  <c r="H345" i="38"/>
  <c r="AJ566" i="38"/>
  <c r="AR345" i="38"/>
  <c r="AQ327" i="38"/>
  <c r="AR327" i="38" s="1"/>
  <c r="AQ12" i="38"/>
  <c r="D5" i="9"/>
  <c r="C6" i="27" s="1"/>
  <c r="C80" i="27"/>
  <c r="AR222" i="38" l="1"/>
  <c r="D40" i="27"/>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DELL</author>
  </authors>
  <commentList>
    <comment ref="D31" authorId="0">
      <text>
        <r>
          <rPr>
            <b/>
            <sz val="9"/>
            <color indexed="81"/>
            <rFont val="Tahoma"/>
            <family val="2"/>
          </rPr>
          <t>DELL:</t>
        </r>
        <r>
          <rPr>
            <sz val="9"/>
            <color indexed="81"/>
            <rFont val="Tahoma"/>
            <family val="2"/>
          </rPr>
          <t xml:space="preserve">
Se desarrollara el IV trimestre 2016</t>
        </r>
      </text>
    </comment>
    <comment ref="F31" authorId="0">
      <text>
        <r>
          <rPr>
            <b/>
            <sz val="9"/>
            <color indexed="81"/>
            <rFont val="Tahoma"/>
            <family val="2"/>
          </rPr>
          <t>DELL:</t>
        </r>
        <r>
          <rPr>
            <sz val="9"/>
            <color indexed="81"/>
            <rFont val="Tahoma"/>
            <family val="2"/>
          </rPr>
          <t xml:space="preserve">
Se desarrollara cada dos años de forma sectorizada en los C.R. se gestionara este proceso la cual se se tendra lista en el II Trimestre.</t>
        </r>
      </text>
    </comment>
    <comment ref="F32" authorId="0">
      <text>
        <r>
          <rPr>
            <b/>
            <sz val="9"/>
            <color indexed="81"/>
            <rFont val="Tahoma"/>
            <family val="2"/>
          </rPr>
          <t>DELL:</t>
        </r>
        <r>
          <rPr>
            <sz val="9"/>
            <color indexed="81"/>
            <rFont val="Tahoma"/>
            <family val="2"/>
          </rPr>
          <t xml:space="preserve">
Manifestaciones: dibujo, pintura, arte vitral, fotografia, grabado, literatrura, se daran los talleres en cada periodo académico, (4 talleres por periodo academico)
12 talleres en total.</t>
        </r>
      </text>
    </comment>
    <comment ref="F33" authorId="0">
      <text>
        <r>
          <rPr>
            <b/>
            <sz val="9"/>
            <color indexed="81"/>
            <rFont val="Tahoma"/>
            <family val="2"/>
          </rPr>
          <t>DELL:</t>
        </r>
        <r>
          <rPr>
            <sz val="9"/>
            <color indexed="81"/>
            <rFont val="Tahoma"/>
            <family val="2"/>
          </rPr>
          <t xml:space="preserve">
Actividad por demanda espontanea.
3 periodos academicos
</t>
        </r>
      </text>
    </comment>
    <comment ref="D34" authorId="0">
      <text>
        <r>
          <rPr>
            <b/>
            <sz val="9"/>
            <color indexed="81"/>
            <rFont val="Tahoma"/>
            <family val="2"/>
          </rPr>
          <t>DELL:</t>
        </r>
        <r>
          <rPr>
            <sz val="9"/>
            <color indexed="81"/>
            <rFont val="Tahoma"/>
            <family val="2"/>
          </rPr>
          <t xml:space="preserve">
Gestionar la reproduccion de obras literarias (texto) Al menos 100 publicaciones y su distribución a los C.R. 
</t>
        </r>
      </text>
    </comment>
    <comment ref="C35" authorId="0">
      <text>
        <r>
          <rPr>
            <b/>
            <sz val="9"/>
            <color indexed="81"/>
            <rFont val="Tahoma"/>
            <family val="2"/>
          </rPr>
          <t>DELL:</t>
        </r>
        <r>
          <rPr>
            <sz val="9"/>
            <color indexed="81"/>
            <rFont val="Tahoma"/>
            <family val="2"/>
          </rPr>
          <t xml:space="preserve">
Pre ficcua Nicaragua, viaticos para persona a reunión. III o IV trimestre 2016
</t>
        </r>
      </text>
    </comment>
    <comment ref="D36" authorId="0">
      <text>
        <r>
          <rPr>
            <b/>
            <sz val="9"/>
            <color indexed="81"/>
            <rFont val="Tahoma"/>
            <family val="2"/>
          </rPr>
          <t>DELL:</t>
        </r>
        <r>
          <rPr>
            <sz val="9"/>
            <color indexed="81"/>
            <rFont val="Tahoma"/>
            <family val="2"/>
          </rPr>
          <t xml:space="preserve">
Dirección de Cultura con apoyo del comité de actividades culturales de la UNAH.
</t>
        </r>
      </text>
    </comment>
    <comment ref="D37" authorId="0">
      <text>
        <r>
          <rPr>
            <b/>
            <sz val="9"/>
            <color indexed="81"/>
            <rFont val="Tahoma"/>
            <family val="2"/>
          </rPr>
          <t>DELL:</t>
        </r>
        <r>
          <rPr>
            <sz val="9"/>
            <color indexed="81"/>
            <rFont val="Tahoma"/>
            <family val="2"/>
          </rPr>
          <t xml:space="preserve">
400 mil lempiras. Programar para semana del estudiante.
Bases del concurso de danza regional deben estar listas a finales del IPAC
Lineamientos y reglamentos del concurso 20% I Trimestre.
Ejecución 80% II Trimestre.
</t>
        </r>
      </text>
    </comment>
    <comment ref="H47" authorId="0">
      <text>
        <r>
          <rPr>
            <b/>
            <sz val="9"/>
            <color indexed="81"/>
            <rFont val="Tahoma"/>
            <family val="2"/>
          </rPr>
          <t>DELL:</t>
        </r>
        <r>
          <rPr>
            <sz val="9"/>
            <color indexed="81"/>
            <rFont val="Tahoma"/>
            <family val="2"/>
          </rPr>
          <t xml:space="preserve">
25%
25%
50%
a partir del II trimestre 2016</t>
        </r>
      </text>
    </comment>
  </commentList>
</comments>
</file>

<file path=xl/sharedStrings.xml><?xml version="1.0" encoding="utf-8"?>
<sst xmlns="http://schemas.openxmlformats.org/spreadsheetml/2006/main" count="15829" uniqueCount="2253">
  <si>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</si>
  <si>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</si>
  <si>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</si>
  <si>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</si>
  <si>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</si>
  <si>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</si>
  <si>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</si>
  <si>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</si>
  <si>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</si>
  <si>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</si>
  <si>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</si>
  <si>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</si>
  <si>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</si>
  <si>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</si>
  <si>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</si>
  <si>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</si>
  <si>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</si>
  <si>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</si>
  <si>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</si>
  <si>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</si>
  <si>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</si>
  <si>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</si>
  <si>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</si>
  <si>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</si>
  <si>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</si>
  <si>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</si>
  <si>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</si>
  <si>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</si>
  <si>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</si>
  <si>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</si>
  <si>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</si>
  <si>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</si>
  <si>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</si>
  <si>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</si>
  <si>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</si>
  <si>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</si>
  <si>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</si>
  <si>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</si>
  <si>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</si>
  <si>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</si>
  <si>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</si>
  <si>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</si>
  <si>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</si>
  <si>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</si>
  <si>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</si>
  <si>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</si>
  <si>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</si>
  <si>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</si>
  <si>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</si>
  <si>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</si>
  <si>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</si>
  <si>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</si>
  <si>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</si>
  <si>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</si>
  <si>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</si>
  <si>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</si>
  <si>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</si>
  <si>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</si>
  <si>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</si>
  <si>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</si>
  <si>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</si>
  <si>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</si>
  <si>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</si>
  <si>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</si>
  <si>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</si>
  <si>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</si>
  <si>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</si>
  <si>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</si>
  <si>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</si>
  <si>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</si>
  <si>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</si>
  <si>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</si>
  <si>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</si>
  <si>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</si>
  <si>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</si>
  <si>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</si>
  <si>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</si>
  <si>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</si>
  <si>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</si>
  <si>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</si>
  <si>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</si>
  <si>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</si>
  <si>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</si>
  <si>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</si>
  <si>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</si>
  <si>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</si>
  <si>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</si>
  <si>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</si>
  <si>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</si>
  <si>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</si>
  <si>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</si>
  <si>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</si>
  <si>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</si>
  <si>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</si>
  <si>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</si>
  <si>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</si>
  <si>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</si>
  <si>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</si>
  <si>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</si>
  <si>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</si>
  <si>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</si>
  <si>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</si>
  <si>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</si>
  <si>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</si>
  <si>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</si>
  <si>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</si>
  <si>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</si>
  <si>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</si>
  <si>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</si>
  <si>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</si>
  <si>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</si>
  <si>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</si>
  <si>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</si>
  <si>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</si>
  <si>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</si>
  <si>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</si>
  <si>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</si>
  <si>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</si>
  <si>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</si>
  <si>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</si>
  <si>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</si>
  <si>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</si>
  <si>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</si>
  <si>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</si>
  <si>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</si>
  <si>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</si>
  <si>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</si>
  <si>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</si>
  <si>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</si>
  <si>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</si>
  <si>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</si>
  <si>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</si>
  <si>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</si>
  <si>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</si>
  <si>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</si>
  <si>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</si>
  <si>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</si>
  <si>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</si>
  <si>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</si>
  <si>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</si>
  <si>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</si>
  <si>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</si>
  <si>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</si>
  <si>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</si>
  <si>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</si>
  <si>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</si>
  <si>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</si>
  <si>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</si>
  <si>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</si>
  <si>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</si>
  <si>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</si>
  <si>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</si>
  <si>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</si>
  <si>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</si>
  <si>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</si>
  <si>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</si>
  <si>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</si>
  <si>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</si>
  <si>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</si>
  <si>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</si>
  <si>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</si>
  <si>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</si>
  <si>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</si>
  <si>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</si>
  <si>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</si>
  <si>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</si>
  <si>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</si>
  <si>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</si>
  <si>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</si>
  <si>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</si>
  <si>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</si>
  <si>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</si>
  <si>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</si>
  <si>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</si>
  <si>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</si>
  <si>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</si>
  <si>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</si>
  <si>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</si>
  <si>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</si>
  <si>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</si>
  <si>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</si>
  <si>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</si>
  <si>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</si>
  <si>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</si>
  <si>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</si>
  <si>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</si>
  <si>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</si>
  <si>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</si>
  <si>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</si>
  <si>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</si>
  <si>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</si>
  <si>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</si>
  <si>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</si>
  <si>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</si>
  <si>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</si>
  <si>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</si>
  <si>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</si>
  <si>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</si>
  <si>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</si>
  <si>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</si>
  <si>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</si>
  <si>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</si>
  <si>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</si>
  <si>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</si>
  <si>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</si>
  <si>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</si>
  <si>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</si>
  <si>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</si>
  <si>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</si>
  <si>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</si>
  <si>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</si>
  <si>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</si>
  <si>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</si>
  <si>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</si>
  <si>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</si>
  <si>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</si>
  <si>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</si>
  <si>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</si>
  <si>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</si>
  <si>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</si>
  <si>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</si>
  <si>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</si>
  <si>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</si>
  <si>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</si>
  <si>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</si>
  <si>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</si>
  <si>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</si>
  <si>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</si>
  <si>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</si>
  <si>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</si>
  <si>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</si>
  <si>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</si>
  <si>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</si>
  <si>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</si>
  <si>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</si>
  <si>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</si>
  <si>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</si>
  <si>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</si>
  <si>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</si>
  <si>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</si>
  <si>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</si>
  <si>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</si>
  <si>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</si>
  <si>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</si>
  <si>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</si>
  <si>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</si>
  <si>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</si>
  <si>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</si>
  <si>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</si>
  <si>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</si>
  <si>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</si>
  <si>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</si>
  <si>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</si>
  <si>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</si>
  <si>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</si>
  <si>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</si>
  <si>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</si>
  <si>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</si>
  <si>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</si>
  <si>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</si>
  <si>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</si>
  <si>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</si>
  <si>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</si>
  <si>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</si>
  <si>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</si>
  <si>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</si>
  <si>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</si>
  <si>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</si>
  <si>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</si>
  <si>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</si>
  <si>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</si>
  <si>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</si>
  <si>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</si>
  <si>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</si>
  <si>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</si>
  <si>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</si>
  <si>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</si>
  <si>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</si>
  <si>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</si>
  <si>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</si>
  <si>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</si>
  <si>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</si>
  <si>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</si>
  <si>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</si>
  <si>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</si>
  <si>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</si>
  <si>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</si>
  <si>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</si>
  <si>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</si>
  <si>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</si>
  <si>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</si>
  <si>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</si>
  <si>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</si>
  <si>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</si>
  <si>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</si>
  <si>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</si>
  <si>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</si>
  <si>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</si>
  <si>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</si>
  <si>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</si>
  <si>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</si>
  <si>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</si>
  <si>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</si>
  <si>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</si>
  <si>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</si>
  <si>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</si>
  <si>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</si>
  <si>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</si>
  <si>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</si>
  <si>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</si>
  <si>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</si>
  <si>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</si>
  <si>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</si>
  <si>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</si>
  <si>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</si>
  <si>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</si>
  <si>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</si>
  <si>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</si>
  <si>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</si>
  <si>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</si>
  <si>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</si>
  <si>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</si>
  <si>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</si>
  <si>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</si>
  <si>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</si>
  <si>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</si>
  <si>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</si>
  <si>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</si>
  <si>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</si>
  <si>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</si>
  <si>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</si>
  <si>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</si>
  <si>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</si>
  <si>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</si>
  <si>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</si>
  <si>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</si>
  <si>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</si>
  <si>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</si>
  <si>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</si>
  <si>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</si>
  <si>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</si>
  <si>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</si>
  <si>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</si>
  <si>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</si>
  <si>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</si>
  <si>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</si>
  <si>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</si>
  <si>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</si>
  <si>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</si>
  <si>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</si>
  <si>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</si>
  <si>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</si>
  <si>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</si>
  <si>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</si>
  <si>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</si>
  <si>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</si>
  <si>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</si>
  <si>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</si>
  <si>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</si>
  <si>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</si>
  <si>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</si>
  <si>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</si>
  <si>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</si>
  <si>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</si>
  <si>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</si>
  <si>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</si>
  <si>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</si>
  <si>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</si>
  <si>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</si>
  <si>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</si>
  <si>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</si>
  <si>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</si>
  <si>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</si>
  <si>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</si>
  <si>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</si>
  <si>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</si>
  <si>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</si>
  <si>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</si>
  <si>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</si>
  <si>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</si>
  <si>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</si>
  <si>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</si>
  <si>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</si>
  <si>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</si>
  <si>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</si>
  <si>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</si>
  <si>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</si>
  <si>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</si>
  <si>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</si>
  <si>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</si>
  <si>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</si>
  <si>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</si>
  <si>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</si>
  <si>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</si>
  <si>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</si>
  <si>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</si>
  <si>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</si>
  <si>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</si>
  <si>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</si>
  <si>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</si>
  <si>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</si>
  <si>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</si>
  <si>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</si>
  <si>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</si>
  <si>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</si>
  <si>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</si>
  <si>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</si>
  <si>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</si>
  <si>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</si>
  <si>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</si>
  <si>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</si>
  <si>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</si>
  <si>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</si>
  <si>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</si>
  <si>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</si>
  <si>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</si>
  <si>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</si>
  <si>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</si>
  <si>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</si>
  <si>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</si>
  <si>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</si>
  <si>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</si>
  <si>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</si>
  <si>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</si>
  <si>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</si>
  <si>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</si>
  <si>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</si>
  <si>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</si>
  <si>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</si>
  <si>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</si>
  <si>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</si>
  <si>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</si>
  <si>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</si>
  <si>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</si>
  <si>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</si>
  <si>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</si>
  <si>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</si>
  <si>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</si>
  <si>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</si>
  <si>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</si>
  <si>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</si>
  <si>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</si>
  <si>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</si>
  <si>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</si>
  <si>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</si>
  <si>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</si>
  <si>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</si>
  <si>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</si>
  <si>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</si>
  <si>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</si>
  <si>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</si>
  <si>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</si>
  <si>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</si>
  <si>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</si>
  <si>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</si>
  <si>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</si>
  <si>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</si>
  <si>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</si>
  <si>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</si>
  <si>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</si>
  <si>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</si>
  <si>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</si>
  <si>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</si>
  <si>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</si>
  <si>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</si>
  <si>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</si>
  <si>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</si>
  <si>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</si>
  <si>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</si>
  <si>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</si>
  <si>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</si>
  <si>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</si>
  <si>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</si>
  <si>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</si>
  <si>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</si>
  <si>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</si>
  <si>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</si>
  <si>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</si>
  <si>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</si>
  <si>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</si>
  <si>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</si>
  <si>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</si>
  <si>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</si>
  <si>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</si>
  <si>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</si>
  <si>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</si>
  <si>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</si>
  <si>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</si>
  <si>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</si>
  <si>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</si>
  <si>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</si>
  <si>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</si>
  <si>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</si>
  <si>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</si>
  <si>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</si>
  <si>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</si>
  <si>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</si>
  <si>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</si>
  <si>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</si>
  <si>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</si>
  <si>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</si>
  <si>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</si>
  <si>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</si>
  <si>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</si>
  <si>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</si>
  <si>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</si>
  <si>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</si>
  <si>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</si>
  <si>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</si>
  <si>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</si>
  <si>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</si>
  <si>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</si>
  <si>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</si>
  <si>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</si>
  <si>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</si>
  <si>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</si>
  <si>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</si>
  <si>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</si>
  <si>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</si>
  <si>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</si>
  <si>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</si>
  <si>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</si>
  <si>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</si>
  <si>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</si>
  <si>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</si>
  <si>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</si>
  <si>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</si>
  <si>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</si>
  <si>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</si>
  <si>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</si>
  <si>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</si>
  <si>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</si>
  <si>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</si>
  <si>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</si>
  <si>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</si>
  <si>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</si>
  <si>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</si>
  <si>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</si>
  <si>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</si>
  <si>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</si>
  <si>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</si>
  <si>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</si>
  <si>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</si>
  <si>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</si>
  <si>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</si>
  <si>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</si>
  <si>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</si>
  <si>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</si>
  <si>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</si>
  <si>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</si>
  <si>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</si>
  <si>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</si>
  <si>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</si>
  <si>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</si>
  <si>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</si>
  <si>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</si>
  <si>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</si>
  <si>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</si>
  <si>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</si>
  <si>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</si>
  <si>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</si>
  <si>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</si>
  <si>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</si>
  <si>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</si>
  <si>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</si>
  <si>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</si>
  <si>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</si>
  <si>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</si>
  <si>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</si>
  <si>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</si>
  <si>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</si>
  <si>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</si>
  <si>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</si>
  <si>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</si>
  <si>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</si>
  <si>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</si>
  <si>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</si>
  <si>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</si>
  <si>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</si>
  <si>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</si>
  <si>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</si>
  <si>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</si>
  <si>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</si>
  <si>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</si>
  <si>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</si>
  <si>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</si>
  <si>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</si>
  <si>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</si>
  <si>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</si>
  <si>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</si>
  <si>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</si>
  <si>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</si>
  <si>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</si>
  <si>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</si>
  <si>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</si>
  <si>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</si>
  <si>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</si>
  <si>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</si>
  <si>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</si>
  <si>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</si>
  <si>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</si>
  <si>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</si>
  <si>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</si>
  <si>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</si>
  <si>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</si>
  <si>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</si>
  <si>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</si>
  <si>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</si>
  <si>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</si>
  <si>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</si>
  <si>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</si>
  <si>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</si>
  <si>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</si>
  <si>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</si>
  <si>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</si>
  <si>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</si>
  <si>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</si>
  <si>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</si>
  <si>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</si>
  <si>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</si>
  <si>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</si>
  <si>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</si>
  <si>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</si>
  <si>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</si>
  <si>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</si>
  <si>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</si>
  <si>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</si>
  <si>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</si>
  <si>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</si>
  <si>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</si>
  <si>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</si>
  <si>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</si>
  <si>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</si>
  <si>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</si>
  <si>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</si>
  <si>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</si>
  <si>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</si>
  <si>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</si>
  <si>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</si>
  <si>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</si>
  <si>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</si>
  <si>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</si>
  <si>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</si>
  <si>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</si>
  <si>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</si>
  <si>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</si>
  <si>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</si>
  <si>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</si>
  <si>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</si>
  <si>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</si>
  <si>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</si>
  <si>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</si>
  <si>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</si>
  <si>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</si>
  <si>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</si>
  <si>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</si>
  <si>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</si>
  <si>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</si>
  <si>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</si>
  <si>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</si>
  <si>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</si>
  <si>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</si>
  <si>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</si>
  <si>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</si>
  <si>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</si>
  <si>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</si>
  <si>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</si>
  <si>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</si>
  <si>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</si>
  <si>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</si>
  <si>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</si>
  <si>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</si>
  <si>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</si>
  <si>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</si>
  <si>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</si>
  <si>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</si>
  <si>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</si>
  <si>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</si>
  <si>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</si>
  <si>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</si>
  <si>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</si>
  <si>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</si>
  <si>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</si>
  <si>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</si>
  <si>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</si>
  <si>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</si>
  <si>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</si>
  <si>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</si>
  <si>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</si>
  <si>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</si>
  <si>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</si>
  <si>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</si>
  <si>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</si>
  <si>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</si>
  <si>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</si>
  <si>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</si>
  <si>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</si>
  <si>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</si>
  <si>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</si>
  <si>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</si>
  <si>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</si>
  <si>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</si>
  <si>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</si>
  <si>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</si>
  <si>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</si>
  <si>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</si>
  <si>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</si>
  <si>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</si>
  <si>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</si>
  <si>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</si>
  <si>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</si>
  <si>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</si>
  <si>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</si>
  <si>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</si>
  <si>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</si>
  <si>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</si>
  <si>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</si>
  <si>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</si>
  <si>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</si>
  <si>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</si>
  <si>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</si>
  <si>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</si>
  <si>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</si>
  <si>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</si>
  <si>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</si>
  <si>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</si>
  <si>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</si>
  <si>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</si>
  <si>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</si>
  <si>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</si>
  <si>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</si>
  <si>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</si>
  <si>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</si>
  <si>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</si>
  <si>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</si>
  <si>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</si>
  <si>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</si>
  <si>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</si>
  <si>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</si>
  <si>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</si>
  <si>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</si>
  <si>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</si>
  <si>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</si>
  <si>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</si>
  <si>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</si>
  <si>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</si>
  <si>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</si>
  <si>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</si>
  <si>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</si>
  <si>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</si>
  <si>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</si>
  <si>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</si>
  <si>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</si>
  <si>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</si>
  <si>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</si>
  <si>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</si>
  <si>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</si>
  <si>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</si>
  <si>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</si>
  <si>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</si>
  <si>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</si>
  <si>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</si>
  <si>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</si>
  <si>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</si>
  <si>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</si>
  <si>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</si>
  <si>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</si>
  <si>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</si>
  <si>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</si>
  <si>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</si>
  <si>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</si>
  <si>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</si>
  <si>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</si>
  <si>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</si>
  <si>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</si>
  <si>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</si>
  <si>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</si>
  <si>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</si>
  <si>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</si>
  <si>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</si>
  <si>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</si>
  <si>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</si>
  <si>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</si>
  <si>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</si>
  <si>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</si>
  <si>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</si>
  <si>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</si>
  <si>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</si>
  <si>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</si>
  <si>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</si>
  <si>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</si>
  <si>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</si>
  <si>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</si>
  <si>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</si>
  <si>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</si>
  <si>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</si>
  <si>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</si>
  <si>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</si>
  <si>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</si>
  <si>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</si>
  <si>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</si>
  <si>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</si>
  <si>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</si>
  <si>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</si>
  <si>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</si>
  <si>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</si>
  <si>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</si>
  <si>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</si>
  <si>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</si>
  <si>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</si>
  <si>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</si>
  <si>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</si>
  <si>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</si>
  <si>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</si>
  <si>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</si>
  <si>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</si>
  <si>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</si>
  <si>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</si>
  <si>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</si>
  <si>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</si>
  <si>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</si>
  <si>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</si>
  <si>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</si>
  <si>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</si>
  <si>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</si>
  <si>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</si>
  <si>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</si>
  <si>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</si>
  <si>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</si>
  <si>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</si>
  <si>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</si>
  <si>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</si>
  <si>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</si>
  <si>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</si>
  <si>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</si>
  <si>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</si>
  <si>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</si>
  <si>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</si>
  <si>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</si>
  <si>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</si>
  <si>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</si>
  <si>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</si>
  <si>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</si>
  <si>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</si>
  <si>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</si>
  <si>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</si>
  <si>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</si>
  <si>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</si>
  <si>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</si>
  <si>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</si>
  <si>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</si>
  <si>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</si>
  <si>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</si>
  <si>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</si>
  <si>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</si>
  <si>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</si>
  <si>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</si>
  <si>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</si>
  <si>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</si>
  <si>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</si>
  <si>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</si>
  <si>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</si>
  <si>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</si>
  <si>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</si>
  <si>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</si>
  <si>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</si>
  <si>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</si>
  <si>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</si>
  <si>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</si>
  <si>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</si>
  <si>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</si>
  <si>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</si>
  <si>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</si>
  <si>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</si>
  <si>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</si>
  <si>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</si>
  <si>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</si>
  <si>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</si>
  <si>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</si>
  <si>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</si>
  <si>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</si>
  <si>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</si>
  <si>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</si>
  <si>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</si>
  <si>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</si>
  <si>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</si>
  <si>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</si>
  <si>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</si>
  <si>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</si>
  <si>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</si>
  <si>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</si>
  <si>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</si>
  <si>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</si>
  <si>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</si>
  <si>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</si>
  <si>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</si>
  <si>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</si>
  <si>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</si>
  <si>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</si>
  <si>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</si>
  <si>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</si>
  <si>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</si>
  <si>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</si>
  <si>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</si>
  <si>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</si>
  <si>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</si>
  <si>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</si>
  <si>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</si>
  <si>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</si>
  <si>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</si>
  <si>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</si>
  <si>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</si>
  <si>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</si>
  <si>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</si>
  <si>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</si>
  <si>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</si>
  <si>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</si>
  <si>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</si>
  <si>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</si>
  <si>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</si>
  <si>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</si>
  <si>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</si>
  <si>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</si>
  <si>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</si>
  <si>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</si>
  <si>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</si>
  <si>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</si>
  <si>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</si>
  <si>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</si>
  <si>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</si>
  <si>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</si>
  <si>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</si>
  <si>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</si>
  <si>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</si>
  <si>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</si>
  <si>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</si>
  <si>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</si>
  <si>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</si>
  <si>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</si>
  <si>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</si>
  <si>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</si>
  <si>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</si>
  <si>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</si>
  <si>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</si>
  <si>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</si>
  <si>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</si>
  <si>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</si>
  <si>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</si>
  <si>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</si>
  <si>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</si>
  <si>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</si>
  <si>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</si>
  <si>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</si>
  <si>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</si>
  <si>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</si>
  <si>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</si>
  <si>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</si>
  <si>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</si>
  <si>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</si>
  <si>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</si>
  <si>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</si>
  <si>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</si>
  <si>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</si>
  <si>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</si>
  <si>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</si>
  <si>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</si>
  <si>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</si>
  <si>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</si>
  <si>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</si>
  <si>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</si>
  <si>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</si>
  <si>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</si>
  <si>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</si>
  <si>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</si>
  <si>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</si>
  <si>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</si>
  <si>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</si>
  <si>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</si>
  <si>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</si>
  <si>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</si>
  <si>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</si>
  <si>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</si>
  <si>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</si>
  <si>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</si>
  <si>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</si>
  <si>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</si>
  <si>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</si>
  <si>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</si>
  <si>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</si>
  <si>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</si>
  <si>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</si>
  <si>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</si>
  <si>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</si>
  <si>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</si>
  <si>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</si>
  <si>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</si>
  <si>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</si>
  <si>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</si>
  <si>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</si>
  <si>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</si>
  <si>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</si>
  <si>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</si>
  <si>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</si>
  <si>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</si>
  <si>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</si>
  <si>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</si>
  <si>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</si>
  <si>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</si>
  <si>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</si>
  <si>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</si>
  <si>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</si>
  <si>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</si>
  <si>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</si>
  <si>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</si>
  <si>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</si>
  <si>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</si>
  <si>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</si>
  <si>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</si>
  <si>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</si>
  <si>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</si>
  <si>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</si>
  <si>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</si>
  <si>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</si>
  <si>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</si>
  <si>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</si>
  <si>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</si>
  <si>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</si>
  <si>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</si>
  <si>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</si>
  <si>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</si>
  <si>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</si>
  <si>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</si>
  <si>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</si>
  <si>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</si>
  <si>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</si>
  <si>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</si>
  <si>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</si>
  <si>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</si>
  <si>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</si>
  <si>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</si>
  <si>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</si>
  <si>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</si>
  <si>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</si>
  <si>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</si>
  <si>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</si>
  <si>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</si>
  <si>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</si>
  <si>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</si>
  <si>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</si>
  <si>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</si>
  <si>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</si>
  <si>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</si>
  <si>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</si>
  <si>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</si>
  <si>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</si>
  <si>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</si>
  <si>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</si>
  <si>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</si>
  <si>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</si>
  <si>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</si>
  <si>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</si>
  <si>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</si>
  <si>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</si>
  <si>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</si>
  <si>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</si>
  <si>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</si>
  <si>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</si>
  <si>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</si>
  <si>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</si>
  <si>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</si>
  <si>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</si>
  <si>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</si>
  <si>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</si>
  <si>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</si>
  <si>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</si>
  <si>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</si>
  <si>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</si>
  <si>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</si>
  <si>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</si>
  <si>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</si>
  <si>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</si>
  <si>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</si>
  <si>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</si>
  <si>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</si>
  <si>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</si>
  <si>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</si>
  <si>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</si>
  <si>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</si>
  <si>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</si>
  <si>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</si>
  <si>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</si>
  <si>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</si>
  <si>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</si>
  <si>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</si>
  <si>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</si>
  <si>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</si>
  <si>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</si>
  <si>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</si>
  <si>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</si>
  <si>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</si>
  <si>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</si>
  <si>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</si>
  <si>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</si>
  <si>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</si>
  <si>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</si>
  <si>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</si>
  <si>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</si>
  <si>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</si>
  <si>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</si>
  <si>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</si>
  <si>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</si>
  <si>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</si>
  <si>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</si>
  <si>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</si>
  <si>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</si>
  <si>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</si>
  <si>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</si>
  <si>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</si>
  <si>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</si>
  <si>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</si>
  <si>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</si>
  <si>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</si>
  <si>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</si>
  <si>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</si>
  <si>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</si>
  <si>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</si>
  <si>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</si>
  <si>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</si>
  <si>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</si>
  <si>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</si>
  <si>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</si>
  <si>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</si>
  <si>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</si>
  <si>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</si>
  <si>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</si>
  <si>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</si>
  <si>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</si>
  <si>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</si>
  <si>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</si>
  <si>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</si>
  <si>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</si>
  <si>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</si>
  <si>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</si>
  <si>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</si>
  <si>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</si>
  <si>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</si>
  <si>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</si>
  <si>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</si>
  <si>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</si>
  <si>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</si>
  <si>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</si>
  <si>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</si>
  <si>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</si>
  <si>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</si>
  <si>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</si>
  <si>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</si>
  <si>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</si>
  <si>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</si>
  <si>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</si>
  <si>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</si>
  <si>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</si>
  <si>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</si>
  <si>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</si>
  <si>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</si>
  <si>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</si>
  <si>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</si>
  <si>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</si>
  <si>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</si>
  <si>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</si>
  <si>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</si>
  <si>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</si>
  <si>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</si>
  <si>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</si>
  <si>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</si>
  <si>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</si>
  <si>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</si>
  <si>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</si>
  <si>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</si>
  <si>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</si>
  <si>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</si>
  <si>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</si>
  <si>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</si>
  <si>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</si>
  <si>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</si>
  <si>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</si>
  <si>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</si>
  <si>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</si>
  <si>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</si>
  <si>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</si>
  <si>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</si>
  <si>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</si>
  <si>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</si>
  <si>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</si>
  <si>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</si>
  <si>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</si>
  <si>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</si>
  <si>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</si>
  <si>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</si>
  <si>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</si>
  <si>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</si>
  <si>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</si>
  <si>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</si>
  <si>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</si>
  <si>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</si>
  <si>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</si>
  <si>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</si>
  <si>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</si>
  <si>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</si>
  <si>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</si>
  <si>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</si>
  <si>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</si>
  <si>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</si>
  <si>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</si>
  <si>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</si>
  <si>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</si>
  <si>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</si>
  <si>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</si>
  <si>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</si>
  <si>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</si>
  <si>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</si>
  <si>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</si>
  <si>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</si>
  <si>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</si>
  <si>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</si>
  <si>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</si>
  <si>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</si>
  <si>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</si>
  <si>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</si>
  <si>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</si>
  <si>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</si>
  <si>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</si>
  <si>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</si>
  <si>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</si>
  <si>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</si>
  <si>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</si>
  <si>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</si>
  <si>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</si>
  <si>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</si>
  <si>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</si>
  <si>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</si>
  <si>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</si>
  <si>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</si>
  <si>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</si>
  <si>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</si>
  <si>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</si>
  <si>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</si>
  <si>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</si>
  <si>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</si>
  <si>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</si>
  <si>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</si>
  <si>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</si>
  <si>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</si>
  <si>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</si>
  <si>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</si>
  <si>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</si>
  <si>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</si>
  <si>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</si>
  <si>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</si>
  <si>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</si>
  <si>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</si>
  <si>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</si>
  <si>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</si>
  <si>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</si>
  <si>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</si>
  <si>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</si>
  <si>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</si>
  <si>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</si>
  <si>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</si>
  <si>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</si>
  <si>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</si>
  <si>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</si>
  <si>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</si>
  <si>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</si>
  <si>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</si>
  <si>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</si>
  <si>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</si>
  <si>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</si>
  <si>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</si>
  <si>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</si>
  <si>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</si>
  <si>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</si>
  <si>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</si>
  <si>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</si>
  <si>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</si>
  <si>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</si>
  <si>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</si>
  <si>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</si>
  <si>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</si>
  <si>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</si>
  <si>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</si>
  <si>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</si>
  <si>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</si>
  <si>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</si>
  <si>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</si>
  <si>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</si>
  <si>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</si>
  <si>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</si>
  <si>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</si>
  <si>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</si>
  <si>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</si>
  <si>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</si>
  <si>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</si>
  <si>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</si>
  <si>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</si>
  <si>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</si>
  <si>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</si>
  <si>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</si>
  <si>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</si>
  <si>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</si>
  <si>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</si>
  <si>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</si>
  <si>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</si>
  <si>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</si>
  <si>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</si>
  <si>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</si>
  <si>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</si>
  <si>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</si>
  <si>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</si>
  <si>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</si>
  <si>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</si>
  <si>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</si>
  <si>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</si>
  <si>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</si>
  <si>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</si>
  <si>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</si>
  <si>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</si>
  <si>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</si>
  <si>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</si>
  <si>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</si>
  <si>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</si>
  <si>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</si>
  <si>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</si>
  <si>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</si>
  <si>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</si>
  <si>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</si>
  <si>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</si>
  <si>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</si>
  <si>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</si>
  <si>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</si>
  <si>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</si>
  <si>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</si>
  <si>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</si>
  <si>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</si>
  <si>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</si>
  <si>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</si>
  <si>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</si>
  <si>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</si>
  <si>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</si>
  <si>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</si>
  <si>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</si>
  <si>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</si>
  <si>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</si>
  <si>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</si>
  <si>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</si>
  <si>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</si>
  <si>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</si>
  <si>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</si>
  <si>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</si>
  <si>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</si>
  <si>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</si>
  <si>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</si>
  <si>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</si>
  <si>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</si>
  <si>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</si>
  <si>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</si>
  <si>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</si>
  <si>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</si>
  <si>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</si>
  <si>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</si>
  <si>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</si>
  <si>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</si>
  <si>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</si>
  <si>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</si>
  <si>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</si>
  <si>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</si>
  <si>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</si>
  <si>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</si>
  <si>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</si>
  <si>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</si>
  <si>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</si>
  <si>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</si>
  <si>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</si>
  <si>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</si>
  <si>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</si>
  <si>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</si>
  <si>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</si>
  <si>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</si>
  <si>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</si>
  <si>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</si>
  <si>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</si>
  <si>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</si>
  <si>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</si>
  <si>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</si>
  <si>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</si>
  <si>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</si>
  <si>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</si>
  <si>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</si>
  <si>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</si>
  <si>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</si>
  <si>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</si>
  <si>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</si>
  <si>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</si>
  <si>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</si>
  <si>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</si>
  <si>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</si>
  <si>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</si>
  <si>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</si>
  <si>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</si>
  <si>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</si>
  <si>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</si>
  <si>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</si>
  <si>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</si>
  <si>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</si>
  <si>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</si>
  <si>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</si>
  <si>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</si>
  <si>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</si>
  <si>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</si>
  <si>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</si>
  <si>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</si>
  <si>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</si>
  <si>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</si>
  <si>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</si>
  <si>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</si>
  <si>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</si>
  <si>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</si>
  <si>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</si>
  <si>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</si>
  <si>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</si>
  <si>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</si>
  <si>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</si>
  <si>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</si>
  <si>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</si>
  <si>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</si>
  <si>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</si>
  <si>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</si>
  <si>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</si>
  <si>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</si>
  <si>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</si>
  <si>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</si>
  <si>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</si>
  <si>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</si>
  <si>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</si>
  <si>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</si>
  <si>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</si>
  <si>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</si>
  <si>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</si>
  <si>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</si>
  <si>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</si>
  <si>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</si>
  <si>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</si>
  <si>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</si>
  <si>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</si>
  <si>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</si>
  <si>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</si>
  <si>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</si>
  <si>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</si>
  <si>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</si>
  <si>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</si>
  <si>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</si>
  <si>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</si>
  <si>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</si>
  <si>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</si>
  <si>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</si>
  <si>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</si>
  <si>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</si>
  <si>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</si>
  <si>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</si>
  <si>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</si>
  <si>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</si>
  <si>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</si>
  <si>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</si>
  <si>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</si>
  <si>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</si>
  <si>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</si>
  <si>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</si>
  <si>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</si>
  <si>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</si>
  <si>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</si>
  <si>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</si>
  <si>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</si>
  <si>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</si>
  <si>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</si>
  <si>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</si>
  <si>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</si>
  <si>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</si>
  <si>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</si>
  <si>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</si>
  <si>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</si>
  <si>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</si>
  <si>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</si>
  <si>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</si>
  <si>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</si>
  <si>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</si>
  <si>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</si>
  <si>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</si>
  <si>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</si>
  <si>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</si>
  <si>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</si>
  <si>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</si>
  <si>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</si>
  <si>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</si>
  <si>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</si>
  <si>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</si>
  <si>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</si>
  <si>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</si>
  <si>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</si>
  <si>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</si>
  <si>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</si>
  <si>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</si>
  <si>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</si>
  <si>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</si>
  <si>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</si>
  <si>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</si>
  <si>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</si>
  <si>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</si>
  <si>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</si>
  <si>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</si>
  <si>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</si>
  <si>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</si>
  <si>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</si>
  <si>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</si>
  <si>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</si>
  <si>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</si>
  <si>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</si>
  <si>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</si>
  <si>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</si>
  <si>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</si>
  <si>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</si>
  <si>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</si>
  <si>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</si>
  <si>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</si>
  <si>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</si>
  <si>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</si>
  <si>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</si>
  <si>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</si>
  <si>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</si>
  <si>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</si>
  <si>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</si>
  <si>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</si>
  <si>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Desarrollados doce cursos de vida universitaria para estudiantes de primer ingreso  bimestralmente;  tres cursos virtuales a estudiantes de reingreso según demanda espontánea.</t>
  </si>
  <si>
    <t xml:space="preserve">Manuales del curso entregados a todos los estudiantes que reciban el curso. 100% de los estudiantes atendidos mediante demanda espontánea. </t>
  </si>
  <si>
    <t xml:space="preserve">1. Planificación de personal responsable por cada curso y modalidad. 2. Promoción de los cursos.  3. Contratación de la Empresa para tiraje de manuales. 4. Inscripción desarrollo del curso de vida universitaria. 5. Elaboración y entrega de Constancias a estudiantes 6. Informe Estadístico. </t>
  </si>
  <si>
    <t>Desarrolladas jornadas de Inducción en cada carrera Universitaria de C.U. en los  Centros Regionales  UNAH-VS y CURLA a estudiante que están iniciando asignaturas específicas de la misma.</t>
  </si>
  <si>
    <t xml:space="preserve">Dos (2) Jornadas de Inducción desarrolladas en  el 100% de las carreras universitarias. </t>
  </si>
  <si>
    <t>1. Socialización y coordinación con  autoridades de cada carrera                                               2. Diseño y tiraje de material promocional para entregar a estudiantes que asistan a las Jornadas de inducción                   3.Ejecucíon de la jornada de inducción.                                              4.Evaluar resultados obtenidos</t>
  </si>
  <si>
    <t xml:space="preserve">Realizada la Feria Vocacional de UNAH y Centros Regionales </t>
  </si>
  <si>
    <t xml:space="preserve">Una  (1) Feria Vocacional desarrollada </t>
  </si>
  <si>
    <t xml:space="preserve">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t>
  </si>
  <si>
    <t xml:space="preserve">Se cuenta con un Centro de Orientación Vocacional Universitario (COVU) funcionando en espacio propio y debidamente equipado. </t>
  </si>
  <si>
    <t xml:space="preserve">Un (1) Centro de Orientación Vocacional Universitario (COVU).                                                              100% de los estudiantes atendidos tanto universitarios como de Educación Media según demanda espontánea en el COVU. </t>
  </si>
  <si>
    <t xml:space="preserve">1. Adquisición de Software para las pruebas psicométricas 2. Acondicionamiento de espacio físico e instalación de computadoras.   3. Socialización y Promoción de los servicios previa cuota de venta de servicios establecida. 4. Atención de estudiantes por egresar de educación media y universitaria.  </t>
  </si>
  <si>
    <t xml:space="preserve">Estudiantes en riesgo académico reciben asesoría y tutoría como formas de atención para reducir los índices de reprobación y aumentar la eficiencia terminal de los mismos. </t>
  </si>
  <si>
    <t xml:space="preserve">30% de los estudiantes en riesgo académico de las carreras y CR pilotos son atendidos mediante asesoría y tutoría académica. </t>
  </si>
  <si>
    <t>1. Establecimiento de enlace con las carreras priorizadas. 2. Formación de la malla curricular. 3 Captación y formación de asesores y tutores académicos. Captación y atención estudiantes en riesgo.</t>
  </si>
  <si>
    <t xml:space="preserve">Centros Regionales cuentan con estructura mínima de servicios de Orientación y Asesoría Académica. </t>
  </si>
  <si>
    <t>Dos (2) Centros Regionales brindan servicios de Orientación y Asesoría Académica (UNAH-VS/CURLA)</t>
  </si>
  <si>
    <t xml:space="preserve">1. Diagnóstico de servicios de Orientación y Asesoría Académica en CURLA y UNAH-VS. 2. Creación de capacidades mediante capacitación a personal enlace VOAE en CR seleccionados. </t>
  </si>
  <si>
    <t>Gestionado con la DVUS y el AOAA la Bolsa Universitaria de Empleo en C.U.</t>
  </si>
  <si>
    <t>Base de datos de empresas públicas y privadas que ofertan espacios laborales. Base de datos de estudiantes por egresar o graduados de la UNAH</t>
  </si>
  <si>
    <t xml:space="preserve">1. Firma de carta cooperación o entendimiento entre UNAH y STSS. Establecimiento de nexos con empresas privadas. 3. Montaje y adecuación física de la oficina de bolsa Universitaria de Empleo. 4. Base de datos de estudiantes universitarios por egresar o graduados. 5. Capacitación de estudiantes sobre alcances del proyecto y temáticas afines para la consecución de un empleo. 6. Desarrollo de Ferias de Empleo. </t>
  </si>
  <si>
    <t>Estudiantes de primer ingresos y reingreso de C.U y Centros Regionales</t>
  </si>
  <si>
    <t>Personal del Área de Orientación y Asesoría Académica (VOAE)</t>
  </si>
  <si>
    <t xml:space="preserve">Estudiantes que inician etapa profesionalizante de cada una de las carreras de CU. </t>
  </si>
  <si>
    <t>Autoridades de las diferentes carreras de C.U.                                             Personal del Área de Orientación y Asesoría Académica (VOAE)</t>
  </si>
  <si>
    <t>Estudiantes que inician etapa profesionalizante.</t>
  </si>
  <si>
    <t xml:space="preserve">Estudiantes de último Año de Educación Media de Tegucigalpa, Comayagüela y municipios aledaños al DC. </t>
  </si>
  <si>
    <t xml:space="preserve">Personal del Área de Orientación y Asesoría Académica (VOAE) por Comisiones. </t>
  </si>
  <si>
    <t xml:space="preserve">Estudiantes de último Año de Educación Media. </t>
  </si>
  <si>
    <t xml:space="preserve">Estudiantes de último Año de Educación Media. Estudiantes de primer ingreso o reingreso que solicitan cambio de carrera. </t>
  </si>
  <si>
    <t xml:space="preserve">Estudiantes de último Año de Educación Media. Estudiantes de primer ingreso. </t>
  </si>
  <si>
    <t>Estudiantes en riesgo académico de  dos (2) carreras piloto y un (1) CR</t>
  </si>
  <si>
    <t xml:space="preserve">Estudiantes de dos (2) CR seleccionados. </t>
  </si>
  <si>
    <t>Carta de Entendimiento firmada. Software de STSS</t>
  </si>
  <si>
    <t xml:space="preserve">Estudiantes Universitarios por Egresar o Graduados </t>
  </si>
  <si>
    <t xml:space="preserve">Área de Orientación y Asesoría Académica (VOAE) Secretaría de Trabajo y Seguridad Social (STSS). </t>
  </si>
  <si>
    <t xml:space="preserve">Estudiantes que reciben orientación e información del Área de Orientación y Asesoría Académica. </t>
  </si>
  <si>
    <t>Implementada la estrategia de Atención Primaria en Salud, bajo el modelo de Universidades con estilos de vida saludables.</t>
  </si>
  <si>
    <t xml:space="preserve">1. Documento de la estrategia de la atención primaria en salud.                             2. Base de datos de los estudiantes registrados en la aplicación de la ficha de APS estudiantil Universitario. </t>
  </si>
  <si>
    <t xml:space="preserve"> Estudiantes de los Centros Regionales cuentan con estructura básica  de  salud como parte de los programas de recuperación y promoción en salud.                         </t>
  </si>
  <si>
    <t>Gestión para la contratación del personal y equipo médico en los Centros Regionales contando con una estructura básica  de  salud y se inicia el proceso de licenciamiento en Ciudad Universitaria.</t>
  </si>
  <si>
    <t xml:space="preserve">1. Gestión de equipo médico, odontológico, laboratorio y de la clínica de psicología que favorece el proceso de licenciamiento de las distintas unidades del área de salud.  </t>
  </si>
  <si>
    <t xml:space="preserve">3.1 Brindar recuperación y promoción en salud a estudiantes de primer ingreso y reingreso. </t>
  </si>
  <si>
    <t xml:space="preserve">100% de los estudiantes que demandan servicio de salud según demanda espontanea, son atendidos </t>
  </si>
  <si>
    <t>4.1  Montaje de la ferias de Salud.</t>
  </si>
  <si>
    <t>Área de Salud priorizadas            (CU), ofrece servicios de laboratorio auto sostenibles, aun  bajo costo para la ciudadanía en general.</t>
  </si>
  <si>
    <t>1. 100% de los estudiantes que demandan servicios básicos de laboratorio son atendidos según demanda espontanea.                  2. El  10% de los usuarios de los servicios de laboratorio que se brindan es a la  ciudadanía general a través de la puesta en marcha de los macro proyectos de laboratorio y odontología.</t>
  </si>
  <si>
    <t xml:space="preserve">5.1 Elaboración de la propuesta técnica del acondicionamiento físico de los servicios de laboratorio. 5.2 Elaboración del perfil de proyecto de  </t>
  </si>
  <si>
    <t>6.1  Elaboración de la propuesta de proyecto de mejoramiento de los servicios de odontología)</t>
  </si>
  <si>
    <t>1. Planificación e inducción del personal involucrado en el diseño, montaje y aplicación de la estrategia del APS Estudiantil Universitario. 2. Diseño de la base de datos en coordinación con la oficina de registro y admisiones. 3. Aplicación de una prueba piloto para la validación de la base de datos del APS Estudiantil Universitario.4. Monitoreo y seguimiento del funcionamiento de la base de datos del APS Estudiantil, Universitario.</t>
  </si>
  <si>
    <t>1. Atletas con salud óptimas para el entrenamiento y la competencia.</t>
  </si>
  <si>
    <t>1.1.1. Al finalizar el año se cuenta con el modelo de atención en salud finalizado.                1.1.2. Validación del modelo de atención integral en saluda atletas que utilizan los servicios de salud de la Clínica Médica Deportiva</t>
  </si>
  <si>
    <t>1.1.1.1. Revisión documental y visitas in situ: Investigación y análisis de modelos y servicios similares que se utilizan en otras universidades de Latinoamérica; así como las evaluaciones sobre su impacto y satisfacción de usuarios                      1.1.1.2. Elaboración y socialización de primer borrador de modelo        1.1.1.3. Afinamiento de modelo como resultado de socialización a equipo VOAE y expertos                           1.1.2.1. Validación del modelo con 20 atletas, dándole seguimiento a los mismos.                        1.1.2.2. Socialización de los resultados de la validación</t>
  </si>
  <si>
    <t>1.2. Clínica de Salud Médica, psicológica y odontológica para atletas y aspirante de deporte recreativo y competitivo de Ciudad Universitaria y Centros Regionales.</t>
  </si>
  <si>
    <t xml:space="preserve">1.2.1. Optimización de las condiciones de salud de la totalidad de los atletas.                    </t>
  </si>
  <si>
    <t>1.3. Fortalecido  y ampliado servicios de terapia funcional para los atletas, con personal especializado en Ciudad Universitaria y Centros Regionales</t>
  </si>
  <si>
    <t>1.3.1  Optimización de la atención fisioterapéutica a  la totalidad de los atletas.                                        1.3.2. Se establece convenio con FCM - UNAH para que médicos residentes de último año del postgrado de Ortopedia y Traumatología, Medicina Física y Rehabilitación  y estudiantes en Servicio Social de la carrera de Terapia Funcional y estudiantes en Servicio Social  de la Carrera de Nutrición para que roten en el   Área de Salud,  para brindar asistencia médica en Ciudad Universitaria y Centros Regionales.</t>
  </si>
  <si>
    <t>1.3.1.1.1. Realización de proyectos de prevención de lesiones, con talleres de crioterapia, termoterapia, masajes deportivos, vendajes.                        1.3.2.1.1. 2. Charlas de técnicas o métodos fisioterapéuticos en beneficio a los atletas                     Establecer                      1.3.3.1.1. Atención clínica de manera  atletas con lesión aguda y crónica, para su pronta recuperación e integración al deporte                                    1.3.4.1.1.Fortalecimiento y equipamiento del área de terapia Física y Rehabilitación                        1.3.5.1.1    Creación de un protocolo de atención fisioterapéutico de atención y manejo en el Palacio de los deportes 1.3.6.1.1.  Creación de las escuelas profilácticas               1.3.7.1.1.Convenio con FCM-UNAH  para que médicos residentes de último año de Ortopedia y Traumatología, Medicina Física y Rehabilitación y estudiantes de 3er año de la carrera de Terapia Funcional brinden asistencia médica a atletas.                               1.3.8.1.1  Tratamiento fisioterapéutico y profilaxis proporcionada por Fisioterapeutas del área y estudiantes de  2° y 3° año de postgrado de medicina física y rehabilitación</t>
  </si>
  <si>
    <t>1.4. Formación y funcionamiento de la Comisión de Salud en  eventos donde la UNAH represente en los diferentes eventos Nacionales e Internacionales  para la asistencia médica y fisioterapéutica, psicológica odontológica a todos/as  los/as  atletas y delegaciones participantes</t>
  </si>
  <si>
    <t xml:space="preserve">1.4.1. Se ha constituido y cuenta con su plan de trabajo la Comisión de Salud la cual se activara en cada evento nacional e internacional deportivo que se solicite </t>
  </si>
  <si>
    <t xml:space="preserve">2.1. La UNAH-VS y el CURLA cuentan con estructuras básicas de servicios de salud que incluyen los servicios de medicina deportiva </t>
  </si>
  <si>
    <t>2.1.1. Al finalizar el año UNAH-VS cuenta con un servicio de salud que también atiende el componente de medicina deportiva     2.1.2. Al finalizar el año el CURLA cuenta con un servicio de salud que atiende el componente de medicina deportiva.</t>
  </si>
  <si>
    <t xml:space="preserve">3.1.5.1 Coordinar con las diferentes unidades académicas la capacitación a los atletas, entrenadores, médicos, fisioterapeutas y psicólogos en materia de Salud en Temas de Medicina Deportiva   </t>
  </si>
  <si>
    <t>3.2. Se han realizado dos investigaciones científicas en materia de medicina deportiva.</t>
  </si>
  <si>
    <t xml:space="preserve">3.2.1.1. Realización de protocolos  de investigación. 3.2.2.1 Recolección de datos de investigación. 3.3.3.1 Publicación de Investigación </t>
  </si>
  <si>
    <t xml:space="preserve"> 1.2.1.1. Ofrecer servicios de salud integral a las y los atletas que lo demanden (Consulta médica ambulatoria, exámenes de laboratorio, entrega de medicamentos por prescripción médica.   1.2.1.3. Realizar evaluación odontológica, psicológica, fisioterapéutica  a la totalidad de atletas. 
 1.2.2.1. Definir junto con entrenadores las condiciones de salud mínimas para que un atleta pueda entrenar y competir                             1.2.1.2. Realizar el reconocimiento Médico Deportivo previo a la competencia.  
</t>
  </si>
  <si>
    <t xml:space="preserve">1.4.1.1. Puesta en marcha del plan de acción de la Comisión de Salud                            1.2.1.4. Brindar atención médica en los eventos de deporte recreativo en los cuales sea requerida la presencia de personal médico. 
1.2.1.5. Brindar atención médica en los diferentes eventos de intercambio estudiantil en los cuales sea requerida la presencia de personal médico.
</t>
  </si>
  <si>
    <t xml:space="preserve">  1.2.1.1. Capacitación del personal de Salud en Temas de Medicina Deportiva                            1.2.1.2. Ofrecer servicios de salud integral a las y los atletas que lo demanden (Consulta médica ambulatoria, exámenes de laboratorio, entrega de medicamentos por prescripción médica.    1.2.1.4. Brindar atención médica en los eventos de deporte recreativo en los cuales sea requerido la presencia de personal médico. 
1.2.1.5. Brindar atención médica en los diferentes eventos de intercambio estudiantil en los cuales sea requerida la presencia de personal médico.
 1.2.2.1. Definir junto con entrenadores las condiciones de salud mínimas para que un atleta pueda entrenar y competir                             1.2.1.2.. Aplicar la evaluación a atletas previos a entrenamientos y competencias.   
</t>
  </si>
  <si>
    <t>3.1. Se ejecuta un programa académico regular de capacitación y actualización en Medicina Deportiva</t>
  </si>
  <si>
    <t xml:space="preserve">3.1.1. Capacitación  a través de  Diplomados, talleres, charlas en Medicina Deportiva 
orientados a  atletas, entrenadores, médicos, fisioterapistas y psicólogos.
</t>
  </si>
  <si>
    <t xml:space="preserve">3.2.1. Publicación de investigación sobre lesiones deportivas en atletas de la UNAH
3.2.2. Publicación de investigación de perfil antropométrico de atletas
</t>
  </si>
  <si>
    <t>Contar con un modelo de atención  salud integral para los atletas  estandarizado y validado</t>
  </si>
  <si>
    <t xml:space="preserve">Manual impreso de Modelo de Atención de Salud  Integral al atleta </t>
  </si>
  <si>
    <t>Totalidad de Estudiantes atletas y aspirantes  de las diferentes disciplinas de deporte recreativo y competitivo de CU y Centros Regionales</t>
  </si>
  <si>
    <t>Área de Salud</t>
  </si>
  <si>
    <t>Brindar atención preventiva y curativa a los/as estudiantes, proporcionando atención médica integral y especializada a la totalidad de atletas y aspirantes a atletas inscritos en la unidad de deporte recreativo y competitivo.</t>
  </si>
  <si>
    <t>Instrumentos de registro de atenciones médicas, psicológicas, fisioterapéuticas. Verificación de entradas y salidas de medicamentos e insumos.</t>
  </si>
  <si>
    <t>Totalidad de Estudiantes atletas y aspirantes inscritos  a  las diferentes disciplinas de deporte recreativo y competitivo de CU y Centros Regionales</t>
  </si>
  <si>
    <t>Establecer Convenio Contar con presupuesto</t>
  </si>
  <si>
    <t>Notas enviadas a Facultad de Odontología, Microbiología, Odontología, Psicología                       Listado de estudiantes/atletas       (AT1) de CU, a los cuales se brinda la atención, médica y preventiva.</t>
  </si>
  <si>
    <t>Estudiantes atletas de las diferentes disciplinas de deporte recreativo y competitivo de CU.</t>
  </si>
  <si>
    <t>Brindar atención a los participantes de las diferentes delegaciones de eventos nacionales e internacionales que representen la UNAH proporcionando atención médica integral y especializada.</t>
  </si>
  <si>
    <t>Listado de participantes a los cuales se brinda la atención medica</t>
  </si>
  <si>
    <t>Participantes de las Delegaciones Nacionales e Internacionales que representen la UNAH</t>
  </si>
  <si>
    <t xml:space="preserve">Comisión de Salud </t>
  </si>
  <si>
    <t>Área de Salud UNAH- VS y CURLA              Estudiantes atletas de las diferentes disciplinas de deporte recreativo y competitivo de CU.</t>
  </si>
  <si>
    <t>Profesionalización del recurso del personal para la optimización de la atención integral.</t>
  </si>
  <si>
    <t>Listados de asistencia, diplomas de participación y resultados</t>
  </si>
  <si>
    <t>Personal de salud, entrenadores y atletas</t>
  </si>
  <si>
    <t>Contar con datos de valor científico de materia de Medicina Deportiva a nivel Universitario</t>
  </si>
  <si>
    <t>Publicación de las investigaciones</t>
  </si>
  <si>
    <t>Atletas de las diferentes disciplinas inscritas en deporte recreativo y competitivo</t>
  </si>
  <si>
    <t>1) Promoción del talento artístico,cultural, cientifico y recreativo por medio de exposiciones y encuentros.</t>
  </si>
  <si>
    <t>1) Implementar proyecto  de proyección para el talento artístico universitario.</t>
  </si>
  <si>
    <t xml:space="preserve">Desarrollo del Encuentro Universitario de arte a nivel de todos los centros universitarios ampliando más concursos.  </t>
  </si>
  <si>
    <t>Identificar y Apoyar el talento del artista Universitario.</t>
  </si>
  <si>
    <t>Registro de participantes en Concursos, Exposiciones, Premiaciones y reunión de artistas.</t>
  </si>
  <si>
    <t>Estudiantes Universitarios</t>
  </si>
  <si>
    <t>ÁREA DE CULTURA Y DEPORTE</t>
  </si>
  <si>
    <t>Promoción del talento artístico, culturales, científicos y recreativos dando los talleres didácticos técnicos según la manifestación artística.</t>
  </si>
  <si>
    <t>Implementar talleres  artísticos didácticos en los 9 Centros Regionales Universitario en sus diferentes manifestaciones.</t>
  </si>
  <si>
    <t>Talleres  de diferentes manifestaciones artisticas, culturales,etc.</t>
  </si>
  <si>
    <t>Asesoría y Apoyo a las agrupaciones estudiantiles en los proyectos socioculturales que realizan en los centros universitarios, así como la proyección social dirigida a la sociedad.</t>
  </si>
  <si>
    <t>Integrar el Plan de actividades de cada agrupación estudiantil registrada en el programa.</t>
  </si>
  <si>
    <t xml:space="preserve">Registro, Asesoría y Apoyo a las agrupaciones culturales, artísticas, científicas y recreativas. </t>
  </si>
  <si>
    <t>Reconocimiento y Estimulo a los estudiantes artistas universitarios en la producción de obras (visuales , literarias, música).</t>
  </si>
  <si>
    <t>Obras de Estudiantes artistas editadas y expuestas.</t>
  </si>
  <si>
    <t>Publicación  y exposición de Obras de estudiantes artistas en las manifestaciones Literarias, música y visuales.</t>
  </si>
  <si>
    <t>Participación en los eventos culturales de la UNAH</t>
  </si>
  <si>
    <t>Coordinación con las unidades académicas, administrativas sobre el programa de actividades culturales de la UNAH.</t>
  </si>
  <si>
    <t>Integración en el comité permanente de apoyo a las actividades culturales.</t>
  </si>
  <si>
    <t>Estudiantes  de Ciudad Universitaria y Centros Regionales participan en una  convivencia cultural para fortalecer nuestra identidad cultual  a traves del I Festival Cultural Universitario.</t>
  </si>
  <si>
    <t xml:space="preserve"> I Festival Cultural Universitario con participacion del 100% de  estudiantes artistas de  Ciudad Universitaria  y Centros Regionales.  </t>
  </si>
  <si>
    <t>Uso de galeria interactiva por publico general.</t>
  </si>
  <si>
    <t>Galeria interactiva para desarrollarse en el III Trimestre. Cultura y deporte. Concurso de fotos JUDUCA, convocatoria Itrimestre 25%, Desarrollo II Trimestre 50%,  presentación de fotosIII Trimestre, premiación en el IV Trimestre.</t>
  </si>
  <si>
    <t>Construcción de la plataforma, diseño, validación del instrumento, toma de fotografia de las obras (digitalización), Documentar la información digitalizada, puesta en marcha de la plataforma.</t>
  </si>
  <si>
    <t xml:space="preserve">Diagnóstico cultural, visita a centros regionales, 20, 20, 20 y 30% </t>
  </si>
  <si>
    <t>Elaboración de instrumento, validación del mismo, levantamiento de la información, tabulación, elaboración del documento final.</t>
  </si>
  <si>
    <t>Coordinación con el área de inclusión y diversidad****</t>
  </si>
  <si>
    <t xml:space="preserve">Celebración de la identidad de la hondureñidad, en el IV trimestre </t>
  </si>
  <si>
    <t>Desarrollo de componentes académico y cultural. (identidad, pertenencia, inclusión)</t>
  </si>
  <si>
    <t>Identificar y asesorar  el talento del artista Universitario en los 9 centros regionales.</t>
  </si>
  <si>
    <t>Registro de participantes en: Talleres, Conversatorios.        Coordinación con enlaces de centros regionales</t>
  </si>
  <si>
    <t>Contribuir en la organización y funcionamiento de cada agrupación estudiantil.</t>
  </si>
  <si>
    <t>Planes de Trabajo, reuniones y eventos.</t>
  </si>
  <si>
    <t>Miembros de las agrupaciones estudiantiles.</t>
  </si>
  <si>
    <t>Apoyar al estudiante artista.</t>
  </si>
  <si>
    <t>Selección , revisión y publicación de Obras.</t>
  </si>
  <si>
    <t>Comunidad Estudiantil.</t>
  </si>
  <si>
    <t xml:space="preserve">Comunidad Estudiantil Universitaria. </t>
  </si>
  <si>
    <t>Desarrollo del Festival Interuniversitario Centroamericano de la Cultura y el Arte como para de los compromisos adquiridos por la UNAH en CONREVE</t>
  </si>
  <si>
    <t xml:space="preserve">Plataforma de Inscripción, Bases del Festival, Licitaciones, Reglamento del Festival, Memoria del Festival. </t>
  </si>
  <si>
    <t xml:space="preserve">Estudiantes Artistas de la UNAH y demás Universidades Estatales de Centroamérica participantes. </t>
  </si>
  <si>
    <t>Contribuir con la política cultural universitaria.</t>
  </si>
  <si>
    <t>Asistencia a reuniones. Propuestas de actividades. Eventos realizados.</t>
  </si>
  <si>
    <t>Comunidad Universitaria.</t>
  </si>
  <si>
    <t>Debido a los pocos espacios artisticos en nuestro pais, se realiza por primera vez un festival Cultural a nivel de los centros Regionales, para promover el intercambio cultural.</t>
  </si>
  <si>
    <t xml:space="preserve">Fichas de inscripcion. Invitaciones a las autoridades de la UNAH y del Pais. Catalago virtual  del evento,  Listados de Constacias extendidas a Estudiantes Artistas que participaron en  toda la semana del evento, Videos de toas las participaciones artiticas. Liquidación de presupuesto. </t>
  </si>
  <si>
    <t>Estudiantes de todos los Centros Regionales</t>
  </si>
  <si>
    <t>Gestionados fondos para representante de la UNAH en PreFICCUA Nicaragua.</t>
  </si>
  <si>
    <t>Reunión de delegados.</t>
  </si>
  <si>
    <t xml:space="preserve">I Festival Cultural de Danza Universitario con participacion del 100% de  estudiantes artistas de  Ciudad Universitaria  y Centros Regionales.  </t>
  </si>
  <si>
    <t>Desarrollados  10 cursos de actualizacion deportiva en diferentes disciplinas para para el mejoramiento de las habilidades deportivas pumas.</t>
  </si>
  <si>
    <t>Cursos realizados con la colaboracion de entes federativos. Manuales del curso entregados a todos los participando. Diplomas entregados por la participacion</t>
  </si>
  <si>
    <t>1. Planificacion de 10 curso de actualizacion deportiva 2. Planificación de personal responsable por cada curso. 3.Promoción de los cursos. 4.  tiraje de manuales.5. Entrega de diplomas</t>
  </si>
  <si>
    <t>Actualizacion para Apoyar el talento deportivo</t>
  </si>
  <si>
    <t>Lista Memoria. Diplomasde participacion, fotografias</t>
  </si>
  <si>
    <t>Estudiantes, atletas y entrenadores.</t>
  </si>
  <si>
    <t>Personal de la VOAE, Federaciones Nacionales, COH, CONDEPAH Escuela de Cultura Fisica</t>
  </si>
  <si>
    <t>Desarrolladas 3 jornadas de actualizacion de la planificacion del  entrenamiento deportivo para la mejora de los procesos de entrenamiemto pumas.</t>
  </si>
  <si>
    <t xml:space="preserve"> Jornadas de actualizacion desarrolladas en  el 100%  con los estudiantes y entrenadores pumas. Diplomas  entregados. </t>
  </si>
  <si>
    <t>1.Socializacion y coordinación con  autoridades  federativas nacionales para la puesta en marcha de las actividades                           2. Diseño y tiraje de material promocional                                           4.Elaboracion de diplomas.</t>
  </si>
  <si>
    <t>Estudiantes capacitados en temas de liderazgo y trabajo en equipo para el crecimiento continuo de nuestros Pumas</t>
  </si>
  <si>
    <t>200 estudiantes atletas capacitados en tematicas de liderazgo y trabajo positivo en grupo.</t>
  </si>
  <si>
    <t xml:space="preserve">1. Realizar busqueda de instituciones que pudieran ayudar a realizar estas clarlas. 2. Coordinar con las diferentes instancias de la UNAH para realizar en fechas diferentes las capacitaciones.Coordinar con facultades que tienen el talento humano para la realizacion de los temas. </t>
  </si>
  <si>
    <t>Diplimados realizados en ciencias aplicadas para engrosar el numero de profesionales de diferentes areas del conocimiento relacionados con el deporte, ESTE PROGRAMA SON AUTOFINANCIABLES EN SU TOTALIDAD.</t>
  </si>
  <si>
    <t>40 Profesionales del area actualizados en diferentes temas de ciencias aplicadas</t>
  </si>
  <si>
    <t>1. Planificacion de diplomados  2. Autorizacion de las diferentes instancias de la UNAH para su aprobacion  3. Autorizacion de los espacios y elementos didacticos para la realizacion 4.  Ejecucion de los diplomados</t>
  </si>
  <si>
    <t>entrenadores capacitados en Cursos de especializacion deportiva en Leinz que ayudaran a contribuir al mejoramiento continua de los atletas pumas.</t>
  </si>
  <si>
    <t>4 entrenadores  o estudiantes capacitados en las becas de este programa.</t>
  </si>
  <si>
    <t>1. analizar el programa de becas y evaluar las que se pueden aprovechar. 2. realizar una evaluacion entre los entrenadores y atletas que podrian realizar estos estudios. 3. Hacer un presupuesto de los costos asumir dentro de las posibilidades de la UNAH. 4 Enviar a los entrenadores o estudiantes al programa.</t>
  </si>
  <si>
    <t>Personal de la VOAE, Federaciones Nacionales, COH, CONDEPAHEscuela de Cultura Fisica</t>
  </si>
  <si>
    <t>Actualizacion para Apoyar el talento deportivo y crecimiento personal.</t>
  </si>
  <si>
    <t xml:space="preserve">Estudiantes, atletas </t>
  </si>
  <si>
    <t>Personal de la VOAE, Federaciones Nacionales, COH, CONDEPAHEscuela de Cultura Fisica, facultades y Camara de Comercio.</t>
  </si>
  <si>
    <t>Actualizacion de profesionales para  Apoyar el talento deportivo</t>
  </si>
  <si>
    <t>listado de profesionales atendidos y actualizados. Fotos . Diplomas entregados, Recibos de pagos.</t>
  </si>
  <si>
    <t>Profesionales involucrados en el apoyo al mejoramiento del talento deportivo puma</t>
  </si>
  <si>
    <t>Personal de la VOAE, Federaciones Nacionales, COH, CONDEPAHEscuela de Cultura Fisica, Colegios Profesionales.</t>
  </si>
  <si>
    <t xml:space="preserve">Pasaportes visados de entrada y salida. Copias de liquidacion de gastos. Copia de diplomas </t>
  </si>
  <si>
    <t>Entrenadores y estudiantes que tengan el perfil para la beca.</t>
  </si>
  <si>
    <t>Promoción y apoyo al  talento deportivo en CU Y Centros Regionales.</t>
  </si>
  <si>
    <t>Dar seguimiento a los  equipos deportivos de la UNAH para la efectiva participacion en las competencias federadas y universitarias.</t>
  </si>
  <si>
    <t>Organizar y desarrollar las selecciones deportivas que representaran a la UNAH en los campeonatos universitarios nacionales y de cararcter internacional como los JUDUCA.</t>
  </si>
  <si>
    <t>Participacion de todas las equipos deportivos en los diferentes campeonatos federado y universitarios.</t>
  </si>
  <si>
    <t>Realizados los pagos de inscripciones de 12 selecciones deportivas competitivas de la UNAH.</t>
  </si>
  <si>
    <t>Pago de inscriciones, ligas y campeonatos de las diferentes selecciones universitarias UNAH</t>
  </si>
  <si>
    <t xml:space="preserve">Investigación Metodologia del Entrenamiento deportivo en los equipos de Taekwondo en ciudad universitaria. </t>
  </si>
  <si>
    <t xml:space="preserve">Documento de investigación </t>
  </si>
  <si>
    <t>1. Diseño de la investigación, 2. instrumentos de aplicación, 3. tabulación de los datos, 4. analisis de datos, 5. socialización de resultados.</t>
  </si>
  <si>
    <t>12 Campeonatos y 2 campamentos realizados para las diferentes selecciones PUMAS</t>
  </si>
  <si>
    <t>Preparacion de Los equipos UNAH PUMAS  para JUDUCA 2016</t>
  </si>
  <si>
    <t>Los equipos UNAH PUMAS dirigidos por profesionales calificados.</t>
  </si>
  <si>
    <t>Gestión para la contratación de 22 profesionales especialistas para la direccion tecnica de los equipos UNAH PUMAS.</t>
  </si>
  <si>
    <t>Gestionar la contratación de personal para el entrenamiento de las diferentes selecciones deportivas PUMAS</t>
  </si>
  <si>
    <t>Lograr el desarrollo estudiantil para el logro de su excelencia  académica y profesional.</t>
  </si>
  <si>
    <t>Con la articulación y coordinación de las áreas de orientación y asesoría académica, salud integral, becas y estímulos educativos, atención diferenciada e inclusiva, promoción cultural y deportiva llegar al mayor numero de alumnos posibles</t>
  </si>
  <si>
    <t xml:space="preserve"> Dirigir, orientar y promover el mejoramiento continuo e integral de los estudiantes en su quehacer académico, </t>
  </si>
  <si>
    <t>Proporcionar actividades y espacios de recreacion a los estudiantes universitarios</t>
  </si>
  <si>
    <t>Listado de estudiantes que participan en lel torneo deportivo</t>
  </si>
  <si>
    <t>poblacion estudiantil en general de la UNAH</t>
  </si>
  <si>
    <t>Estudiantes atendidos en la direccion</t>
  </si>
  <si>
    <t>Estudiantes veneficiados por la administracion efciente</t>
  </si>
  <si>
    <t>Direccion voae</t>
  </si>
  <si>
    <t xml:space="preserve">Normativas de los Programas: Atención Socioeconómica y Estimulos Educativos (PASEE); Menciones Honoríficas;  avanzados los reglamentos, de los programas del Area.    </t>
  </si>
  <si>
    <t>Reglamentos reformados y enviados a consejo universitario</t>
  </si>
  <si>
    <t>1. Reuniones de trabajo del personal tecnico de cada programa para elaboracion y reestructuracion de reglamentos, 2. Jornadas de socializacion.</t>
  </si>
  <si>
    <t xml:space="preserve">Estudiantes de la UNAH beneficiados mediante las diferentes modalidades del sistema de becas de la UNAH. </t>
  </si>
  <si>
    <t>Beneficios otorgados en base a requisitos establecidos el Reglamento de prestamos educativos, becas y estimulos educativos.</t>
  </si>
  <si>
    <t>Reconocimiento a la excelencia Académica</t>
  </si>
  <si>
    <t>Estudiantes de Excelencia Academica galardonados a nivel nacional</t>
  </si>
  <si>
    <t>1. Depuracion de la base de datos proporcionada por la DIPP.      2. Periodo de correcciones y adiciones.    3. Montaje del evento.</t>
  </si>
  <si>
    <t>Otorgadas menciones honoríficas a estudiantes por graduar</t>
  </si>
  <si>
    <t xml:space="preserve">Distinción honorifica otorgadas a los graduandos que cumplan los requisitos establecidos en el reglamento. </t>
  </si>
  <si>
    <t xml:space="preserve">1.Recepción de solicitudes de Menciones Honorficas. 2. Revisón de los expedientes del solicitante. 3. Elaboración la constancia o dictamen según reglamento. 4. Entrega de constacia o dictamen al solicitante. </t>
  </si>
  <si>
    <t>Creación de Escuela de Líderes Universitarios.</t>
  </si>
  <si>
    <t>1. Malla curricular elaborada, 2. Actores(Docentes y Estudiantes voluntarios), 3. Manual de procedimientos elaborado, 4. Identificado espacio fisico para el funcionamiento de la escuela.</t>
  </si>
  <si>
    <t>1.1. identificar actores del proyecto, 1.2. Elaboracion de plan estrategico de la escuela de liderazgo, 1.3. Elaboracion del manual de procedimientos, 1.4. Gestionar espacio fisico, mobiliario, equipo, 1.5. Campaña de difusion de la escuela de liderazgo (Marketing).</t>
  </si>
  <si>
    <t xml:space="preserve">Línea base sobre factibilidad de las residencias estudiantiles </t>
  </si>
  <si>
    <t>1. Diseño de la investigacion, 2. Documento de Investigacion</t>
  </si>
  <si>
    <t>1. Elaborar instrumento de recolección información. 2. Aplicación, tabulación, análisis e informe final.</t>
  </si>
  <si>
    <t>Plataforma de solicitud de becas en linea y APPS para becarios</t>
  </si>
  <si>
    <t xml:space="preserve">1. Creacion de la plataforma  de solicitud de beca en línea  2. creación de aplicación para teléfonos inteligentes con sistema operativo IOS y android  </t>
  </si>
  <si>
    <t>1.1. Análsis y diseño de la plataforma.           1.2. Desarrollo de la plataforma.                               1.3. Adquicisión de servidor para aplicaciones web, equipo de computo.                                 2.1. Diseño del APP.                             2.2. Creacion del APP.      2.3.Alquiler de Hosting para las aplicaciones (pago para que las mismas aparescan  para su descarga)</t>
  </si>
  <si>
    <t>Fortalecer  la estructura y funcionamiento de PASEE a nivel nacional mediante estandarizacion de procedimientos y la gestion de la contratacion de un trabajador social en los Centros Regionales.</t>
  </si>
  <si>
    <t>1. Manual de procedimientos del sistema de becas.                2. Gestion de la contratacion de 1 trabajador social en el CURC y UNAH-VS.                        3. Gestion de nuevas fuentes de financiamiento externo para ampliar cobertura del sistema de becas.</t>
  </si>
  <si>
    <t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t>
  </si>
  <si>
    <t>Mejorar el seguimiento del voluntariado con la implementación de lineamientos institucionales.</t>
  </si>
  <si>
    <t>1. Manual de procedimientos de voluntariado universitario. 2. Plataforma de seguimiento del voluntariado. 3. Visitas a centros regionales para conocer los avances de la aplicacion del manual de procedimientos de voluntariado. 4.  Atencion de la demanda espontanea sobre necesidades institucionales  para la participacion del Voluntariado.</t>
  </si>
  <si>
    <t>1.1. Diseño, validacion, socializacion y reproduccion del manual de procedimientos 2.1 Crear la plataforma de seguimiento de voluntariado. 3.1. Sistematización de procesos. 4.1 Implementación del plan de capacitación.</t>
  </si>
  <si>
    <t>Investigación "Caracterizacion del voluntariado universitario"</t>
  </si>
  <si>
    <t>1. Diseño, validacion, socializacion, ejecucion, presentacion de resultados de investigacion</t>
  </si>
  <si>
    <t>Reconocimiento a la labor voluntaria.</t>
  </si>
  <si>
    <t>Evento de reconocimiento a la labor voluntaria.</t>
  </si>
  <si>
    <t>Reglamento vigente desactualizado lo que implica una mala aplicación de la norma generando situaciones de ilegalidad o interpretaciones erroneas.</t>
  </si>
  <si>
    <t>Estudiantes  atendidos en base a reglamentacion vigente.</t>
  </si>
  <si>
    <t>Estudiantes adscritos al sistema de becas y que realizan tramites de graduacion en la UNAH.</t>
  </si>
  <si>
    <t xml:space="preserve">Consuelo Torrez Programa de Atencion socieconomica </t>
  </si>
  <si>
    <t>La UNAH capta un alto nivel de estudiantes que provienen de zonas postergadas que limitan sus oportunidades educativos y el beneficio de la beca viene a fortalecer su proceso academico.</t>
  </si>
  <si>
    <t xml:space="preserve">1. expedientes con su resolucion.  2. Informes sociales completos. 3. Reportes contables.                 </t>
  </si>
  <si>
    <t>Estudiantes de la UNAH.</t>
  </si>
  <si>
    <t xml:space="preserve">Coordinadores del Area de Desarrollo Humano y del Programa de Atencion Socieconomica </t>
  </si>
  <si>
    <t>La UNAH se encuentra en el proceso de la reforma academica mejorando la calidad de profesionales que forma, por lo tanto es necesario reconocer la excelencia entre los estudiantes que tienen el merito de ostentar indices academicos que estan por ensima del promedio.</t>
  </si>
  <si>
    <t xml:space="preserve">1. listados de asistencia.             2. Diplomas impresos                 3. sistematización del evento.    4. Fotografías. </t>
  </si>
  <si>
    <t xml:space="preserve">Allan Romero, Consuelo Torrez y Elva Sanchez Programa de Atencion socieconomica </t>
  </si>
  <si>
    <t>La UNAH se encuentra en el proceso de la reforma academica mejorando la calidad de profesionales que forma, por lo tanto es necesario reconocer los honores adacemicos a los estudiantes que tienen el merito de ostentar Cum Laude, Magna Cum Laude y Suma Cum Laude.</t>
  </si>
  <si>
    <t>1. Archivo de solicitudes,                2. Constancias, Dictamenes</t>
  </si>
  <si>
    <t xml:space="preserve">Estudiantes que realizan tramite de Graduacion  de la UNAH </t>
  </si>
  <si>
    <t>Erin Matute Área Desarrollo Humano Humano, Secretaría General.</t>
  </si>
  <si>
    <t>Reflexion y debate curricular, fortalecimiento de competencias, intercambio de experiencias.</t>
  </si>
  <si>
    <t>1. Manual de procedimientos    2. Malla Curricular</t>
  </si>
  <si>
    <t>Área de Desarrollo Humano</t>
  </si>
  <si>
    <t>Brindar al estudiante del interior una alternativa para  mejorar el problema de una vivienda digna.</t>
  </si>
  <si>
    <t>Diagnóstico de Residencias estudiantiles.</t>
  </si>
  <si>
    <t>Estudiantes universitarios</t>
  </si>
  <si>
    <t>Martha Izaguirre Área de Desarrollo Humano</t>
  </si>
  <si>
    <t xml:space="preserve">1. Plataforma en funcionamiento.                              2. APP disponible a los estudiantes mediante descarga.        </t>
  </si>
  <si>
    <t>Allan Matinez Sistemas de VOAE, PASSE y DEGT</t>
  </si>
  <si>
    <t>Mejora de la calidad de servicios que se brindan desde el programa grantizando niveles de tranparencia en los procesos.</t>
  </si>
  <si>
    <t xml:space="preserve">1. Carta de Intenciones firmadas.                                        2. Notas de solicitud.                    3. Manual de procedimientos.           </t>
  </si>
  <si>
    <t>Elba Sanchez/Área de desarrollo humano</t>
  </si>
  <si>
    <t xml:space="preserve"> Para un mejor control y seguimiento del voluntariado universitario.</t>
  </si>
  <si>
    <t>1.Manual de procedimientos del voluntariado universitario.         2. Plataforma del voluntariado universitario.                                            3. Informes de las visitas a centros regionales.</t>
  </si>
  <si>
    <t xml:space="preserve">1. Estudiantes  Voluntarios a nivel nacional  2. Enlaces de Centros Regionales.   </t>
  </si>
  <si>
    <t>Veronica Martínez, programa de voluntariado.</t>
  </si>
  <si>
    <t>Conocer el alcance y cobertura del voluntariado universitario</t>
  </si>
  <si>
    <t xml:space="preserve">Instrumentos de Investigación . Informe Final </t>
  </si>
  <si>
    <t>Estudiantes activos en el Voluntariado</t>
  </si>
  <si>
    <t>Personal del Programa de Voluntariado.</t>
  </si>
  <si>
    <t>fortalecer  la cultura del Voluntariado permitiendo conocer su impacto como instrumento organizativo,  básico para fomentar en la comunidad estudiantil universitaria, la participación solidaria activa y pro-activa a favor del bien común.</t>
  </si>
  <si>
    <t>1. Documento de Sistematizacion del evento.        2. Listados de asistencia.           3. Fotografias.</t>
  </si>
  <si>
    <t xml:space="preserve">Poblacion estudiantil universitaria.   </t>
  </si>
  <si>
    <t>Veronica Martínez,  Programa de Voluntariado.</t>
  </si>
  <si>
    <t>Contar con un laboratorio especializado para la atención a los estudiantes y aspirantes que demandan servicios del área.</t>
  </si>
  <si>
    <t>1 laboratorio equipado en tecnologia adapatativa para atención la estudiantes</t>
  </si>
  <si>
    <t xml:space="preserve">Gestión de compra de equipo y mobiliario. Capacitación al personal en el uso de las tecnologias adaptativas. Adecuaciones de espacio fisico. </t>
  </si>
  <si>
    <t>Desarrolladas jornadas académicas con temas de interes a los 3 programas del área.</t>
  </si>
  <si>
    <t>6 jornadas académicas desarrolladas con la comunidad universitaria según demanda espontanea.</t>
  </si>
  <si>
    <t xml:space="preserve">Proceso de inscripción. Promoción de las jornadas. </t>
  </si>
  <si>
    <t>Implementados procesos de formación sobre la inclusión con los enlaces de Centros Regionales.</t>
  </si>
  <si>
    <t>3 procesos de formación desarrollados con los enlaces de Centros Regionales</t>
  </si>
  <si>
    <t>Gestión de viaticos del personal de los centros regionales. Listados de asistencia. Invitaciones a los enlaces de los centros regionales.</t>
  </si>
  <si>
    <t>Desarrollada Feria Cultural, artistica y académica alusiva a la semana del estudiante.</t>
  </si>
  <si>
    <t xml:space="preserve">1 Feria cultural, artistica y académica </t>
  </si>
  <si>
    <t>Inscripciones, identificación de grupos artisticos, propuesta de ponencias, peliculas, obras.</t>
  </si>
  <si>
    <t>Diagnostico situacional de los centros regionales en relación a las necesidades en cuanto a la temática de inclusión y diversidad</t>
  </si>
  <si>
    <t>1 investigación sobre los centros regionales con enfasis en la temática  de inclusión y diversidad</t>
  </si>
  <si>
    <t>Instrumentos de aplicación al personal de los centros regionales, tabulación de la información, analisis y cruce de variables. Documento de investigación.</t>
  </si>
  <si>
    <t>Celebración de dias internacionales y nacionales de discapacidad, pueblos indigenas y diversidad.</t>
  </si>
  <si>
    <t xml:space="preserve">3 días en discapacidad. 1 día, 2 diversidad </t>
  </si>
  <si>
    <t>Invitaciones, fotografias, presentaciones artisticas</t>
  </si>
  <si>
    <t>Desarrollo de capacitación en lenguaje de señas LESHO en centro regional que requiera de interpretación en este lenguaje</t>
  </si>
  <si>
    <t>Durante 1 semana se capacitara en LESHO</t>
  </si>
  <si>
    <t>Listados de asistencia, material didactico, fotografias, informe de capacitación</t>
  </si>
  <si>
    <t>Equipo de Computo, Insonorización del espacio fisico.</t>
  </si>
  <si>
    <t>Estudiantes y Apirantes  que atiende el área de Inclusión y Diversidad</t>
  </si>
  <si>
    <t xml:space="preserve">Centros Regionales </t>
  </si>
  <si>
    <t xml:space="preserve">Desarrollados los procesos de seguimiento y monitoreo del plan estrategico VOAE, plan operativo anual (Estudiantes) asi como el cumplimiento de lo correspondiente a la VOAE en las Normas Académicas UNAH. </t>
  </si>
  <si>
    <t>Gestionado un (1) diálogo estudiantil anual en cada centro regional.</t>
  </si>
  <si>
    <t xml:space="preserve">Realizada una (1) gira nacional </t>
  </si>
  <si>
    <t xml:space="preserve">Gestionado equipo tecnológico nuevo y material de oficina fortaleciendo de manera gradual el funcionamiento de las areas y programas de la VOAE en cada Centro Regional. </t>
  </si>
  <si>
    <t>1.Gestiones aprobadas         2.Cantidad de envíos de material básico a cada CR</t>
  </si>
  <si>
    <t>1.Elaboracion y remision de oficios gestinando equipo tecnológico para los programas que la VOAE desarrolla en cada CR       2.Elaboracion de solicitudes de equipo básico de oficina al inicio de cada periodo academico para la VOAE en  los CR .  3.Envío del equipo aprobado a cada CR</t>
  </si>
  <si>
    <t xml:space="preserve">1.Realizadas 3 giras nacionales.                     2.Informes trimestrales   recibidos                                  3.Actividades con sus respectivos informes desarrollados en cumplimiento al art. 140 Normas Academicas UNAH </t>
  </si>
  <si>
    <t xml:space="preserve">1. Elaboracion de la agenda a desarrollar en cada centro regional. 2.Gestión de transporte.    3. Gestión de viaticos. </t>
  </si>
  <si>
    <t xml:space="preserve">1.Calendarizacion de gira       2.Remision  de convocatorias                        3.Confirmacion de asistencia               </t>
  </si>
  <si>
    <t xml:space="preserve">Fortalecer de manera gradual los programas de la VOAE en cada Centro regional permitirá agilizar procesos, brindar mejores servicios a los estudiantes </t>
  </si>
  <si>
    <t xml:space="preserve">1.Oficios elaborados para la gestión de equipo tecnológico y de oficina.         </t>
  </si>
  <si>
    <t xml:space="preserve">Identificar en el campo las fortalezas y debilidades de los programas de la VOAE permitirá un seguimiento efectivo,  elaborando en conjunto plan de metas realizables en los tiempos establecidos. </t>
  </si>
  <si>
    <t xml:space="preserve">1. Informes recibidos de cada centro regional.                 2. Informes elaborados sobre la situación de la VOAE en cada centro regional.                                     3. Listados de asistencia de las reuniones desarrolladas 4.Ayuda memoria de las giras                                        5.-Grabaciones </t>
  </si>
  <si>
    <t xml:space="preserve">Una segunda gira permitirá dar seguimiento a las problematicas y situaciones planteadas por los estudiantes de los Centros Regionales en el año 2015.   </t>
  </si>
  <si>
    <t>1.Convocatorias               2.Listados de asistencia  3.Ayuda memoria            4.Grabaciones de audio</t>
  </si>
  <si>
    <t>Unidad de Comunicación e Información</t>
  </si>
  <si>
    <t>Alimentando con información actualizada de todo lo concerniente a la VOAE.</t>
  </si>
  <si>
    <t>Pagina web y redes sociales actualizadas</t>
  </si>
  <si>
    <t>1. Recolección de información. 2. Publicación.</t>
  </si>
  <si>
    <t>Para mantener a la comunidad universitaria informada sobre las diferentes actividades de la VOAE</t>
  </si>
  <si>
    <t xml:space="preserve">Comunidad universitaria </t>
  </si>
  <si>
    <t xml:space="preserve">1. Pagina web          </t>
  </si>
  <si>
    <t>Atendidos estudiantes universitarios que soliciten los servicios de información de la VOAE</t>
  </si>
  <si>
    <t xml:space="preserve">Estudiantes atendidos por demanda espontanea </t>
  </si>
  <si>
    <t>Demanda espontanea</t>
  </si>
  <si>
    <t>Contestar todas las dudas que los estudiantes y personas que llegan a la VOAE.</t>
  </si>
  <si>
    <t>Estudiantes universitarios.</t>
  </si>
  <si>
    <t>Creado archivo digital de los expedientes del PASEE</t>
  </si>
  <si>
    <t>Creación de la base de datos de los expedientes de PASEE</t>
  </si>
  <si>
    <t>Digitalizar la información de manera que permita un mejor control de los procesos del Programa.</t>
  </si>
  <si>
    <t>1. Base de datos.        2. Información de los beneficiados del Programa</t>
  </si>
  <si>
    <t>Como parte del proceso de mejora continua de la calidad de los servicios que brinda el sistema de becas poder generar espacios de atención al estudiante mas agilies y  oportunos.</t>
  </si>
  <si>
    <t>Desarrollados dos torneos de futbol 11 masculino y femenino.</t>
  </si>
  <si>
    <t>20 carreras participando en el torneo de futbol.        800 estudiantes con una mejor disposición.</t>
  </si>
  <si>
    <t>1. Base de datos creada    2. Adquisición de software  3. Adquisición de escaners.  4. Digitalización de la información</t>
  </si>
  <si>
    <t>Allan Matinez Sistemas de VOAE, Allan Romero PASSE y DEGT</t>
  </si>
  <si>
    <t>Lograr la preparación a través de la dinamica competitiva</t>
  </si>
  <si>
    <t>1. Invitación a las carrera para su participación en el Torneo.                                 2. Inscripción de participantes.                          3. Identificación de espacios físicos para el desarrollo del torneo.                                  4. Gestión de patrocinio.                           5. Adquisición de trofeos.</t>
  </si>
  <si>
    <t>Participacion de los estudiantes durante el torneo</t>
  </si>
  <si>
    <t>Participacion de toda la comunidad de la UNAH.</t>
  </si>
  <si>
    <t>Cantidad de participantes.</t>
  </si>
  <si>
    <t>Carrera Campo Traviesa</t>
  </si>
  <si>
    <t>cantidad de equipos.</t>
  </si>
  <si>
    <t>Torneo de futsala masculino y femenino intercarreras</t>
  </si>
  <si>
    <t>Festival de juegos tradicionales</t>
  </si>
  <si>
    <t>Participacion de todos los Centros Regionales  de la UNAH.</t>
  </si>
  <si>
    <t>Estudiantes con una mejor disposicion psicologica y actitudinal hacia sus actividades academicas.</t>
  </si>
  <si>
    <t>cantidad de Equipos participando.</t>
  </si>
  <si>
    <t>Liga Pumitas de futbol</t>
  </si>
  <si>
    <t>Cantidad de estudiantes participando.</t>
  </si>
  <si>
    <t>Jornadas de Ajedrez</t>
  </si>
  <si>
    <t>Listado de estudiantes que participan en el evento deportivo</t>
  </si>
  <si>
    <t>Realizacion de actividades deportivas inter centros regionales con miras a la recreacion, convivencia y deporte de elite en la UNAH</t>
  </si>
  <si>
    <t xml:space="preserve">Selecciones deportivas de los diferentes Centros Regionales y CU </t>
  </si>
  <si>
    <t>Listado de participantes en lel torneo deportivo</t>
  </si>
  <si>
    <t xml:space="preserve">poblacion estudiantil en general </t>
  </si>
  <si>
    <t>JAVIER LETONA ÁREA DE CULTURA Y DEPORTE</t>
  </si>
  <si>
    <t xml:space="preserve">GLENY RODRIGUEZ, TANIA FLORES, ARACELY RODRIGUEZ </t>
  </si>
  <si>
    <t>Desarrollaos 4 torneos de escalada.</t>
  </si>
  <si>
    <t>Realizados torneos de escalada.</t>
  </si>
  <si>
    <t>Generadas  nuevas experiencias recreativas  para los estudiantes y la sociedad en general.</t>
  </si>
  <si>
    <t>Estudiantes  y publico en general participando.</t>
  </si>
  <si>
    <t xml:space="preserve">1. Invitación a participar en el Torneo deCiclismo de montañla. 2. Promoción del Torneo. 3. Adquisición de trofeos. </t>
  </si>
  <si>
    <t xml:space="preserve">Desarrollada la Carrera de Campo traviesa </t>
  </si>
  <si>
    <t>Cantidad de participantes por demanda espontanea.</t>
  </si>
  <si>
    <t>A.O.A.A.1</t>
  </si>
  <si>
    <t>A.O.A.A.2</t>
  </si>
  <si>
    <t>A.O.A.A.3</t>
  </si>
  <si>
    <t>A.O.A.A.4</t>
  </si>
  <si>
    <t>A.O.A.A.5</t>
  </si>
  <si>
    <t>A.O.A.A.6</t>
  </si>
  <si>
    <t>A.S.1</t>
  </si>
  <si>
    <t>A.S.2</t>
  </si>
  <si>
    <t>A.S.3</t>
  </si>
  <si>
    <t>A.S.4</t>
  </si>
  <si>
    <t>A.S.5</t>
  </si>
  <si>
    <t>A.S.6</t>
  </si>
  <si>
    <t>A.S.7</t>
  </si>
  <si>
    <t>A.S.8</t>
  </si>
  <si>
    <t>A.S.9</t>
  </si>
  <si>
    <t>A.S.10</t>
  </si>
  <si>
    <t>A.S.11</t>
  </si>
  <si>
    <t>A.S.12</t>
  </si>
  <si>
    <t>A.S.13</t>
  </si>
  <si>
    <t>A.C.D.1</t>
  </si>
  <si>
    <t>A.C.D.3</t>
  </si>
  <si>
    <t>A.C.D.4</t>
  </si>
  <si>
    <t>A.C.D.5</t>
  </si>
  <si>
    <t>A.C.D.6</t>
  </si>
  <si>
    <t>A.C.D.7</t>
  </si>
  <si>
    <t>A.C.D.8</t>
  </si>
  <si>
    <t>A.C.D.9</t>
  </si>
  <si>
    <t>A.C.D.10</t>
  </si>
  <si>
    <t>A.C.D.11</t>
  </si>
  <si>
    <t>A.C.D.12</t>
  </si>
  <si>
    <t>A.C.D.13</t>
  </si>
  <si>
    <t>A.C.D.14</t>
  </si>
  <si>
    <t>A.C.D.15</t>
  </si>
  <si>
    <t>A.C.D.16</t>
  </si>
  <si>
    <t>A.C.D.17</t>
  </si>
  <si>
    <t>A.C.D.18</t>
  </si>
  <si>
    <t>A.C.D.19</t>
  </si>
  <si>
    <t>A.C.D.20</t>
  </si>
  <si>
    <t>AC.D.21</t>
  </si>
  <si>
    <t>A.C.D.22</t>
  </si>
  <si>
    <t>A.C.D.23</t>
  </si>
  <si>
    <t>A.C.D.24</t>
  </si>
  <si>
    <t>A.C.D.25</t>
  </si>
  <si>
    <t>A.C.D.26</t>
  </si>
  <si>
    <t>A.C.D.27</t>
  </si>
  <si>
    <t>A.C.D.28</t>
  </si>
  <si>
    <t>A.C.D.29</t>
  </si>
  <si>
    <t>A.C.D.30</t>
  </si>
  <si>
    <t>A.C.D.31</t>
  </si>
  <si>
    <t>A.D.H.1</t>
  </si>
  <si>
    <t>A.D.H.2</t>
  </si>
  <si>
    <t>A.D.H.3</t>
  </si>
  <si>
    <t>A.D.H.4</t>
  </si>
  <si>
    <t>A.D.H.5</t>
  </si>
  <si>
    <t>A.D.H.6</t>
  </si>
  <si>
    <t>A.D.H.7</t>
  </si>
  <si>
    <t>A.D.H.8</t>
  </si>
  <si>
    <t>A.D.H.9</t>
  </si>
  <si>
    <t>A.D.H.10</t>
  </si>
  <si>
    <t>A.D.H.11</t>
  </si>
  <si>
    <t>A.D.H.12</t>
  </si>
  <si>
    <t>A.I.D.1</t>
  </si>
  <si>
    <t>A.I.D.2</t>
  </si>
  <si>
    <t>A.I.D.3</t>
  </si>
  <si>
    <t>A.I.D.4</t>
  </si>
  <si>
    <t>A.I.D.5</t>
  </si>
  <si>
    <t>A.I.D.6</t>
  </si>
  <si>
    <t>A.I.D.7</t>
  </si>
  <si>
    <r>
      <rPr>
        <b/>
        <sz val="11"/>
        <rFont val="Calibri"/>
        <family val="2"/>
        <scheme val="minor"/>
      </rPr>
      <t xml:space="preserve"> </t>
    </r>
    <r>
      <rPr>
        <sz val="11"/>
        <rFont val="Calibri"/>
        <family val="2"/>
        <scheme val="minor"/>
      </rPr>
      <t xml:space="preserve">1. Obtención de la información de los estudiantes que durante el año realizaron voluntariado. 2. Impresion, llenado, organización de  diplomas por grupo. </t>
    </r>
  </si>
  <si>
    <t xml:space="preserve">materiales impresos </t>
  </si>
  <si>
    <t xml:space="preserve">Alimentos y Bebidas </t>
  </si>
  <si>
    <t>Apoyo al Deporte</t>
  </si>
  <si>
    <t xml:space="preserve">Apoyo al Arte </t>
  </si>
  <si>
    <t xml:space="preserve">Desempeño Estudiantil </t>
  </si>
  <si>
    <t>Beca A</t>
  </si>
  <si>
    <t>Beca B</t>
  </si>
  <si>
    <t xml:space="preserve">Préstamos Estudiantiles </t>
  </si>
  <si>
    <t xml:space="preserve">Becas de Equidad </t>
  </si>
  <si>
    <t>1.Promocion de los diferentes tipos de becas entre las carreras priorizadas en los diferentes Centros de la UNAH.                                       2. Recepcion, pre selección de los expedientes que reunen requisitos contemplados en el reglamento.                               3. Somenter aprobacion de los expedientes al Comite de Selección de estudiantes.                                              4. Jornadas de induccion a nuevos beneficiarios.</t>
  </si>
  <si>
    <t>Viaticos Docentes</t>
  </si>
  <si>
    <t>Viaticos Motoristas</t>
  </si>
  <si>
    <t>Víaticos Motoristas</t>
  </si>
  <si>
    <t xml:space="preserve">Adquisición de Diplomas </t>
  </si>
  <si>
    <t xml:space="preserve">Tinta para impresora </t>
  </si>
  <si>
    <t>Papel Bond T/C</t>
  </si>
  <si>
    <t xml:space="preserve">Marcadores </t>
  </si>
  <si>
    <t>Tinta Impresora Laser HP</t>
  </si>
  <si>
    <t xml:space="preserve">Grapas para grapadora </t>
  </si>
  <si>
    <t>Lapíz tinta negra</t>
  </si>
  <si>
    <t>Papel Bond T/O</t>
  </si>
  <si>
    <t xml:space="preserve">Folders tamaño oficio </t>
  </si>
  <si>
    <t xml:space="preserve">Tijeras grandes </t>
  </si>
  <si>
    <t>Scaner con ADF</t>
  </si>
  <si>
    <t>Papel bond T/C</t>
  </si>
  <si>
    <t xml:space="preserve">Tinta para impresora HP Laser </t>
  </si>
  <si>
    <t xml:space="preserve">Lapiz carbon </t>
  </si>
  <si>
    <t xml:space="preserve">Tableros </t>
  </si>
  <si>
    <t xml:space="preserve">Kit de encuesta </t>
  </si>
  <si>
    <t>Licencias Windows server, licencias de desarrollo</t>
  </si>
  <si>
    <t xml:space="preserve">Hosting para telefonos inteligentes </t>
  </si>
  <si>
    <t xml:space="preserve">Diplomas </t>
  </si>
  <si>
    <t xml:space="preserve">Tinta para impresora HP laser </t>
  </si>
  <si>
    <t>Pantalla Plasma 56"</t>
  </si>
  <si>
    <t xml:space="preserve">Camara de video </t>
  </si>
  <si>
    <t xml:space="preserve">Capturadora de Video </t>
  </si>
  <si>
    <t>Capturadora de Audio</t>
  </si>
  <si>
    <t xml:space="preserve">Consola de Audio pequeña de 4 canales </t>
  </si>
  <si>
    <t>Spliter HDMI</t>
  </si>
  <si>
    <t xml:space="preserve">Cables de audio, video </t>
  </si>
  <si>
    <t xml:space="preserve">Data show </t>
  </si>
  <si>
    <t xml:space="preserve">Adecuación de espacio fisico </t>
  </si>
  <si>
    <t>Wacon</t>
  </si>
  <si>
    <t xml:space="preserve">Lamparas LED para estudio luz blanca </t>
  </si>
  <si>
    <t xml:space="preserve">Microfonos de solapa </t>
  </si>
  <si>
    <t>Escritorio</t>
  </si>
  <si>
    <t>Parlantes de audio medio</t>
  </si>
  <si>
    <t xml:space="preserve">Audifonos profesionales </t>
  </si>
  <si>
    <t xml:space="preserve">Imprevistos </t>
  </si>
  <si>
    <t>.</t>
  </si>
  <si>
    <t>Enero</t>
  </si>
  <si>
    <t xml:space="preserve">Camisas para coro de Ciegos </t>
  </si>
  <si>
    <t xml:space="preserve">Banners </t>
  </si>
  <si>
    <t xml:space="preserve">Trifolios </t>
  </si>
  <si>
    <t>Resmas de papel</t>
  </si>
  <si>
    <t>Papel rotafolio</t>
  </si>
  <si>
    <t>Tijeras</t>
  </si>
  <si>
    <t>Masking tape</t>
  </si>
  <si>
    <t xml:space="preserve">Tonner fotocopiadora </t>
  </si>
  <si>
    <t>Extensión eléctrica</t>
  </si>
  <si>
    <t>Estante de madera para archivar expedientes</t>
  </si>
  <si>
    <t>JUNIO</t>
  </si>
  <si>
    <t>Grabadora para sesiones psicológicas</t>
  </si>
  <si>
    <t>Equipo de audio</t>
  </si>
  <si>
    <t>Pantalla para proyección</t>
  </si>
  <si>
    <t>Marcadores indelebles punta fina</t>
  </si>
  <si>
    <t>Grapas 1/2</t>
  </si>
  <si>
    <t>Grapas estandar</t>
  </si>
  <si>
    <t>Fastener</t>
  </si>
  <si>
    <t>Lápiz tinta negro</t>
  </si>
  <si>
    <t>Papel blanco  tamaño oficio</t>
  </si>
  <si>
    <t>Papel bond t/c</t>
  </si>
  <si>
    <t>Papel contínuo 9 1/2 x 5 1/2 " con copia</t>
  </si>
  <si>
    <t>Marcadore de goma</t>
  </si>
  <si>
    <t>Reglas medianas</t>
  </si>
  <si>
    <t>Correctores</t>
  </si>
  <si>
    <t>Lápiz carbón</t>
  </si>
  <si>
    <t xml:space="preserve">folders tamaño oficio </t>
  </si>
  <si>
    <t>Tijeras grander</t>
  </si>
  <si>
    <t>Grapadoras</t>
  </si>
  <si>
    <t>Lápiz borrador</t>
  </si>
  <si>
    <t>Marcadores para pizarra</t>
  </si>
  <si>
    <t>Borradores para pizarra</t>
  </si>
  <si>
    <t>Cartucheras</t>
  </si>
  <si>
    <t>Carpetas</t>
  </si>
  <si>
    <t>Pizarra acrílica</t>
  </si>
  <si>
    <t>Lácipes varios colores</t>
  </si>
  <si>
    <t>Cartulina</t>
  </si>
  <si>
    <t>Clips</t>
  </si>
  <si>
    <t>Cuardeno único grande</t>
  </si>
  <si>
    <t>Libretas de taquigrafía</t>
  </si>
  <si>
    <t>Cintas para impresora epson LQ590</t>
  </si>
  <si>
    <t>Cartuchos para impresora HP C7115</t>
  </si>
  <si>
    <t>Alquiler de carpas</t>
  </si>
  <si>
    <t>Mesas</t>
  </si>
  <si>
    <t>Sillas</t>
  </si>
  <si>
    <t>Alquiler de sillas</t>
  </si>
  <si>
    <t>Alimentos y bebidas</t>
  </si>
  <si>
    <t>Brochure a color tiro y retiro en papel satinado tamaño carta</t>
  </si>
  <si>
    <t xml:space="preserve">Leukotape color Azul </t>
  </si>
  <si>
    <t>Leukotape color Negro</t>
  </si>
  <si>
    <t>Leukotape color Rojo</t>
  </si>
  <si>
    <t>Leukotape color piel</t>
  </si>
  <si>
    <t>Bolsas para hielo N. 9</t>
  </si>
  <si>
    <t>Canulas de en tubar N. 16</t>
  </si>
  <si>
    <t>Inmovilizador rodilla ajustable</t>
  </si>
  <si>
    <t>Inmovilizador de rodilla ajustable</t>
  </si>
  <si>
    <t>Soporte para rodilla elastica n 19</t>
  </si>
  <si>
    <t>Soporte para muneca derecha Talla s</t>
  </si>
  <si>
    <t>Mesa con Ruedas Para EKG</t>
  </si>
  <si>
    <t>Inmovilizador de tobillo con gel</t>
  </si>
  <si>
    <t>Inmovilizador de tobillo sin gel</t>
  </si>
  <si>
    <t>Tobilleras Flexibles Talla M</t>
  </si>
  <si>
    <t>Tobilleras Flexibles Talla L</t>
  </si>
  <si>
    <t>Tobilleras flexibles Talla S</t>
  </si>
  <si>
    <t>TEMS</t>
  </si>
  <si>
    <t>mascarillas para nebulizar con guias</t>
  </si>
  <si>
    <t>Gasas</t>
  </si>
  <si>
    <t>Venda de cross tape</t>
  </si>
  <si>
    <t>Cross tape</t>
  </si>
  <si>
    <t>Actimuve prelude 5x4.6 mts</t>
  </si>
  <si>
    <t>Venda coplus varios colores</t>
  </si>
  <si>
    <t>Seca antropometrica</t>
  </si>
  <si>
    <t>Acetaminofen Finlay tab</t>
  </si>
  <si>
    <t>Acetaminofen Calox tab</t>
  </si>
  <si>
    <t>Diclofenaco Sodico tab</t>
  </si>
  <si>
    <t>Diclofenaco Potasico tab</t>
  </si>
  <si>
    <t>Diclofenaco IM,IV</t>
  </si>
  <si>
    <t>Ciprofloxacina Tab</t>
  </si>
  <si>
    <t>Azitromicina Tab</t>
  </si>
  <si>
    <t>Metronidazol tab</t>
  </si>
  <si>
    <t>lansoprazol Cap</t>
  </si>
  <si>
    <t>Ranitidina Tab</t>
  </si>
  <si>
    <t>Ranitidina Im,Iv</t>
  </si>
  <si>
    <t>Metoclopramida Tab</t>
  </si>
  <si>
    <t>Metoclopramida Im,Iv</t>
  </si>
  <si>
    <t>Loratadina Tab</t>
  </si>
  <si>
    <t>Atropina IV</t>
  </si>
  <si>
    <t>Alergil IV</t>
  </si>
  <si>
    <t>Dexametasona IM,IV</t>
  </si>
  <si>
    <t>Hidrocortisona 500mg</t>
  </si>
  <si>
    <t>Antiacido</t>
  </si>
  <si>
    <t>Lidocaina 2% Sol</t>
  </si>
  <si>
    <t>Suero Fisiologico</t>
  </si>
  <si>
    <t>Aseptosan</t>
  </si>
  <si>
    <t>Agua Oxigenada</t>
  </si>
  <si>
    <t>electrodos EKG</t>
  </si>
  <si>
    <t>Lidocaina Spray</t>
  </si>
  <si>
    <t>Adrenalina IV</t>
  </si>
  <si>
    <t>Berifen Gel</t>
  </si>
  <si>
    <t>Voltaren Spray</t>
  </si>
  <si>
    <t>Sertal simple tab</t>
  </si>
  <si>
    <t>Sertal simple IV,IM</t>
  </si>
  <si>
    <t>Valdyne tab</t>
  </si>
  <si>
    <t>Meloxicam tab</t>
  </si>
  <si>
    <t>Meloxicam IM</t>
  </si>
  <si>
    <t>Amoxicilina +Ac Clavulanico</t>
  </si>
  <si>
    <t>Fusidin crema</t>
  </si>
  <si>
    <t>Salicilato de Metilo (Cofal)</t>
  </si>
  <si>
    <t>Enterogermina Vial</t>
  </si>
  <si>
    <t>Glucosamina tab</t>
  </si>
  <si>
    <t>Proteina (Suplemento dietetico)</t>
  </si>
  <si>
    <t>Gotas Oftalmicas</t>
  </si>
  <si>
    <t>Fluconazol Taab</t>
  </si>
  <si>
    <t>Ketoconazol crema</t>
  </si>
  <si>
    <t>Ambroxol fco</t>
  </si>
  <si>
    <t>CETRIAXONA IM,IV</t>
  </si>
  <si>
    <t>Sulfato Ferroso</t>
  </si>
  <si>
    <t>Acido Folico</t>
  </si>
  <si>
    <t>Multivitaminas</t>
  </si>
  <si>
    <t>Materiales del evento</t>
  </si>
  <si>
    <t>Expositores</t>
  </si>
  <si>
    <t>Publicaciones de las investigaciones</t>
  </si>
  <si>
    <t>Premios</t>
  </si>
  <si>
    <t>Equipos de audio</t>
  </si>
  <si>
    <t>Impresión y enmarcado de obras</t>
  </si>
  <si>
    <t>Escenarios</t>
  </si>
  <si>
    <t>Banners del evento</t>
  </si>
  <si>
    <t>Tinta para impresora KM Biz35P</t>
  </si>
  <si>
    <t>Cartulina opalino lisa para diplomas</t>
  </si>
  <si>
    <t>Recuerdos</t>
  </si>
  <si>
    <t>Publicación en medios escritos de los ganadores</t>
  </si>
  <si>
    <t>A.C.D.2</t>
  </si>
  <si>
    <t>Cartulina opalino lisa</t>
  </si>
  <si>
    <t>Tinta para impresora KM biz35P (4 toners de colores)</t>
  </si>
  <si>
    <t>Escenario</t>
  </si>
  <si>
    <t>Alquiler de audio</t>
  </si>
  <si>
    <t>Agua</t>
  </si>
  <si>
    <t>Inscripción Ligas federadas de los deportes masculino/femenino</t>
  </si>
  <si>
    <t>Campeonatos de las diferentes disciplinas deportivas</t>
  </si>
  <si>
    <t xml:space="preserve">Pago de jueces y arbitros </t>
  </si>
  <si>
    <t xml:space="preserve">Hidratación </t>
  </si>
  <si>
    <t xml:space="preserve">Balones </t>
  </si>
  <si>
    <t>Marcaje de cancha</t>
  </si>
  <si>
    <t xml:space="preserve">juegos de mallas porteria </t>
  </si>
  <si>
    <t xml:space="preserve">hidratación </t>
  </si>
  <si>
    <t xml:space="preserve">trofeos </t>
  </si>
  <si>
    <t>medallas</t>
  </si>
  <si>
    <t xml:space="preserve">camisas </t>
  </si>
  <si>
    <t xml:space="preserve">arbitraje </t>
  </si>
  <si>
    <t xml:space="preserve">Ganchos </t>
  </si>
  <si>
    <t>Trofeos</t>
  </si>
  <si>
    <t xml:space="preserve">Medallas </t>
  </si>
  <si>
    <t>Camisas</t>
  </si>
  <si>
    <t>Arbitraje</t>
  </si>
  <si>
    <t>Adquisicion de trofeos y reconocimientos. Eventos de escala deportiva</t>
  </si>
  <si>
    <t xml:space="preserve">Colchonetas </t>
  </si>
  <si>
    <t xml:space="preserve">Fajillas </t>
  </si>
  <si>
    <t xml:space="preserve">Numeros de Competencia </t>
  </si>
  <si>
    <t xml:space="preserve">Trofeos </t>
  </si>
  <si>
    <t xml:space="preserve">Camisas </t>
  </si>
  <si>
    <t>Spray (pintura)</t>
  </si>
  <si>
    <t xml:space="preserve">Numeros de competencia </t>
  </si>
  <si>
    <t xml:space="preserve">Arbitraje </t>
  </si>
  <si>
    <t xml:space="preserve">Juegos de Malla Porteria </t>
  </si>
  <si>
    <t xml:space="preserve">Trompos </t>
  </si>
  <si>
    <t xml:space="preserve">Bolsas de Confites familiares </t>
  </si>
  <si>
    <t xml:space="preserve">Piñatas </t>
  </si>
  <si>
    <t>Cuerdas</t>
  </si>
  <si>
    <t>Enchutes</t>
  </si>
  <si>
    <t>Mable</t>
  </si>
  <si>
    <t>Camisas alusivas al evento</t>
  </si>
  <si>
    <t>Drive</t>
  </si>
  <si>
    <t>Cartones de bingo</t>
  </si>
  <si>
    <t>Hidratación</t>
  </si>
  <si>
    <t xml:space="preserve">Tanques de globos </t>
  </si>
  <si>
    <t>Semana del Estudiante. Semana de la Autonomía en Centros Regionales</t>
  </si>
  <si>
    <t>Medallas</t>
  </si>
  <si>
    <t>Tableros de Ajedrez</t>
  </si>
  <si>
    <t>Desarrollada Investigación Deporte Recreativo</t>
  </si>
  <si>
    <t>Diseño de investigación.  Instrumentos de investigación</t>
  </si>
  <si>
    <t xml:space="preserve">Uniformes </t>
  </si>
  <si>
    <t xml:space="preserve">Pelotas </t>
  </si>
  <si>
    <t>Hidratantes</t>
  </si>
  <si>
    <t>Tableros</t>
  </si>
  <si>
    <t xml:space="preserve">Manteles Blancos </t>
  </si>
  <si>
    <t xml:space="preserve">Sobremanteles </t>
  </si>
  <si>
    <t>Carpa/sonido</t>
  </si>
  <si>
    <t>Alquiler de stand de 3x2 mts.</t>
  </si>
  <si>
    <t xml:space="preserve">Transporte visita colegios </t>
  </si>
  <si>
    <t>Transporte de mobiliario (mesas, sillas)</t>
  </si>
  <si>
    <t>planes y perfiles</t>
  </si>
  <si>
    <t>afiches a color en papel sartinado base 100 tamalo 11x17"</t>
  </si>
  <si>
    <t>agendas, portadas, contraportadas carton grueso a color con interior de 100 hojas papel bond, incluye lapiz fino.</t>
  </si>
  <si>
    <t xml:space="preserve">libretas de inducción </t>
  </si>
  <si>
    <t>banner de lona vinilica de 6x1,5mts tipo cruzacalle con ruedo en los extremos y madera para colgar.</t>
  </si>
  <si>
    <t>banner de 39" ancho y 4mts largo</t>
  </si>
  <si>
    <t>stickers</t>
  </si>
  <si>
    <t>uso de mascota</t>
  </si>
  <si>
    <t xml:space="preserve">lavado de mascota </t>
  </si>
  <si>
    <t xml:space="preserve">decoración </t>
  </si>
  <si>
    <t xml:space="preserve">arreglo floral </t>
  </si>
  <si>
    <t>premios (placas)</t>
  </si>
  <si>
    <t>actuaciones artisticas (batucada)</t>
  </si>
  <si>
    <t>alimentos y bebidas (boquitas)</t>
  </si>
  <si>
    <t>hielo</t>
  </si>
  <si>
    <t>agua</t>
  </si>
  <si>
    <t>almuerzos</t>
  </si>
  <si>
    <t>camistas voluntariado</t>
  </si>
  <si>
    <t>camisetas polo</t>
  </si>
  <si>
    <t>papel para diploma de reconocimiento</t>
  </si>
  <si>
    <t>tarjetas deinvitación a color en cartoncillo cover tamaño de 5.5x11.5</t>
  </si>
  <si>
    <t xml:space="preserve">brochure a color en retiro papel satinado tamaño carta </t>
  </si>
  <si>
    <t>desechables (platos, vasos, servilletas y bolsas)</t>
  </si>
  <si>
    <t>combustible (diesel y gasolina)</t>
  </si>
  <si>
    <t>tinta negra</t>
  </si>
  <si>
    <t xml:space="preserve">tinta color </t>
  </si>
  <si>
    <t>alimentos y bebidas voluntariado</t>
  </si>
  <si>
    <t>E.C.R.1</t>
  </si>
  <si>
    <t>E.C.R.2</t>
  </si>
  <si>
    <t>E.C.R.3</t>
  </si>
  <si>
    <t>U.C.I.1</t>
  </si>
  <si>
    <t>U.C.I.2</t>
  </si>
  <si>
    <t>Mejorar la calidad de la atención de los estudiantes universitarios que atiende el Área de Inclusión y Diversidad</t>
  </si>
  <si>
    <t>Sensibilizar a la comunidad universitaria en los temas de Discapacidad, Etnias y Diversidad Sexual.</t>
  </si>
  <si>
    <t>Ampliar la cobertura de los servicios que brinda el Área y sus diferentes programas en los Centros Regionales.</t>
  </si>
  <si>
    <t>1.Listados de asistencia.                  2. Fotografias</t>
  </si>
  <si>
    <t>Personal del Área deInclusión y Diversidad</t>
  </si>
  <si>
    <t>Comunidad universitaria</t>
  </si>
  <si>
    <t>Comunidad  y Centros Reginales.</t>
  </si>
  <si>
    <t>1.Listados de asistencia.                  2. Fotografias.   3. Informes técnicos.</t>
  </si>
  <si>
    <t>Interacción de la comunidad universitaria con los diferentes actores de los sectores vulnerables.</t>
  </si>
  <si>
    <t>Identificar la población universitaria en Centros Regional que pertenecen a los 3 grupos vulnerables que atiende el Área.</t>
  </si>
  <si>
    <t>Documento de Investigación.</t>
  </si>
  <si>
    <t>Centros Regionales</t>
  </si>
  <si>
    <t>Conmemoración de los días internacionales.</t>
  </si>
  <si>
    <t>Capacitar al personal de los Centros Regionales en lenguaje de señas, para brindar una mejor atención a los estudiantes sordos.</t>
  </si>
  <si>
    <t>Comunidad universitaria de los centros regionales.</t>
  </si>
  <si>
    <t xml:space="preserve">Kellyn Guevara </t>
  </si>
  <si>
    <t xml:space="preserve">Unidad de Comunicación e Información </t>
  </si>
  <si>
    <t>Programa / Proyecto 2024</t>
  </si>
  <si>
    <t>Programa / Proyecto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</si>
</sst>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s>
  <fonts count="7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rgb="FF000000"/>
      <name val="Calibri"/>
      <family val="2"/>
      <scheme val="minor"/>
    </font>
    <font>
      <b/>
      <sz val="11"/>
      <color indexed="56"/>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7030A0"/>
        <bgColor indexed="64"/>
      </patternFill>
    </fill>
    <fill>
      <patternFill patternType="solid">
        <fgColor rgb="FFFF0000"/>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7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7"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6" fillId="2" borderId="26" xfId="0" applyNumberFormat="1" applyFont="1" applyFill="1" applyBorder="1" applyAlignment="1">
      <alignment horizontal="center" vertical="center" wrapText="1"/>
    </xf>
    <xf numFmtId="0" fontId="36"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7"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7"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8" fillId="0" borderId="26" xfId="19" applyFont="1" applyBorder="1" applyAlignment="1" applyProtection="1">
      <alignment horizontal="center" vertical="center" wrapText="1"/>
      <protection locked="0"/>
    </xf>
    <xf numFmtId="0" fontId="38" fillId="0" borderId="26" xfId="19" applyFont="1" applyBorder="1" applyAlignment="1">
      <alignment horizontal="center" vertical="center" wrapText="1"/>
    </xf>
    <xf numFmtId="3" fontId="38" fillId="0" borderId="26" xfId="19" applyNumberFormat="1" applyFont="1" applyBorder="1" applyAlignment="1">
      <alignment horizontal="center" vertical="center" wrapText="1"/>
    </xf>
    <xf numFmtId="9" fontId="38"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7"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39"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8" fillId="0" borderId="26" xfId="19" applyNumberFormat="1" applyFont="1" applyBorder="1" applyAlignment="1">
      <alignment horizontal="center" vertical="center" wrapText="1"/>
    </xf>
    <xf numFmtId="43" fontId="38" fillId="0" borderId="26" xfId="18" applyNumberFormat="1" applyFont="1" applyBorder="1" applyAlignment="1">
      <alignment horizontal="center" vertical="center" wrapText="1"/>
    </xf>
    <xf numFmtId="43" fontId="38"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0" fillId="0" borderId="0" xfId="18" applyNumberFormat="1" applyFont="1"/>
    <xf numFmtId="43" fontId="38" fillId="0" borderId="26" xfId="19" applyNumberFormat="1" applyFont="1" applyFill="1" applyBorder="1" applyAlignment="1">
      <alignment horizontal="center" vertical="center"/>
    </xf>
    <xf numFmtId="43" fontId="38"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6" fillId="0" borderId="26" xfId="16" applyNumberFormat="1" applyFont="1" applyFill="1" applyBorder="1" applyAlignment="1">
      <alignment horizontal="center" vertical="center" wrapText="1"/>
    </xf>
    <xf numFmtId="43" fontId="36"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10" fontId="33" fillId="2" borderId="26" xfId="19" applyNumberFormat="1" applyFont="1" applyFill="1" applyBorder="1" applyAlignment="1">
      <alignment horizontal="center" vertical="center" wrapText="1"/>
    </xf>
    <xf numFmtId="0" fontId="0" fillId="24" borderId="47" xfId="0" applyFill="1" applyBorder="1" applyAlignment="1">
      <alignment horizontal="center" vertical="center" wrapText="1"/>
    </xf>
    <xf numFmtId="0" fontId="4" fillId="2" borderId="26" xfId="19" applyFont="1" applyFill="1" applyBorder="1" applyAlignment="1">
      <alignment horizontal="center" vertical="top" wrapText="1"/>
    </xf>
    <xf numFmtId="0" fontId="4" fillId="2" borderId="26" xfId="19" applyFont="1" applyFill="1" applyBorder="1" applyAlignment="1">
      <alignment horizontal="center" vertical="center" wrapText="1"/>
    </xf>
    <xf numFmtId="0" fontId="4" fillId="2" borderId="26" xfId="19" applyFont="1" applyFill="1" applyBorder="1" applyAlignment="1">
      <alignment horizontal="left" vertical="top" wrapText="1"/>
    </xf>
    <xf numFmtId="0" fontId="4" fillId="2" borderId="26" xfId="19" applyFont="1" applyFill="1" applyBorder="1" applyAlignment="1">
      <alignment vertical="top" wrapText="1"/>
    </xf>
    <xf numFmtId="0" fontId="74" fillId="0" borderId="26" xfId="0" applyFont="1" applyBorder="1" applyAlignment="1">
      <alignment vertical="top" wrapText="1"/>
    </xf>
    <xf numFmtId="0" fontId="74" fillId="0" borderId="26" xfId="0" applyFont="1" applyBorder="1" applyAlignment="1">
      <alignment vertical="center" wrapText="1"/>
    </xf>
    <xf numFmtId="0" fontId="4" fillId="2" borderId="26" xfId="19" applyFont="1" applyFill="1" applyBorder="1" applyAlignment="1">
      <alignment horizontal="left" vertical="center" wrapText="1"/>
    </xf>
    <xf numFmtId="43" fontId="21" fillId="2" borderId="26" xfId="18" applyFont="1" applyFill="1" applyBorder="1" applyAlignment="1">
      <alignment horizontal="center" vertical="center" wrapText="1"/>
    </xf>
    <xf numFmtId="9" fontId="0" fillId="0" borderId="26" xfId="17" applyFont="1" applyBorder="1" applyAlignment="1">
      <alignment vertical="center"/>
    </xf>
    <xf numFmtId="9" fontId="0" fillId="0" borderId="26" xfId="17" applyFont="1" applyBorder="1" applyAlignment="1">
      <alignment horizontal="center" vertical="center"/>
    </xf>
    <xf numFmtId="0" fontId="4" fillId="14" borderId="26" xfId="19" applyFont="1" applyFill="1" applyBorder="1" applyAlignment="1">
      <alignment horizontal="center" vertical="center" wrapText="1"/>
    </xf>
    <xf numFmtId="0" fontId="4" fillId="14" borderId="26" xfId="19" applyFont="1" applyFill="1" applyBorder="1" applyAlignment="1">
      <alignment horizontal="center" vertical="top" wrapText="1"/>
    </xf>
    <xf numFmtId="0" fontId="4" fillId="3" borderId="26" xfId="19" applyFont="1" applyFill="1" applyBorder="1" applyAlignment="1">
      <alignment horizontal="center" vertical="top" wrapText="1"/>
    </xf>
    <xf numFmtId="0" fontId="74" fillId="3" borderId="26" xfId="0" applyFont="1" applyFill="1" applyBorder="1" applyAlignment="1">
      <alignment vertical="center" wrapText="1"/>
    </xf>
    <xf numFmtId="174" fontId="0" fillId="0" borderId="26" xfId="0" applyNumberFormat="1" applyFont="1" applyBorder="1"/>
    <xf numFmtId="43" fontId="22" fillId="2" borderId="26" xfId="18" applyFont="1" applyFill="1" applyBorder="1" applyAlignment="1">
      <alignment horizontal="center" vertical="center" wrapText="1"/>
    </xf>
    <xf numFmtId="0" fontId="0" fillId="0" borderId="0" xfId="0" applyFont="1"/>
    <xf numFmtId="0" fontId="75" fillId="9" borderId="13" xfId="19" applyFont="1" applyFill="1" applyBorder="1" applyAlignment="1" applyProtection="1">
      <alignment vertical="center"/>
      <protection locked="0"/>
    </xf>
    <xf numFmtId="0" fontId="75" fillId="9" borderId="13" xfId="19" applyFont="1" applyFill="1" applyBorder="1" applyAlignment="1" applyProtection="1">
      <alignment vertical="top"/>
      <protection locked="0"/>
    </xf>
    <xf numFmtId="43" fontId="75" fillId="9" borderId="13" xfId="19" applyNumberFormat="1" applyFont="1" applyFill="1" applyBorder="1" applyAlignment="1" applyProtection="1">
      <alignment vertical="top"/>
      <protection locked="0"/>
    </xf>
    <xf numFmtId="0" fontId="75" fillId="20" borderId="44" xfId="0" applyFont="1" applyFill="1" applyBorder="1" applyAlignment="1">
      <alignment horizontal="center" vertical="center" wrapText="1"/>
    </xf>
    <xf numFmtId="0" fontId="75" fillId="20" borderId="28" xfId="0" applyFont="1" applyFill="1" applyBorder="1" applyAlignment="1">
      <alignment horizontal="center" vertical="center" wrapText="1"/>
    </xf>
    <xf numFmtId="0" fontId="75" fillId="20" borderId="27" xfId="0" applyFont="1" applyFill="1" applyBorder="1" applyAlignment="1">
      <alignment horizontal="center" vertical="center" wrapText="1"/>
    </xf>
    <xf numFmtId="0" fontId="4" fillId="0" borderId="30" xfId="19" applyFont="1" applyBorder="1" applyAlignment="1">
      <alignment horizontal="center" vertical="center" wrapText="1"/>
    </xf>
    <xf numFmtId="0" fontId="0" fillId="0" borderId="0" xfId="0" applyFont="1" applyAlignment="1">
      <alignment horizontal="justify" vertical="center"/>
    </xf>
    <xf numFmtId="0" fontId="0" fillId="0" borderId="0" xfId="0" applyFont="1" applyAlignment="1">
      <alignment horizontal="justify" vertical="top"/>
    </xf>
    <xf numFmtId="0" fontId="0" fillId="23" borderId="7" xfId="0" applyFont="1" applyFill="1" applyBorder="1" applyAlignment="1">
      <alignment horizontal="center" vertical="center" wrapText="1"/>
    </xf>
    <xf numFmtId="0" fontId="0" fillId="0" borderId="7"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26" xfId="0" applyFont="1" applyBorder="1" applyAlignment="1">
      <alignment vertical="center" wrapText="1"/>
    </xf>
    <xf numFmtId="0" fontId="0" fillId="23" borderId="47" xfId="0" applyFont="1" applyFill="1" applyBorder="1" applyAlignment="1">
      <alignment horizontal="center" vertical="center" wrapText="1"/>
    </xf>
    <xf numFmtId="0" fontId="0" fillId="0" borderId="47" xfId="0" applyFont="1" applyFill="1" applyBorder="1" applyAlignment="1">
      <alignment vertical="center" wrapText="1"/>
    </xf>
    <xf numFmtId="0" fontId="0" fillId="0" borderId="47"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Alignment="1">
      <alignment vertical="top" wrapText="1"/>
    </xf>
    <xf numFmtId="0" fontId="0" fillId="23" borderId="26" xfId="0" applyFont="1" applyFill="1" applyBorder="1" applyAlignment="1">
      <alignment vertical="center" wrapText="1"/>
    </xf>
    <xf numFmtId="0" fontId="0" fillId="0" borderId="26" xfId="0" applyFont="1" applyBorder="1" applyAlignment="1">
      <alignment horizontal="center" vertical="center" wrapText="1"/>
    </xf>
    <xf numFmtId="0" fontId="0" fillId="23" borderId="26" xfId="0" applyFont="1" applyFill="1" applyBorder="1" applyAlignment="1">
      <alignment horizontal="center" vertical="center" wrapText="1"/>
    </xf>
    <xf numFmtId="0" fontId="0" fillId="23" borderId="26" xfId="0" applyFont="1" applyFill="1" applyBorder="1" applyAlignment="1">
      <alignment horizontal="center" vertical="top" wrapText="1"/>
    </xf>
    <xf numFmtId="9" fontId="4" fillId="0" borderId="26" xfId="19" applyNumberFormat="1" applyFont="1" applyFill="1" applyBorder="1" applyAlignment="1">
      <alignment horizontal="center" vertical="center" wrapText="1"/>
    </xf>
    <xf numFmtId="43" fontId="4" fillId="0" borderId="26" xfId="18" applyFont="1" applyFill="1" applyBorder="1" applyAlignment="1">
      <alignment horizontal="right" vertical="center" wrapText="1"/>
    </xf>
    <xf numFmtId="43" fontId="4" fillId="0" borderId="26" xfId="19" applyNumberFormat="1" applyFont="1" applyBorder="1" applyAlignment="1">
      <alignment horizontal="center" vertical="center" wrapText="1"/>
    </xf>
    <xf numFmtId="43" fontId="4" fillId="2" borderId="26" xfId="18" applyNumberFormat="1" applyFont="1" applyFill="1" applyBorder="1" applyAlignment="1">
      <alignment horizontal="center" vertical="center" wrapText="1"/>
    </xf>
    <xf numFmtId="0" fontId="4" fillId="0" borderId="26" xfId="19" applyFont="1" applyBorder="1" applyAlignment="1">
      <alignment horizontal="center" vertical="center" wrapText="1"/>
    </xf>
    <xf numFmtId="9" fontId="4" fillId="0" borderId="26" xfId="19" applyNumberFormat="1" applyFont="1" applyBorder="1" applyAlignment="1">
      <alignment horizontal="center" vertical="center" wrapText="1"/>
    </xf>
    <xf numFmtId="43" fontId="4" fillId="0" borderId="26" xfId="18" applyFont="1" applyFill="1" applyBorder="1" applyAlignment="1">
      <alignment horizontal="center" vertical="center" wrapText="1"/>
    </xf>
    <xf numFmtId="0" fontId="4" fillId="0" borderId="26" xfId="19" applyFont="1" applyBorder="1" applyAlignment="1">
      <alignment vertical="center" wrapText="1"/>
    </xf>
    <xf numFmtId="9" fontId="4" fillId="2" borderId="26" xfId="19" applyNumberFormat="1" applyFont="1" applyFill="1" applyBorder="1" applyAlignment="1">
      <alignment horizontal="center" vertical="center" wrapText="1"/>
    </xf>
    <xf numFmtId="0" fontId="4" fillId="0" borderId="26" xfId="19" applyFont="1" applyBorder="1" applyAlignment="1">
      <alignment vertical="top" wrapText="1"/>
    </xf>
    <xf numFmtId="9" fontId="0" fillId="0" borderId="26" xfId="0" applyNumberFormat="1" applyFont="1" applyBorder="1" applyAlignment="1">
      <alignment horizontal="center" vertical="center" wrapText="1"/>
    </xf>
    <xf numFmtId="43" fontId="0" fillId="0" borderId="26" xfId="18" applyNumberFormat="1" applyFont="1" applyBorder="1" applyAlignment="1">
      <alignment horizontal="center" vertical="center" wrapText="1"/>
    </xf>
    <xf numFmtId="0" fontId="4" fillId="2" borderId="26" xfId="19" applyFont="1" applyFill="1" applyBorder="1" applyAlignment="1">
      <alignment vertical="center" wrapText="1"/>
    </xf>
    <xf numFmtId="0" fontId="0" fillId="2" borderId="26" xfId="19" applyFont="1" applyFill="1" applyBorder="1" applyAlignment="1">
      <alignment horizontal="left" vertical="top" wrapText="1"/>
    </xf>
    <xf numFmtId="43" fontId="0" fillId="0" borderId="26" xfId="0" applyNumberFormat="1" applyFont="1" applyBorder="1" applyAlignment="1">
      <alignment horizontal="center" vertical="center" wrapText="1"/>
    </xf>
    <xf numFmtId="10" fontId="4" fillId="0" borderId="26" xfId="19" applyNumberFormat="1" applyFont="1" applyBorder="1" applyAlignment="1">
      <alignment horizontal="center" vertical="center" wrapText="1"/>
    </xf>
    <xf numFmtId="43" fontId="4" fillId="0" borderId="26" xfId="18" applyFont="1" applyBorder="1" applyAlignment="1">
      <alignment horizontal="center" vertical="center" wrapText="1"/>
    </xf>
    <xf numFmtId="10" fontId="4" fillId="0" borderId="26" xfId="17" applyNumberFormat="1" applyFont="1" applyBorder="1" applyAlignment="1">
      <alignment horizontal="center" vertical="center" wrapText="1"/>
    </xf>
    <xf numFmtId="9" fontId="4" fillId="2" borderId="26" xfId="19" applyNumberFormat="1" applyFont="1" applyFill="1" applyBorder="1" applyAlignment="1">
      <alignment horizontal="right" vertical="center" wrapText="1"/>
    </xf>
    <xf numFmtId="2" fontId="4" fillId="2" borderId="26" xfId="18" applyNumberFormat="1" applyFont="1" applyFill="1" applyBorder="1" applyAlignment="1">
      <alignment horizontal="right" vertical="center" wrapText="1"/>
    </xf>
    <xf numFmtId="0" fontId="0" fillId="0" borderId="0" xfId="0" applyFont="1" applyAlignment="1">
      <alignment vertical="center"/>
    </xf>
    <xf numFmtId="9" fontId="0" fillId="0" borderId="26" xfId="0" applyNumberFormat="1" applyFont="1" applyBorder="1" applyAlignment="1">
      <alignment vertical="center"/>
    </xf>
    <xf numFmtId="2" fontId="0" fillId="0" borderId="26" xfId="0" applyNumberFormat="1" applyFont="1" applyBorder="1" applyAlignment="1">
      <alignment vertical="center"/>
    </xf>
    <xf numFmtId="4" fontId="0" fillId="2" borderId="26" xfId="0" applyNumberFormat="1" applyFont="1" applyFill="1" applyBorder="1" applyAlignment="1">
      <alignment vertical="center"/>
    </xf>
    <xf numFmtId="4" fontId="0" fillId="0" borderId="26" xfId="0" applyNumberFormat="1" applyFont="1" applyBorder="1" applyAlignment="1">
      <alignment vertical="center"/>
    </xf>
    <xf numFmtId="0" fontId="0" fillId="0" borderId="26" xfId="0" applyFont="1" applyBorder="1" applyAlignment="1">
      <alignment vertical="center"/>
    </xf>
    <xf numFmtId="3" fontId="0" fillId="0" borderId="26" xfId="0" applyNumberFormat="1" applyFont="1" applyBorder="1" applyAlignment="1">
      <alignment vertical="center"/>
    </xf>
    <xf numFmtId="9" fontId="0" fillId="0" borderId="26" xfId="0" applyNumberFormat="1" applyFont="1" applyBorder="1" applyAlignment="1">
      <alignment horizontal="center" vertical="center"/>
    </xf>
    <xf numFmtId="2" fontId="0" fillId="0" borderId="26" xfId="0" applyNumberFormat="1" applyFont="1" applyBorder="1" applyAlignment="1">
      <alignment horizontal="center" vertical="center"/>
    </xf>
    <xf numFmtId="3" fontId="0" fillId="0" borderId="26" xfId="0" applyNumberFormat="1" applyFont="1" applyBorder="1" applyAlignment="1">
      <alignment horizontal="center" vertical="center"/>
    </xf>
    <xf numFmtId="4" fontId="0" fillId="0" borderId="26" xfId="0" applyNumberFormat="1" applyFont="1" applyBorder="1" applyAlignment="1">
      <alignment horizontal="center" vertical="center"/>
    </xf>
    <xf numFmtId="0" fontId="0" fillId="0" borderId="26" xfId="0" applyFont="1" applyBorder="1" applyAlignment="1">
      <alignment horizontal="center" vertical="center"/>
    </xf>
    <xf numFmtId="9" fontId="0" fillId="14" borderId="26" xfId="0" applyNumberFormat="1" applyFont="1" applyFill="1" applyBorder="1" applyAlignment="1">
      <alignment horizontal="center" vertical="center"/>
    </xf>
    <xf numFmtId="2" fontId="0" fillId="14" borderId="26" xfId="0" applyNumberFormat="1" applyFont="1" applyFill="1" applyBorder="1" applyAlignment="1">
      <alignment horizontal="center" vertical="center"/>
    </xf>
    <xf numFmtId="3" fontId="0" fillId="14" borderId="26" xfId="0" applyNumberFormat="1" applyFont="1" applyFill="1" applyBorder="1" applyAlignment="1">
      <alignment horizontal="center" vertical="center"/>
    </xf>
    <xf numFmtId="4" fontId="0" fillId="14" borderId="26" xfId="0" applyNumberFormat="1" applyFont="1" applyFill="1" applyBorder="1" applyAlignment="1">
      <alignment horizontal="center" vertical="center"/>
    </xf>
    <xf numFmtId="0" fontId="0" fillId="0" borderId="26" xfId="0" applyFont="1" applyBorder="1" applyAlignment="1">
      <alignment vertical="top" wrapText="1"/>
    </xf>
    <xf numFmtId="0" fontId="0" fillId="0" borderId="26" xfId="0" applyFont="1" applyFill="1" applyBorder="1" applyAlignment="1">
      <alignment horizontal="center" vertical="center"/>
    </xf>
    <xf numFmtId="0" fontId="0" fillId="0" borderId="26" xfId="0" applyFont="1" applyFill="1" applyBorder="1" applyAlignment="1">
      <alignment vertical="center"/>
    </xf>
    <xf numFmtId="0" fontId="0" fillId="0" borderId="26" xfId="0" applyFont="1" applyFill="1" applyBorder="1"/>
    <xf numFmtId="9" fontId="0" fillId="0" borderId="26" xfId="0" applyNumberFormat="1" applyFont="1" applyBorder="1"/>
    <xf numFmtId="0" fontId="0" fillId="0" borderId="26" xfId="0" applyFont="1" applyBorder="1"/>
    <xf numFmtId="9" fontId="0" fillId="0" borderId="26" xfId="0" applyNumberFormat="1" applyFont="1" applyFill="1" applyBorder="1" applyAlignment="1">
      <alignment vertical="center"/>
    </xf>
    <xf numFmtId="0" fontId="0" fillId="15" borderId="26" xfId="0" applyFont="1" applyFill="1" applyBorder="1" applyAlignment="1">
      <alignment vertical="top" wrapText="1"/>
    </xf>
    <xf numFmtId="0" fontId="0" fillId="15" borderId="26" xfId="0" applyFont="1" applyFill="1" applyBorder="1" applyAlignment="1">
      <alignment vertical="center"/>
    </xf>
    <xf numFmtId="9" fontId="0" fillId="15" borderId="26" xfId="0" applyNumberFormat="1" applyFont="1" applyFill="1" applyBorder="1" applyAlignment="1">
      <alignment vertical="center"/>
    </xf>
    <xf numFmtId="0" fontId="0" fillId="28" borderId="26" xfId="0" applyFont="1" applyFill="1" applyBorder="1" applyAlignment="1">
      <alignment vertical="top" wrapText="1"/>
    </xf>
    <xf numFmtId="0" fontId="0" fillId="28" borderId="26" xfId="0" applyFont="1" applyFill="1" applyBorder="1" applyAlignment="1">
      <alignment vertical="center"/>
    </xf>
    <xf numFmtId="9" fontId="0" fillId="28" borderId="26" xfId="0" applyNumberFormat="1" applyFont="1" applyFill="1" applyBorder="1" applyAlignment="1">
      <alignment vertical="center"/>
    </xf>
    <xf numFmtId="0" fontId="0" fillId="0" borderId="26" xfId="0" applyFont="1" applyFill="1" applyBorder="1" applyAlignment="1">
      <alignment vertical="top" wrapText="1"/>
    </xf>
    <xf numFmtId="43" fontId="0" fillId="0" borderId="0" xfId="0" applyNumberFormat="1" applyFont="1"/>
    <xf numFmtId="0" fontId="75" fillId="8" borderId="0" xfId="19" applyFont="1" applyFill="1" applyBorder="1" applyAlignment="1">
      <alignment vertical="top"/>
    </xf>
    <xf numFmtId="43" fontId="75" fillId="8" borderId="0" xfId="19" applyNumberFormat="1" applyFont="1" applyFill="1" applyBorder="1" applyAlignment="1">
      <alignment vertical="top"/>
    </xf>
    <xf numFmtId="0" fontId="23" fillId="19" borderId="26" xfId="0" applyFont="1" applyFill="1" applyBorder="1" applyAlignment="1" applyProtection="1">
      <alignment horizontal="center" vertical="center" wrapText="1"/>
      <protection locked="0"/>
    </xf>
    <xf numFmtId="0" fontId="75" fillId="21" borderId="27" xfId="0" applyFont="1" applyFill="1" applyBorder="1" applyAlignment="1" applyProtection="1">
      <alignment horizontal="center" vertical="center" wrapText="1"/>
      <protection locked="0"/>
    </xf>
    <xf numFmtId="0" fontId="23" fillId="21" borderId="27" xfId="0" applyFont="1" applyFill="1" applyBorder="1" applyAlignment="1" applyProtection="1">
      <alignment horizontal="center" vertical="center" wrapText="1"/>
      <protection locked="0"/>
    </xf>
    <xf numFmtId="0" fontId="75" fillId="21" borderId="26" xfId="0" applyFont="1" applyFill="1" applyBorder="1" applyAlignment="1" applyProtection="1">
      <alignment horizontal="center" vertical="center" wrapText="1"/>
      <protection locked="0"/>
    </xf>
    <xf numFmtId="0" fontId="4" fillId="0" borderId="26" xfId="19" applyFont="1" applyBorder="1" applyAlignment="1">
      <alignment horizontal="center" vertical="center"/>
    </xf>
    <xf numFmtId="43" fontId="4" fillId="2" borderId="26" xfId="18" applyFont="1" applyFill="1" applyBorder="1" applyAlignment="1">
      <alignment horizontal="center" vertical="center" wrapText="1"/>
    </xf>
    <xf numFmtId="43" fontId="4" fillId="2" borderId="26" xfId="19" applyNumberFormat="1" applyFont="1" applyFill="1" applyBorder="1" applyAlignment="1">
      <alignment horizontal="center" vertical="center" wrapText="1"/>
    </xf>
    <xf numFmtId="0" fontId="4" fillId="0" borderId="26" xfId="19" applyFont="1" applyFill="1" applyBorder="1" applyAlignment="1">
      <alignment horizontal="center" vertical="center" wrapText="1"/>
    </xf>
    <xf numFmtId="10" fontId="4" fillId="2" borderId="26" xfId="19" applyNumberFormat="1" applyFont="1" applyFill="1" applyBorder="1" applyAlignment="1">
      <alignment horizontal="center" vertical="center" wrapText="1"/>
    </xf>
    <xf numFmtId="9" fontId="4" fillId="2" borderId="36" xfId="19" applyNumberFormat="1" applyFont="1" applyFill="1" applyBorder="1" applyAlignment="1">
      <alignment horizontal="center" vertical="center" wrapText="1"/>
    </xf>
    <xf numFmtId="0" fontId="4" fillId="2" borderId="36" xfId="19" applyFont="1" applyFill="1" applyBorder="1" applyAlignment="1">
      <alignment horizontal="center" vertical="center" wrapText="1"/>
    </xf>
    <xf numFmtId="0" fontId="4" fillId="25" borderId="26" xfId="19" applyFont="1" applyFill="1" applyBorder="1" applyAlignment="1">
      <alignment horizontal="center" vertical="center" wrapText="1"/>
    </xf>
    <xf numFmtId="0" fontId="4" fillId="25" borderId="36" xfId="19" applyFont="1" applyFill="1" applyBorder="1" applyAlignment="1">
      <alignment horizontal="center" vertical="center" wrapText="1"/>
    </xf>
    <xf numFmtId="43" fontId="4" fillId="25" borderId="26" xfId="18" applyFont="1" applyFill="1" applyBorder="1" applyAlignment="1">
      <alignment horizontal="center" vertical="center" wrapText="1"/>
    </xf>
    <xf numFmtId="0" fontId="0" fillId="25" borderId="26"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4" fillId="2" borderId="30" xfId="19" applyFont="1" applyFill="1" applyBorder="1" applyAlignment="1">
      <alignment horizontal="center" vertical="center" wrapText="1"/>
    </xf>
    <xf numFmtId="0" fontId="0" fillId="2" borderId="30" xfId="0" applyFont="1" applyFill="1" applyBorder="1" applyAlignment="1">
      <alignment horizontal="center" vertical="center" wrapText="1"/>
    </xf>
    <xf numFmtId="0" fontId="4" fillId="2" borderId="37" xfId="19" applyFont="1" applyFill="1" applyBorder="1" applyAlignment="1">
      <alignment horizontal="center" vertical="center" wrapText="1"/>
    </xf>
    <xf numFmtId="0" fontId="4" fillId="2" borderId="27" xfId="19" applyFont="1" applyFill="1" applyBorder="1" applyAlignment="1">
      <alignment horizontal="center" vertical="center" wrapText="1"/>
    </xf>
    <xf numFmtId="0" fontId="0" fillId="2" borderId="27" xfId="0" applyFont="1" applyFill="1" applyBorder="1" applyAlignment="1">
      <alignment horizontal="center" vertical="center" wrapText="1"/>
    </xf>
    <xf numFmtId="0" fontId="75" fillId="26" borderId="28" xfId="19" applyFont="1" applyFill="1" applyBorder="1" applyAlignment="1">
      <alignment horizontal="center" vertical="center" wrapText="1"/>
    </xf>
    <xf numFmtId="0" fontId="4" fillId="26" borderId="26" xfId="19" applyFont="1" applyFill="1" applyBorder="1" applyAlignment="1">
      <alignment horizontal="center" vertical="center" wrapText="1"/>
    </xf>
    <xf numFmtId="9" fontId="4" fillId="26" borderId="26" xfId="19" applyNumberFormat="1" applyFont="1" applyFill="1" applyBorder="1" applyAlignment="1">
      <alignment horizontal="center" vertical="center" wrapText="1"/>
    </xf>
    <xf numFmtId="43" fontId="4" fillId="26" borderId="26" xfId="18" applyFont="1" applyFill="1" applyBorder="1" applyAlignment="1">
      <alignment horizontal="center" vertical="center" wrapText="1"/>
    </xf>
    <xf numFmtId="43" fontId="4" fillId="26" borderId="26" xfId="19" applyNumberFormat="1" applyFont="1" applyFill="1" applyBorder="1" applyAlignment="1">
      <alignment horizontal="center" vertical="center" wrapText="1"/>
    </xf>
    <xf numFmtId="43" fontId="4" fillId="26" borderId="26" xfId="18" applyNumberFormat="1" applyFont="1" applyFill="1" applyBorder="1" applyAlignment="1">
      <alignment horizontal="center" vertical="center" wrapText="1"/>
    </xf>
    <xf numFmtId="0" fontId="0" fillId="26" borderId="26" xfId="0" applyFont="1" applyFill="1" applyBorder="1" applyAlignment="1">
      <alignment horizontal="center" vertical="center" wrapText="1"/>
    </xf>
    <xf numFmtId="43" fontId="22" fillId="0" borderId="26" xfId="18" applyFont="1" applyFill="1" applyBorder="1" applyAlignment="1">
      <alignment horizontal="center" vertical="center"/>
    </xf>
    <xf numFmtId="0" fontId="4" fillId="3" borderId="26" xfId="19" applyFont="1" applyFill="1" applyBorder="1" applyAlignment="1">
      <alignment horizontal="center" vertical="center" wrapText="1"/>
    </xf>
    <xf numFmtId="10" fontId="0" fillId="0" borderId="26" xfId="0" applyNumberFormat="1" applyFont="1" applyBorder="1" applyAlignment="1">
      <alignment horizontal="center" vertical="center" wrapText="1"/>
    </xf>
    <xf numFmtId="0" fontId="4" fillId="22" borderId="26" xfId="19" applyFont="1" applyFill="1" applyBorder="1" applyAlignment="1">
      <alignment horizontal="center" vertical="center" wrapText="1"/>
    </xf>
    <xf numFmtId="9" fontId="4" fillId="22" borderId="26" xfId="19" applyNumberFormat="1" applyFont="1" applyFill="1" applyBorder="1" applyAlignment="1">
      <alignment horizontal="center" vertical="center" wrapText="1"/>
    </xf>
    <xf numFmtId="43" fontId="21" fillId="22" borderId="26" xfId="18" applyFont="1" applyFill="1" applyBorder="1" applyAlignment="1">
      <alignment horizontal="center" vertical="center" wrapText="1"/>
    </xf>
    <xf numFmtId="43" fontId="4" fillId="22" borderId="26" xfId="18" applyFont="1" applyFill="1" applyBorder="1" applyAlignment="1">
      <alignment horizontal="center" vertical="center" wrapText="1"/>
    </xf>
    <xf numFmtId="43" fontId="4" fillId="22" borderId="26" xfId="19" applyNumberFormat="1" applyFont="1" applyFill="1" applyBorder="1" applyAlignment="1">
      <alignment horizontal="center" vertical="center" wrapText="1"/>
    </xf>
    <xf numFmtId="43" fontId="4" fillId="22" borderId="26" xfId="18" applyNumberFormat="1" applyFont="1" applyFill="1" applyBorder="1" applyAlignment="1">
      <alignment horizontal="center" vertical="center" wrapText="1"/>
    </xf>
    <xf numFmtId="43" fontId="4" fillId="2" borderId="26" xfId="18" applyFont="1" applyFill="1" applyBorder="1" applyAlignment="1">
      <alignment horizontal="right" vertical="center" wrapText="1"/>
    </xf>
    <xf numFmtId="0" fontId="75" fillId="0" borderId="28" xfId="19" applyFont="1" applyBorder="1" applyAlignment="1">
      <alignment horizontal="center" vertical="center" wrapText="1"/>
    </xf>
    <xf numFmtId="43" fontId="4" fillId="14" borderId="26" xfId="19" applyNumberFormat="1" applyFont="1" applyFill="1" applyBorder="1" applyAlignment="1">
      <alignment horizontal="center" vertical="center" wrapText="1"/>
    </xf>
    <xf numFmtId="43" fontId="4" fillId="14" borderId="26" xfId="18" applyNumberFormat="1" applyFont="1" applyFill="1" applyBorder="1" applyAlignment="1">
      <alignment horizontal="center" vertical="center" wrapText="1"/>
    </xf>
    <xf numFmtId="0" fontId="4" fillId="15" borderId="26" xfId="19" applyFont="1" applyFill="1" applyBorder="1" applyAlignment="1">
      <alignment horizontal="center" vertical="center" wrapText="1"/>
    </xf>
    <xf numFmtId="0" fontId="0" fillId="0" borderId="26" xfId="0" applyFont="1" applyBorder="1" applyAlignment="1">
      <alignment horizontal="left" vertical="top" wrapText="1"/>
    </xf>
    <xf numFmtId="43" fontId="4" fillId="28" borderId="26" xfId="19" applyNumberFormat="1" applyFont="1" applyFill="1" applyBorder="1" applyAlignment="1">
      <alignment horizontal="center" vertical="center" wrapText="1"/>
    </xf>
    <xf numFmtId="43" fontId="4" fillId="28" borderId="26" xfId="18" applyNumberFormat="1" applyFont="1" applyFill="1" applyBorder="1" applyAlignment="1">
      <alignment horizontal="center" vertical="center" wrapText="1"/>
    </xf>
    <xf numFmtId="0" fontId="4" fillId="28" borderId="26" xfId="19" applyFont="1" applyFill="1" applyBorder="1" applyAlignment="1">
      <alignment horizontal="center" vertical="center" wrapText="1"/>
    </xf>
    <xf numFmtId="43" fontId="4" fillId="0" borderId="26" xfId="19" applyNumberFormat="1" applyFont="1" applyFill="1" applyBorder="1" applyAlignment="1">
      <alignment horizontal="center" vertical="center" wrapText="1"/>
    </xf>
    <xf numFmtId="43" fontId="4" fillId="0" borderId="26" xfId="18" applyNumberFormat="1" applyFont="1" applyFill="1" applyBorder="1" applyAlignment="1">
      <alignment horizontal="center" vertical="center" wrapText="1"/>
    </xf>
    <xf numFmtId="0" fontId="4" fillId="27" borderId="26" xfId="19" applyFont="1" applyFill="1" applyBorder="1" applyAlignment="1">
      <alignment horizontal="center" vertical="center" wrapText="1"/>
    </xf>
    <xf numFmtId="43" fontId="4" fillId="27" borderId="26" xfId="18" applyFont="1" applyFill="1" applyBorder="1" applyAlignment="1">
      <alignment horizontal="center" vertical="center" wrapText="1"/>
    </xf>
    <xf numFmtId="43" fontId="4" fillId="27" borderId="26" xfId="19" applyNumberFormat="1" applyFont="1" applyFill="1" applyBorder="1" applyAlignment="1">
      <alignment horizontal="center" vertical="center" wrapText="1"/>
    </xf>
    <xf numFmtId="43" fontId="4" fillId="27" borderId="26" xfId="18" applyNumberFormat="1" applyFont="1" applyFill="1" applyBorder="1" applyAlignment="1">
      <alignment horizontal="center" vertical="center" wrapText="1"/>
    </xf>
    <xf numFmtId="43" fontId="4" fillId="0" borderId="26" xfId="18" applyNumberFormat="1" applyFont="1" applyBorder="1" applyAlignment="1">
      <alignment horizontal="center" vertical="center" wrapText="1"/>
    </xf>
    <xf numFmtId="0" fontId="4" fillId="2" borderId="26" xfId="0" applyFont="1" applyFill="1" applyBorder="1" applyAlignment="1">
      <alignment horizontal="center" vertical="center" wrapText="1"/>
    </xf>
    <xf numFmtId="43" fontId="4" fillId="0" borderId="26" xfId="17" applyNumberFormat="1" applyFont="1" applyBorder="1" applyAlignment="1">
      <alignment horizontal="center" vertical="center" wrapText="1"/>
    </xf>
    <xf numFmtId="0" fontId="75" fillId="10" borderId="37" xfId="19" applyFont="1" applyFill="1" applyBorder="1" applyAlignment="1">
      <alignment vertical="center"/>
    </xf>
    <xf numFmtId="0" fontId="75" fillId="10" borderId="16" xfId="19" applyFont="1" applyFill="1" applyBorder="1" applyAlignment="1">
      <alignment vertical="center"/>
    </xf>
    <xf numFmtId="0" fontId="75" fillId="10" borderId="36" xfId="19" applyFont="1" applyFill="1" applyBorder="1" applyAlignment="1">
      <alignment vertical="center"/>
    </xf>
    <xf numFmtId="43" fontId="4" fillId="10" borderId="26" xfId="19" applyNumberFormat="1" applyFont="1" applyFill="1" applyBorder="1" applyAlignment="1">
      <alignment horizontal="right" vertical="top" wrapText="1"/>
    </xf>
    <xf numFmtId="43" fontId="4" fillId="10" borderId="26" xfId="18" applyNumberFormat="1" applyFont="1" applyFill="1" applyBorder="1" applyAlignment="1">
      <alignment horizontal="right" vertical="top" wrapText="1"/>
    </xf>
    <xf numFmtId="0" fontId="4" fillId="10" borderId="26" xfId="19" applyFont="1" applyFill="1" applyBorder="1" applyAlignment="1">
      <alignment vertical="top" wrapText="1"/>
    </xf>
    <xf numFmtId="0" fontId="22" fillId="5" borderId="26" xfId="0" applyFont="1" applyFill="1" applyBorder="1" applyAlignment="1">
      <alignment vertical="center"/>
    </xf>
    <xf numFmtId="3" fontId="22" fillId="5" borderId="16" xfId="0" applyNumberFormat="1" applyFont="1" applyFill="1" applyBorder="1" applyAlignment="1">
      <alignment horizontal="center" vertical="center"/>
    </xf>
    <xf numFmtId="0" fontId="53" fillId="3" borderId="0" xfId="0" applyNumberFormat="1" applyFont="1" applyFill="1" applyAlignment="1">
      <alignment horizontal="left" vertical="center"/>
    </xf>
    <xf numFmtId="44" fontId="21" fillId="3" borderId="0" xfId="10" applyFont="1" applyFill="1" applyAlignment="1">
      <alignment horizontal="center" vertical="center"/>
    </xf>
    <xf numFmtId="0" fontId="22" fillId="3" borderId="0" xfId="0" applyFont="1" applyFill="1" applyAlignment="1">
      <alignment vertical="center"/>
    </xf>
    <xf numFmtId="0" fontId="22" fillId="3" borderId="0" xfId="0" applyFont="1" applyFill="1" applyAlignment="1">
      <alignment horizontal="center" vertical="center"/>
    </xf>
    <xf numFmtId="0" fontId="22" fillId="5" borderId="12" xfId="0" applyFont="1" applyFill="1" applyBorder="1" applyAlignment="1">
      <alignment vertical="center" wrapText="1"/>
    </xf>
    <xf numFmtId="0" fontId="22" fillId="5" borderId="10" xfId="0" applyFont="1" applyFill="1" applyBorder="1" applyAlignment="1">
      <alignment vertical="center" wrapText="1"/>
    </xf>
    <xf numFmtId="0" fontId="22" fillId="5" borderId="20" xfId="0" applyFont="1" applyFill="1" applyBorder="1" applyAlignment="1">
      <alignment vertical="center" wrapText="1"/>
    </xf>
    <xf numFmtId="0" fontId="22" fillId="5" borderId="11" xfId="0" applyFont="1" applyFill="1" applyBorder="1" applyAlignment="1">
      <alignment vertical="center" wrapText="1"/>
    </xf>
    <xf numFmtId="0" fontId="0" fillId="0" borderId="26" xfId="0" applyFont="1" applyFill="1" applyBorder="1" applyAlignment="1">
      <alignment horizontal="center" vertical="center" wrapText="1"/>
    </xf>
    <xf numFmtId="41" fontId="21" fillId="29" borderId="24" xfId="0" applyNumberFormat="1" applyFont="1" applyFill="1" applyBorder="1" applyAlignment="1">
      <alignment horizontal="center" vertical="center"/>
    </xf>
    <xf numFmtId="0" fontId="0" fillId="2" borderId="26" xfId="0" applyFill="1" applyBorder="1"/>
    <xf numFmtId="0" fontId="0" fillId="23" borderId="26" xfId="0" applyFill="1" applyBorder="1" applyAlignment="1">
      <alignment horizontal="center" vertical="center" wrapText="1"/>
    </xf>
    <xf numFmtId="0" fontId="74" fillId="23" borderId="26" xfId="0" applyFont="1" applyFill="1" applyBorder="1" applyAlignment="1">
      <alignment horizontal="center" vertical="center" wrapText="1"/>
    </xf>
    <xf numFmtId="0" fontId="0" fillId="24" borderId="26" xfId="0" applyFill="1" applyBorder="1" applyAlignment="1">
      <alignment horizontal="center" vertical="center" wrapText="1"/>
    </xf>
    <xf numFmtId="0" fontId="0" fillId="0" borderId="26" xfId="0" applyBorder="1" applyAlignment="1">
      <alignment horizontal="justify" vertical="center"/>
    </xf>
    <xf numFmtId="0" fontId="0" fillId="0" borderId="26" xfId="0" applyBorder="1"/>
    <xf numFmtId="41" fontId="22" fillId="2" borderId="33" xfId="0" applyNumberFormat="1" applyFont="1" applyFill="1" applyBorder="1" applyAlignment="1">
      <alignment vertical="center"/>
    </xf>
    <xf numFmtId="41" fontId="22" fillId="29" borderId="47" xfId="0" applyNumberFormat="1" applyFont="1" applyFill="1" applyBorder="1" applyAlignment="1">
      <alignment horizontal="center" vertical="center"/>
    </xf>
    <xf numFmtId="41" fontId="22" fillId="29" borderId="15" xfId="0" applyNumberFormat="1" applyFont="1" applyFill="1" applyBorder="1" applyAlignment="1">
      <alignment horizontal="center" vertical="center"/>
    </xf>
    <xf numFmtId="41" fontId="22" fillId="29" borderId="23" xfId="0" applyNumberFormat="1"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66"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75" fillId="10" borderId="37" xfId="19" applyFont="1" applyFill="1" applyBorder="1" applyAlignment="1">
      <alignment horizontal="center" vertical="center" wrapText="1"/>
    </xf>
    <xf numFmtId="0" fontId="75" fillId="10" borderId="16" xfId="19" applyFont="1" applyFill="1" applyBorder="1" applyAlignment="1">
      <alignment horizontal="center" vertical="center" wrapText="1"/>
    </xf>
    <xf numFmtId="0" fontId="75" fillId="10" borderId="36" xfId="19" applyFont="1" applyFill="1" applyBorder="1" applyAlignment="1">
      <alignment horizontal="center" vertical="center" wrapText="1"/>
    </xf>
    <xf numFmtId="0" fontId="75" fillId="0" borderId="26" xfId="19" applyFont="1" applyBorder="1" applyAlignment="1">
      <alignment horizontal="center" vertical="center" wrapText="1"/>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23" fillId="19" borderId="30" xfId="0" applyFont="1" applyFill="1" applyBorder="1" applyAlignment="1" applyProtection="1">
      <alignment horizontal="center" vertical="center" wrapText="1"/>
      <protection locked="0"/>
    </xf>
    <xf numFmtId="0" fontId="23" fillId="19" borderId="28" xfId="0" applyFont="1" applyFill="1" applyBorder="1" applyAlignment="1" applyProtection="1">
      <alignment horizontal="center" vertical="center" wrapText="1"/>
      <protection locked="0"/>
    </xf>
    <xf numFmtId="0" fontId="23" fillId="19" borderId="27" xfId="0" applyFont="1" applyFill="1" applyBorder="1" applyAlignment="1" applyProtection="1">
      <alignment horizontal="center" vertical="center" wrapText="1"/>
      <protection locked="0"/>
    </xf>
    <xf numFmtId="0" fontId="23" fillId="18" borderId="37" xfId="0" applyFont="1" applyFill="1" applyBorder="1" applyAlignment="1">
      <alignment horizontal="center" vertical="center" wrapText="1"/>
    </xf>
    <xf numFmtId="0" fontId="23" fillId="18" borderId="16" xfId="0" applyFont="1" applyFill="1" applyBorder="1" applyAlignment="1">
      <alignment horizontal="center" vertical="center" wrapText="1"/>
    </xf>
    <xf numFmtId="0" fontId="23" fillId="18" borderId="36" xfId="0" applyFont="1" applyFill="1" applyBorder="1" applyAlignment="1">
      <alignment horizontal="center" vertical="center" wrapText="1"/>
    </xf>
    <xf numFmtId="0" fontId="75" fillId="0" borderId="58" xfId="19" applyFont="1" applyBorder="1" applyAlignment="1">
      <alignment horizontal="center" vertical="center" wrapText="1"/>
    </xf>
    <xf numFmtId="0" fontId="0" fillId="0" borderId="26" xfId="0" applyFont="1" applyBorder="1" applyAlignment="1">
      <alignment horizontal="center" vertical="center" wrapText="1"/>
    </xf>
    <xf numFmtId="0" fontId="0" fillId="23" borderId="26" xfId="0" applyFont="1" applyFill="1" applyBorder="1" applyAlignment="1">
      <alignment horizontal="center" vertical="center" wrapText="1"/>
    </xf>
    <xf numFmtId="0" fontId="23" fillId="18" borderId="30" xfId="0" applyFont="1" applyFill="1" applyBorder="1" applyAlignment="1">
      <alignment horizontal="center" vertical="center" wrapText="1"/>
    </xf>
    <xf numFmtId="0" fontId="23" fillId="18" borderId="28" xfId="0" applyFont="1" applyFill="1" applyBorder="1" applyAlignment="1">
      <alignment horizontal="center" vertical="center" wrapText="1"/>
    </xf>
    <xf numFmtId="0" fontId="23" fillId="18" borderId="27" xfId="0" applyFont="1" applyFill="1" applyBorder="1" applyAlignment="1">
      <alignment horizontal="center" vertical="center" wrapText="1"/>
    </xf>
    <xf numFmtId="0" fontId="23" fillId="19" borderId="29" xfId="0" applyFont="1" applyFill="1" applyBorder="1" applyAlignment="1" applyProtection="1">
      <alignment horizontal="center" vertical="center" wrapText="1"/>
      <protection locked="0"/>
    </xf>
    <xf numFmtId="0" fontId="23" fillId="19" borderId="31" xfId="0" applyFont="1" applyFill="1" applyBorder="1" applyAlignment="1" applyProtection="1">
      <alignment horizontal="center" vertical="center" wrapText="1"/>
      <protection locked="0"/>
    </xf>
    <xf numFmtId="0" fontId="23" fillId="19" borderId="42" xfId="0" applyFont="1" applyFill="1" applyBorder="1" applyAlignment="1" applyProtection="1">
      <alignment horizontal="center" vertical="center" wrapText="1"/>
      <protection locked="0"/>
    </xf>
    <xf numFmtId="0" fontId="23" fillId="19" borderId="43" xfId="0" applyFont="1" applyFill="1" applyBorder="1" applyAlignment="1" applyProtection="1">
      <alignment horizontal="center" vertical="center" wrapText="1"/>
      <protection locked="0"/>
    </xf>
    <xf numFmtId="0" fontId="75" fillId="0" borderId="29" xfId="19" applyFont="1" applyBorder="1" applyAlignment="1">
      <alignment horizontal="center" vertical="center" wrapText="1"/>
    </xf>
    <xf numFmtId="0" fontId="75" fillId="0" borderId="30" xfId="19" applyFont="1" applyFill="1" applyBorder="1" applyAlignment="1">
      <alignment horizontal="center" vertical="center" wrapText="1"/>
    </xf>
    <xf numFmtId="0" fontId="75" fillId="0" borderId="28" xfId="19" applyFont="1" applyFill="1" applyBorder="1" applyAlignment="1">
      <alignment horizontal="center" vertical="center" wrapText="1"/>
    </xf>
    <xf numFmtId="0" fontId="75" fillId="0" borderId="27" xfId="19" applyFont="1" applyFill="1" applyBorder="1" applyAlignment="1">
      <alignment horizontal="center" vertical="center" wrapText="1"/>
    </xf>
    <xf numFmtId="0" fontId="40"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26" xfId="19" applyFont="1" applyBorder="1" applyAlignment="1">
      <alignment horizontal="center" vertical="center" wrapText="1"/>
    </xf>
    <xf numFmtId="0" fontId="63"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0</c:v>
                </c:pt>
                <c:pt idx="16">
                  <c:v>1</c:v>
                </c:pt>
              </c:numCache>
            </c:numRef>
          </c:val>
        </c:ser>
        <c:dLbls>
          <c:showLegendKey val="0"/>
          <c:showVal val="0"/>
          <c:showCatName val="0"/>
          <c:showSerName val="0"/>
          <c:showPercent val="0"/>
          <c:showBubbleSize val="0"/>
        </c:dLbls>
        <c:gapWidth val="150"/>
        <c:shape val="box"/>
        <c:axId val="99442688"/>
        <c:axId val="99444224"/>
        <c:axId val="0"/>
      </c:bar3DChart>
      <c:catAx>
        <c:axId val="99442688"/>
        <c:scaling>
          <c:orientation val="minMax"/>
        </c:scaling>
        <c:delete val="0"/>
        <c:axPos val="b"/>
        <c:numFmt formatCode="General" sourceLinked="0"/>
        <c:majorTickMark val="none"/>
        <c:minorTickMark val="none"/>
        <c:tickLblPos val="nextTo"/>
        <c:txPr>
          <a:bodyPr/>
          <a:lstStyle/>
          <a:p>
            <a:pPr>
              <a:defRPr lang="es-HN"/>
            </a:pPr>
            <a:endParaRPr lang="es-HN"/>
          </a:p>
        </c:txPr>
        <c:crossAx val="99444224"/>
        <c:crosses val="autoZero"/>
        <c:auto val="1"/>
        <c:lblAlgn val="ctr"/>
        <c:lblOffset val="100"/>
        <c:noMultiLvlLbl val="0"/>
      </c:catAx>
      <c:valAx>
        <c:axId val="99444224"/>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994426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3</c:v>
                </c:pt>
                <c:pt idx="1">
                  <c:v>14</c:v>
                </c:pt>
                <c:pt idx="2">
                  <c:v>3</c:v>
                </c:pt>
                <c:pt idx="3">
                  <c:v>3</c:v>
                </c:pt>
                <c:pt idx="4">
                  <c:v>1</c:v>
                </c:pt>
                <c:pt idx="5">
                  <c:v>1</c:v>
                </c:pt>
                <c:pt idx="6">
                  <c:v>6</c:v>
                </c:pt>
                <c:pt idx="7">
                  <c:v>0</c:v>
                </c:pt>
                <c:pt idx="8">
                  <c:v>1</c:v>
                </c:pt>
                <c:pt idx="9">
                  <c:v>1</c:v>
                </c:pt>
              </c:numCache>
            </c:numRef>
          </c:val>
        </c:ser>
        <c:dLbls>
          <c:showLegendKey val="0"/>
          <c:showVal val="0"/>
          <c:showCatName val="0"/>
          <c:showSerName val="0"/>
          <c:showPercent val="0"/>
          <c:showBubbleSize val="0"/>
        </c:dLbls>
        <c:gapWidth val="150"/>
        <c:shape val="box"/>
        <c:axId val="100994432"/>
        <c:axId val="100996224"/>
        <c:axId val="0"/>
      </c:bar3DChart>
      <c:catAx>
        <c:axId val="100994432"/>
        <c:scaling>
          <c:orientation val="minMax"/>
        </c:scaling>
        <c:delete val="0"/>
        <c:axPos val="b"/>
        <c:numFmt formatCode="General" sourceLinked="0"/>
        <c:majorTickMark val="none"/>
        <c:minorTickMark val="none"/>
        <c:tickLblPos val="nextTo"/>
        <c:txPr>
          <a:bodyPr/>
          <a:lstStyle/>
          <a:p>
            <a:pPr>
              <a:defRPr lang="es-HN"/>
            </a:pPr>
            <a:endParaRPr lang="es-HN"/>
          </a:p>
        </c:txPr>
        <c:crossAx val="100996224"/>
        <c:crosses val="autoZero"/>
        <c:auto val="1"/>
        <c:lblAlgn val="ctr"/>
        <c:lblOffset val="100"/>
        <c:noMultiLvlLbl val="0"/>
      </c:catAx>
      <c:valAx>
        <c:axId val="1009962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09944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6</c:v>
                </c:pt>
                <c:pt idx="1">
                  <c:v>0</c:v>
                </c:pt>
                <c:pt idx="2">
                  <c:v>1</c:v>
                </c:pt>
                <c:pt idx="3">
                  <c:v>3</c:v>
                </c:pt>
                <c:pt idx="4">
                  <c:v>0</c:v>
                </c:pt>
                <c:pt idx="5">
                  <c:v>5</c:v>
                </c:pt>
                <c:pt idx="6">
                  <c:v>1</c:v>
                </c:pt>
                <c:pt idx="7">
                  <c:v>0</c:v>
                </c:pt>
                <c:pt idx="8">
                  <c:v>1</c:v>
                </c:pt>
                <c:pt idx="9">
                  <c:v>0</c:v>
                </c:pt>
                <c:pt idx="10">
                  <c:v>0</c:v>
                </c:pt>
                <c:pt idx="11">
                  <c:v>7</c:v>
                </c:pt>
                <c:pt idx="12">
                  <c:v>0</c:v>
                </c:pt>
                <c:pt idx="13">
                  <c:v>10</c:v>
                </c:pt>
                <c:pt idx="14">
                  <c:v>0</c:v>
                </c:pt>
                <c:pt idx="15">
                  <c:v>13</c:v>
                </c:pt>
                <c:pt idx="16">
                  <c:v>0</c:v>
                </c:pt>
              </c:numCache>
            </c:numRef>
          </c:val>
        </c:ser>
        <c:dLbls>
          <c:showLegendKey val="0"/>
          <c:showVal val="0"/>
          <c:showCatName val="0"/>
          <c:showSerName val="0"/>
          <c:showPercent val="0"/>
          <c:showBubbleSize val="0"/>
        </c:dLbls>
        <c:gapWidth val="150"/>
        <c:shape val="box"/>
        <c:axId val="101022720"/>
        <c:axId val="101036800"/>
        <c:axId val="0"/>
      </c:bar3DChart>
      <c:catAx>
        <c:axId val="101022720"/>
        <c:scaling>
          <c:orientation val="minMax"/>
        </c:scaling>
        <c:delete val="0"/>
        <c:axPos val="b"/>
        <c:numFmt formatCode="General" sourceLinked="0"/>
        <c:majorTickMark val="none"/>
        <c:minorTickMark val="none"/>
        <c:tickLblPos val="nextTo"/>
        <c:txPr>
          <a:bodyPr/>
          <a:lstStyle/>
          <a:p>
            <a:pPr>
              <a:defRPr lang="es-HN"/>
            </a:pPr>
            <a:endParaRPr lang="es-HN"/>
          </a:p>
        </c:txPr>
        <c:crossAx val="101036800"/>
        <c:crosses val="autoZero"/>
        <c:auto val="1"/>
        <c:lblAlgn val="ctr"/>
        <c:lblOffset val="100"/>
        <c:noMultiLvlLbl val="0"/>
      </c:catAx>
      <c:valAx>
        <c:axId val="1010368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0227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3764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walter%20po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esarrollo%20Humano%20CME%202015%20VOAE%2026%20de%20septiembre%202016%2018.33%20p.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0">
          <cell r="D30">
            <v>968400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y M. Ambiental"/>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sheetData sheetId="3"/>
      <sheetData sheetId="4"/>
      <sheetData sheetId="5"/>
      <sheetData sheetId="6"/>
      <sheetData sheetId="7">
        <row r="528">
          <cell r="D528">
            <v>800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77"/>
      <c r="U2" s="677"/>
      <c r="V2" s="677"/>
      <c r="W2" s="677"/>
      <c r="X2" s="677"/>
      <c r="Y2" s="677"/>
      <c r="Z2" s="677"/>
      <c r="AA2" s="677"/>
      <c r="AB2" s="677"/>
      <c r="AC2" s="677" t="s">
        <v>25</v>
      </c>
      <c r="AD2" s="677"/>
      <c r="AE2" s="677"/>
      <c r="AF2" s="677"/>
      <c r="AG2" s="677"/>
      <c r="AH2" s="677"/>
      <c r="AI2" s="677"/>
      <c r="AJ2" s="677"/>
    </row>
    <row r="3" spans="2:36" ht="16.5" customHeight="1" x14ac:dyDescent="0.25">
      <c r="B3" s="33" t="s">
        <v>7</v>
      </c>
      <c r="C3" s="33"/>
      <c r="D3" s="33"/>
      <c r="E3" s="33"/>
      <c r="F3" s="33"/>
      <c r="G3" s="33"/>
      <c r="H3" s="33"/>
      <c r="I3" s="33"/>
      <c r="J3" s="33"/>
      <c r="K3" s="33"/>
      <c r="L3" s="33"/>
      <c r="M3" s="33"/>
      <c r="N3" s="33"/>
      <c r="O3" s="33"/>
      <c r="P3" s="33"/>
      <c r="Q3" s="33"/>
      <c r="R3" s="33"/>
      <c r="S3" s="33"/>
      <c r="T3" s="677"/>
      <c r="U3" s="677"/>
      <c r="V3" s="677"/>
      <c r="W3" s="677"/>
      <c r="X3" s="677"/>
      <c r="Y3" s="677"/>
      <c r="Z3" s="677"/>
      <c r="AA3" s="677"/>
      <c r="AB3" s="677"/>
      <c r="AC3" s="677" t="s">
        <v>7</v>
      </c>
      <c r="AD3" s="677"/>
      <c r="AE3" s="677"/>
      <c r="AF3" s="677"/>
      <c r="AG3" s="677"/>
      <c r="AH3" s="677"/>
      <c r="AI3" s="677"/>
      <c r="AJ3" s="677"/>
    </row>
    <row r="4" spans="2:36" ht="12.75" customHeight="1" x14ac:dyDescent="0.25">
      <c r="B4" s="33" t="s">
        <v>36</v>
      </c>
      <c r="C4" s="33"/>
      <c r="D4" s="33"/>
      <c r="E4" s="33"/>
      <c r="F4" s="33"/>
      <c r="G4" s="33"/>
      <c r="H4" s="33"/>
      <c r="I4" s="33"/>
      <c r="J4" s="33"/>
      <c r="K4" s="33"/>
      <c r="L4" s="33"/>
      <c r="M4" s="33"/>
      <c r="N4" s="33"/>
      <c r="O4" s="33"/>
      <c r="P4" s="33"/>
      <c r="Q4" s="33"/>
      <c r="R4" s="33"/>
      <c r="S4" s="33"/>
      <c r="T4" s="677"/>
      <c r="U4" s="677"/>
      <c r="V4" s="677"/>
      <c r="W4" s="677"/>
      <c r="X4" s="677"/>
      <c r="Y4" s="677"/>
      <c r="Z4" s="677"/>
      <c r="AA4" s="677"/>
      <c r="AB4" s="677"/>
      <c r="AC4" s="677" t="s">
        <v>36</v>
      </c>
      <c r="AD4" s="677"/>
      <c r="AE4" s="677"/>
      <c r="AF4" s="677"/>
      <c r="AG4" s="677"/>
      <c r="AH4" s="677"/>
      <c r="AI4" s="677"/>
      <c r="AJ4" s="677"/>
    </row>
    <row r="5" spans="2:36" ht="15.75" x14ac:dyDescent="0.25">
      <c r="B5" s="2"/>
      <c r="C5" s="2"/>
      <c r="D5" s="2"/>
    </row>
    <row r="6" spans="2:36" ht="16.5" thickBot="1" x14ac:dyDescent="0.3">
      <c r="B6" s="2"/>
      <c r="C6" s="2"/>
      <c r="D6" s="2"/>
    </row>
    <row r="7" spans="2:36" ht="75.75" customHeight="1" x14ac:dyDescent="0.25">
      <c r="B7" s="672" t="s">
        <v>20</v>
      </c>
      <c r="C7" s="672" t="s">
        <v>38</v>
      </c>
      <c r="D7" s="672" t="s">
        <v>39</v>
      </c>
      <c r="E7" s="674" t="s">
        <v>40</v>
      </c>
      <c r="F7" s="672" t="s">
        <v>37</v>
      </c>
      <c r="G7" s="674" t="s">
        <v>9</v>
      </c>
      <c r="H7" s="676" t="s">
        <v>0</v>
      </c>
      <c r="I7" s="676" t="s">
        <v>8</v>
      </c>
      <c r="J7" s="676" t="s">
        <v>16</v>
      </c>
      <c r="K7" s="676"/>
      <c r="L7" s="676" t="s">
        <v>13</v>
      </c>
      <c r="M7" s="676"/>
      <c r="N7" s="676"/>
      <c r="O7" s="676"/>
      <c r="P7" s="676"/>
      <c r="Q7" s="676"/>
      <c r="R7" s="676"/>
      <c r="S7" s="676"/>
      <c r="T7" s="672" t="s">
        <v>14</v>
      </c>
      <c r="U7" s="676" t="s">
        <v>18</v>
      </c>
      <c r="V7" s="676" t="s">
        <v>26</v>
      </c>
      <c r="W7" s="676"/>
      <c r="X7" s="676" t="s">
        <v>15</v>
      </c>
      <c r="Y7" s="676" t="s">
        <v>17</v>
      </c>
      <c r="Z7" s="676"/>
      <c r="AA7" s="676" t="s">
        <v>22</v>
      </c>
      <c r="AB7" s="676" t="s">
        <v>32</v>
      </c>
      <c r="AC7" s="678" t="s">
        <v>31</v>
      </c>
      <c r="AD7" s="678"/>
      <c r="AE7" s="678"/>
      <c r="AF7" s="678"/>
      <c r="AG7" s="676" t="s">
        <v>28</v>
      </c>
      <c r="AH7" s="676" t="s">
        <v>29</v>
      </c>
      <c r="AI7" s="676" t="s">
        <v>1</v>
      </c>
      <c r="AJ7" s="676" t="s">
        <v>2</v>
      </c>
    </row>
    <row r="8" spans="2:36" ht="15.75" customHeight="1" x14ac:dyDescent="0.25">
      <c r="B8" s="673"/>
      <c r="C8" s="673"/>
      <c r="D8" s="673"/>
      <c r="E8" s="675"/>
      <c r="F8" s="673"/>
      <c r="G8" s="675"/>
      <c r="H8" s="671"/>
      <c r="I8" s="671"/>
      <c r="J8" s="671" t="s">
        <v>33</v>
      </c>
      <c r="K8" s="671" t="s">
        <v>19</v>
      </c>
      <c r="L8" s="679" t="s">
        <v>3</v>
      </c>
      <c r="M8" s="679"/>
      <c r="N8" s="679" t="s">
        <v>4</v>
      </c>
      <c r="O8" s="679"/>
      <c r="P8" s="679" t="s">
        <v>5</v>
      </c>
      <c r="Q8" s="679"/>
      <c r="R8" s="679" t="s">
        <v>6</v>
      </c>
      <c r="S8" s="679"/>
      <c r="T8" s="673"/>
      <c r="U8" s="671"/>
      <c r="V8" s="671" t="s">
        <v>23</v>
      </c>
      <c r="W8" s="671" t="s">
        <v>21</v>
      </c>
      <c r="X8" s="671"/>
      <c r="Y8" s="671" t="s">
        <v>23</v>
      </c>
      <c r="Z8" s="671" t="s">
        <v>21</v>
      </c>
      <c r="AA8" s="671"/>
      <c r="AB8" s="671"/>
      <c r="AC8" s="14" t="s">
        <v>3</v>
      </c>
      <c r="AD8" s="14" t="s">
        <v>4</v>
      </c>
      <c r="AE8" s="14" t="s">
        <v>5</v>
      </c>
      <c r="AF8" s="14" t="s">
        <v>6</v>
      </c>
      <c r="AG8" s="671"/>
      <c r="AH8" s="671"/>
      <c r="AI8" s="671"/>
      <c r="AJ8" s="671"/>
    </row>
    <row r="9" spans="2:36" ht="78.75" x14ac:dyDescent="0.25">
      <c r="B9" s="673"/>
      <c r="C9" s="673"/>
      <c r="D9" s="673"/>
      <c r="E9" s="675"/>
      <c r="F9" s="673"/>
      <c r="G9" s="675"/>
      <c r="H9" s="671"/>
      <c r="I9" s="671"/>
      <c r="J9" s="671"/>
      <c r="K9" s="671"/>
      <c r="L9" s="32" t="s">
        <v>11</v>
      </c>
      <c r="M9" s="32" t="s">
        <v>12</v>
      </c>
      <c r="N9" s="32" t="s">
        <v>11</v>
      </c>
      <c r="O9" s="32" t="s">
        <v>12</v>
      </c>
      <c r="P9" s="32" t="s">
        <v>11</v>
      </c>
      <c r="Q9" s="32" t="s">
        <v>12</v>
      </c>
      <c r="R9" s="32" t="s">
        <v>11</v>
      </c>
      <c r="S9" s="32" t="s">
        <v>12</v>
      </c>
      <c r="T9" s="673"/>
      <c r="U9" s="671"/>
      <c r="V9" s="671"/>
      <c r="W9" s="671"/>
      <c r="X9" s="671"/>
      <c r="Y9" s="671"/>
      <c r="Z9" s="671"/>
      <c r="AA9" s="671"/>
      <c r="AB9" s="671"/>
      <c r="AC9" s="14" t="s">
        <v>24</v>
      </c>
      <c r="AD9" s="14" t="s">
        <v>24</v>
      </c>
      <c r="AE9" s="14" t="s">
        <v>24</v>
      </c>
      <c r="AF9" s="14" t="s">
        <v>24</v>
      </c>
      <c r="AG9" s="671"/>
      <c r="AH9" s="671"/>
      <c r="AI9" s="671"/>
      <c r="AJ9" s="671"/>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69" t="s">
        <v>10</v>
      </c>
      <c r="K31" s="670"/>
      <c r="L31" s="667"/>
      <c r="M31" s="668"/>
      <c r="N31" s="667"/>
      <c r="O31" s="668"/>
      <c r="P31" s="667"/>
      <c r="Q31" s="668"/>
      <c r="R31" s="667"/>
      <c r="S31" s="66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F41" sqref="F41"/>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x14ac:dyDescent="0.25">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x14ac:dyDescent="0.3"/>
    <row r="5" spans="1:555" ht="27" thickBot="1" x14ac:dyDescent="0.3">
      <c r="C5" s="87" t="s">
        <v>389</v>
      </c>
      <c r="D5" s="198">
        <f>SUMIF(C:C,$C$10,D:D)</f>
        <v>300000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0">
        <f>SUM(F17:F37)</f>
        <v>300000</v>
      </c>
      <c r="F10" s="70"/>
      <c r="G10" s="79"/>
      <c r="H10" s="70"/>
      <c r="I10" s="70"/>
    </row>
    <row r="11" spans="1:555" x14ac:dyDescent="0.25">
      <c r="C11" s="70"/>
      <c r="D11" s="31"/>
      <c r="E11" s="93"/>
      <c r="F11" s="93"/>
      <c r="G11" s="93"/>
      <c r="H11" s="76"/>
      <c r="I11" s="76"/>
      <c r="J11" s="76"/>
      <c r="K11" s="112"/>
    </row>
    <row r="12" spans="1:555" ht="15.75" x14ac:dyDescent="0.25">
      <c r="B12" s="93"/>
      <c r="C12" s="300" t="s">
        <v>392</v>
      </c>
      <c r="D12" s="366" t="s">
        <v>1953</v>
      </c>
      <c r="E12" s="93"/>
      <c r="F12" s="93"/>
      <c r="G12" s="93"/>
      <c r="H12" s="76"/>
      <c r="I12" s="76"/>
      <c r="J12" s="76"/>
      <c r="K12" s="112"/>
    </row>
    <row r="13" spans="1:555" ht="18.75" x14ac:dyDescent="0.2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 xml:space="preserve">Gestión de compra de equipo y mobiliario. Capacitación al personal en el uso de las tecnologias adaptativas. Adecuaciones de espacio fisico. </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t="s">
        <v>2002</v>
      </c>
      <c r="D17" s="158">
        <v>1</v>
      </c>
      <c r="E17" s="115">
        <v>300000</v>
      </c>
      <c r="F17" s="97">
        <f t="shared" ref="F17:F37" si="0">D17*E17</f>
        <v>300000</v>
      </c>
      <c r="G17" s="161" t="s">
        <v>129</v>
      </c>
      <c r="H17" s="142" t="s">
        <v>343</v>
      </c>
      <c r="I17" s="130" t="str">
        <f>VLOOKUP(H17,Presupuesto!$B$11:$C$565,2,0)</f>
        <v>CONSTRUCCIONES ADICIONES Y MEJORA DE EDIF (47100-00)</v>
      </c>
      <c r="J17" s="219" t="s">
        <v>1360</v>
      </c>
      <c r="K17" s="98" t="s">
        <v>396</v>
      </c>
      <c r="L17" s="98"/>
    </row>
    <row r="18" spans="3:12" x14ac:dyDescent="0.25">
      <c r="C18" s="141"/>
      <c r="D18" s="158"/>
      <c r="E18" s="123"/>
      <c r="F18" s="97">
        <f t="shared" si="0"/>
        <v>0</v>
      </c>
      <c r="G18" s="161" t="s">
        <v>129</v>
      </c>
      <c r="H18" s="142"/>
      <c r="I18" s="130" t="e">
        <f>VLOOKUP(H18,Presupuesto!$B$11:$C$565,2,0)</f>
        <v>#N/A</v>
      </c>
      <c r="J18" s="98" t="str">
        <f>$J$17</f>
        <v>Estudiantes y Graduados</v>
      </c>
      <c r="K18" s="98" t="s">
        <v>412</v>
      </c>
      <c r="L18" s="98"/>
    </row>
    <row r="19" spans="3:12" x14ac:dyDescent="0.25">
      <c r="C19" s="141"/>
      <c r="D19" s="158"/>
      <c r="E19" s="123"/>
      <c r="F19" s="97">
        <f t="shared" si="0"/>
        <v>0</v>
      </c>
      <c r="G19" s="161"/>
      <c r="H19" s="142"/>
      <c r="I19" s="130" t="e">
        <f>VLOOKUP(H19,Presupuesto!$B$11:$C$565,2,0)</f>
        <v>#N/A</v>
      </c>
      <c r="J19" s="98" t="str">
        <f t="shared" ref="J19:J36" si="1">$J$17</f>
        <v>Estudiantes y Graduados</v>
      </c>
      <c r="K19" s="98" t="s">
        <v>412</v>
      </c>
      <c r="L19" s="98"/>
    </row>
    <row r="20" spans="3:12" x14ac:dyDescent="0.25">
      <c r="C20" s="141"/>
      <c r="D20" s="158"/>
      <c r="E20" s="123"/>
      <c r="F20" s="97">
        <f t="shared" si="0"/>
        <v>0</v>
      </c>
      <c r="G20" s="161"/>
      <c r="H20" s="142"/>
      <c r="I20" s="130" t="e">
        <f>VLOOKUP(H20,Presupuesto!$B$11:$C$565,2,0)</f>
        <v>#N/A</v>
      </c>
      <c r="J20" s="98" t="str">
        <f t="shared" si="1"/>
        <v>Estudiantes y Graduados</v>
      </c>
      <c r="K20" s="98" t="s">
        <v>412</v>
      </c>
      <c r="L20" s="98"/>
    </row>
    <row r="21" spans="3:12" x14ac:dyDescent="0.25">
      <c r="C21" s="141"/>
      <c r="D21" s="158"/>
      <c r="E21" s="123"/>
      <c r="F21" s="97">
        <f t="shared" si="0"/>
        <v>0</v>
      </c>
      <c r="G21" s="161"/>
      <c r="H21" s="142"/>
      <c r="I21" s="130" t="e">
        <f>VLOOKUP(H21,Presupuesto!$B$11:$C$565,2,0)</f>
        <v>#N/A</v>
      </c>
      <c r="J21" s="98" t="str">
        <f t="shared" si="1"/>
        <v>Estudiantes y Graduados</v>
      </c>
      <c r="K21" s="98" t="s">
        <v>412</v>
      </c>
      <c r="L21" s="98"/>
    </row>
    <row r="22" spans="3:12" x14ac:dyDescent="0.25">
      <c r="C22" s="141"/>
      <c r="D22" s="158"/>
      <c r="E22" s="123"/>
      <c r="F22" s="97">
        <f t="shared" si="0"/>
        <v>0</v>
      </c>
      <c r="G22" s="161"/>
      <c r="H22" s="142"/>
      <c r="I22" s="130" t="e">
        <f>VLOOKUP(H22,Presupuesto!$B$11:$C$565,2,0)</f>
        <v>#N/A</v>
      </c>
      <c r="J22" s="98" t="str">
        <f t="shared" si="1"/>
        <v>Estudiantes y Graduados</v>
      </c>
      <c r="K22" s="98" t="s">
        <v>401</v>
      </c>
      <c r="L22" s="98"/>
    </row>
    <row r="23" spans="3:12" x14ac:dyDescent="0.25">
      <c r="C23" s="141"/>
      <c r="D23" s="158"/>
      <c r="E23" s="123"/>
      <c r="F23" s="97">
        <f t="shared" si="0"/>
        <v>0</v>
      </c>
      <c r="G23" s="161"/>
      <c r="H23" s="142"/>
      <c r="I23" s="130" t="e">
        <f>VLOOKUP(H23,Presupuesto!$B$11:$C$565,2,0)</f>
        <v>#N/A</v>
      </c>
      <c r="J23" s="98" t="str">
        <f t="shared" si="1"/>
        <v>Estudiantes y Graduados</v>
      </c>
      <c r="K23" s="98" t="s">
        <v>412</v>
      </c>
      <c r="L23" s="98"/>
    </row>
    <row r="24" spans="3:12" x14ac:dyDescent="0.25">
      <c r="C24" s="141"/>
      <c r="D24" s="158"/>
      <c r="E24" s="123"/>
      <c r="F24" s="97">
        <f t="shared" si="0"/>
        <v>0</v>
      </c>
      <c r="G24" s="161"/>
      <c r="H24" s="142"/>
      <c r="I24" s="130" t="e">
        <f>VLOOKUP(H24,Presupuesto!$B$11:$C$565,2,0)</f>
        <v>#N/A</v>
      </c>
      <c r="J24" s="98" t="str">
        <f t="shared" si="1"/>
        <v>Estudiantes y Graduados</v>
      </c>
      <c r="K24" s="98" t="s">
        <v>412</v>
      </c>
      <c r="L24" s="98"/>
    </row>
    <row r="25" spans="3:12" x14ac:dyDescent="0.25">
      <c r="C25" s="141"/>
      <c r="D25" s="158"/>
      <c r="E25" s="123"/>
      <c r="F25" s="97">
        <f t="shared" si="0"/>
        <v>0</v>
      </c>
      <c r="G25" s="161"/>
      <c r="H25" s="142"/>
      <c r="I25" s="130" t="e">
        <f>VLOOKUP(H25,Presupuesto!$B$11:$C$565,2,0)</f>
        <v>#N/A</v>
      </c>
      <c r="J25" s="98" t="str">
        <f t="shared" si="1"/>
        <v>Estudiantes y Graduados</v>
      </c>
      <c r="K25" s="98" t="s">
        <v>412</v>
      </c>
      <c r="L25" s="98"/>
    </row>
    <row r="26" spans="3:12" x14ac:dyDescent="0.25">
      <c r="C26" s="141"/>
      <c r="D26" s="158"/>
      <c r="E26" s="123"/>
      <c r="F26" s="97">
        <f t="shared" si="0"/>
        <v>0</v>
      </c>
      <c r="G26" s="161"/>
      <c r="H26" s="142"/>
      <c r="I26" s="130" t="e">
        <f>VLOOKUP(H26,Presupuesto!$B$11:$C$565,2,0)</f>
        <v>#N/A</v>
      </c>
      <c r="J26" s="98" t="str">
        <f t="shared" si="1"/>
        <v>Estudiantes y Graduados</v>
      </c>
      <c r="K26" s="98" t="s">
        <v>412</v>
      </c>
      <c r="L26" s="98"/>
    </row>
    <row r="27" spans="3:12" x14ac:dyDescent="0.25">
      <c r="C27" s="143"/>
      <c r="D27" s="158"/>
      <c r="E27" s="118"/>
      <c r="F27" s="97">
        <f t="shared" si="0"/>
        <v>0</v>
      </c>
      <c r="G27" s="161"/>
      <c r="H27" s="144"/>
      <c r="I27" s="130" t="e">
        <f>VLOOKUP(H27,Presupuesto!$B$11:$C$565,2,0)</f>
        <v>#N/A</v>
      </c>
      <c r="J27" s="98" t="str">
        <f t="shared" si="1"/>
        <v>Estudiantes y Graduados</v>
      </c>
      <c r="K27" s="98" t="s">
        <v>412</v>
      </c>
      <c r="L27" s="98"/>
    </row>
    <row r="28" spans="3:12" x14ac:dyDescent="0.25">
      <c r="C28" s="143"/>
      <c r="D28" s="158"/>
      <c r="E28" s="118"/>
      <c r="F28" s="97">
        <f t="shared" si="0"/>
        <v>0</v>
      </c>
      <c r="G28" s="161"/>
      <c r="H28" s="144"/>
      <c r="I28" s="130" t="e">
        <f>VLOOKUP(H28,Presupuesto!$B$11:$C$565,2,0)</f>
        <v>#N/A</v>
      </c>
      <c r="J28" s="98" t="str">
        <f t="shared" si="1"/>
        <v>Estudiantes y Graduados</v>
      </c>
      <c r="K28" s="98" t="s">
        <v>412</v>
      </c>
      <c r="L28" s="98"/>
    </row>
    <row r="29" spans="3:12" x14ac:dyDescent="0.25">
      <c r="C29" s="143"/>
      <c r="D29" s="158"/>
      <c r="E29" s="118"/>
      <c r="F29" s="97">
        <f t="shared" si="0"/>
        <v>0</v>
      </c>
      <c r="G29" s="161"/>
      <c r="H29" s="144"/>
      <c r="I29" s="130" t="e">
        <f>VLOOKUP(H29,Presupuesto!$B$11:$C$565,2,0)</f>
        <v>#N/A</v>
      </c>
      <c r="J29" s="98" t="str">
        <f t="shared" si="1"/>
        <v>Estudiantes y Graduados</v>
      </c>
      <c r="K29" s="98" t="s">
        <v>412</v>
      </c>
      <c r="L29" s="98"/>
    </row>
    <row r="30" spans="3:12" x14ac:dyDescent="0.25">
      <c r="C30" s="143"/>
      <c r="D30" s="158"/>
      <c r="E30" s="118"/>
      <c r="F30" s="97">
        <f t="shared" si="0"/>
        <v>0</v>
      </c>
      <c r="G30" s="161"/>
      <c r="H30" s="144"/>
      <c r="I30" s="130" t="e">
        <f>VLOOKUP(H30,Presupuesto!$B$11:$C$565,2,0)</f>
        <v>#N/A</v>
      </c>
      <c r="J30" s="98" t="str">
        <f t="shared" si="1"/>
        <v>Estudiantes y Graduados</v>
      </c>
      <c r="K30" s="98" t="s">
        <v>412</v>
      </c>
      <c r="L30" s="98"/>
    </row>
    <row r="31" spans="3:12" x14ac:dyDescent="0.25">
      <c r="C31" s="143"/>
      <c r="D31" s="158"/>
      <c r="E31" s="118"/>
      <c r="F31" s="97">
        <f t="shared" si="0"/>
        <v>0</v>
      </c>
      <c r="G31" s="161"/>
      <c r="H31" s="144"/>
      <c r="I31" s="130" t="e">
        <f>VLOOKUP(H31,Presupuesto!$B$11:$C$565,2,0)</f>
        <v>#N/A</v>
      </c>
      <c r="J31" s="98" t="str">
        <f t="shared" si="1"/>
        <v>Estudiantes y Graduados</v>
      </c>
      <c r="K31" s="98" t="s">
        <v>412</v>
      </c>
      <c r="L31" s="98"/>
    </row>
    <row r="32" spans="3:12" x14ac:dyDescent="0.25">
      <c r="C32" s="143"/>
      <c r="D32" s="158"/>
      <c r="E32" s="118"/>
      <c r="F32" s="97">
        <f t="shared" si="0"/>
        <v>0</v>
      </c>
      <c r="G32" s="161"/>
      <c r="H32" s="144"/>
      <c r="I32" s="130" t="e">
        <f>VLOOKUP(H32,Presupuesto!$B$11:$C$565,2,0)</f>
        <v>#N/A</v>
      </c>
      <c r="J32" s="98" t="str">
        <f t="shared" si="1"/>
        <v>Estudiantes y Graduados</v>
      </c>
      <c r="K32" s="98" t="s">
        <v>412</v>
      </c>
      <c r="L32" s="98"/>
    </row>
    <row r="33" spans="3:12" x14ac:dyDescent="0.25">
      <c r="C33" s="145"/>
      <c r="D33" s="158"/>
      <c r="E33" s="118"/>
      <c r="F33" s="97">
        <f t="shared" si="0"/>
        <v>0</v>
      </c>
      <c r="G33" s="161"/>
      <c r="H33" s="146"/>
      <c r="I33" s="130" t="e">
        <f>VLOOKUP(H33,Presupuesto!$B$11:$C$565,2,0)</f>
        <v>#N/A</v>
      </c>
      <c r="J33" s="98" t="str">
        <f t="shared" si="1"/>
        <v>Estudiantes y Graduados</v>
      </c>
      <c r="K33" s="98" t="s">
        <v>403</v>
      </c>
      <c r="L33" s="98"/>
    </row>
    <row r="34" spans="3:12" x14ac:dyDescent="0.25">
      <c r="C34" s="145"/>
      <c r="D34" s="158"/>
      <c r="E34" s="118"/>
      <c r="F34" s="97">
        <f t="shared" si="0"/>
        <v>0</v>
      </c>
      <c r="G34" s="161"/>
      <c r="H34" s="146"/>
      <c r="I34" s="130" t="e">
        <f>VLOOKUP(H34,Presupuesto!$B$11:$C$565,2,0)</f>
        <v>#N/A</v>
      </c>
      <c r="J34" s="98" t="str">
        <f t="shared" si="1"/>
        <v>Estudiantes y Graduados</v>
      </c>
      <c r="K34" s="98" t="s">
        <v>412</v>
      </c>
      <c r="L34" s="98"/>
    </row>
    <row r="35" spans="3:12" x14ac:dyDescent="0.25">
      <c r="C35" s="145"/>
      <c r="D35" s="158"/>
      <c r="E35" s="118"/>
      <c r="F35" s="97">
        <f t="shared" si="0"/>
        <v>0</v>
      </c>
      <c r="G35" s="161"/>
      <c r="H35" s="146"/>
      <c r="I35" s="130" t="e">
        <f>VLOOKUP(H35,Presupuesto!$B$11:$C$565,2,0)</f>
        <v>#N/A</v>
      </c>
      <c r="J35" s="98" t="str">
        <f t="shared" si="1"/>
        <v>Estudiantes y Graduados</v>
      </c>
      <c r="K35" s="98" t="s">
        <v>412</v>
      </c>
      <c r="L35" s="98"/>
    </row>
    <row r="36" spans="3:12" x14ac:dyDescent="0.25">
      <c r="C36" s="145"/>
      <c r="D36" s="158"/>
      <c r="E36" s="118"/>
      <c r="F36" s="97">
        <f t="shared" si="0"/>
        <v>0</v>
      </c>
      <c r="G36" s="161"/>
      <c r="H36" s="146"/>
      <c r="I36" s="130" t="e">
        <f>VLOOKUP(H36,Presupuesto!$B$11:$C$565,2,0)</f>
        <v>#N/A</v>
      </c>
      <c r="J36" s="98" t="str">
        <f t="shared" si="1"/>
        <v>Estudiantes y Graduados</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Estudiantes y Graduados</v>
      </c>
      <c r="K37" s="124" t="s">
        <v>394</v>
      </c>
      <c r="L37" s="106"/>
    </row>
    <row r="38" spans="3:12" x14ac:dyDescent="0.25">
      <c r="F38" s="90"/>
      <c r="G38" s="89"/>
      <c r="H38" s="90"/>
      <c r="I38" s="90"/>
    </row>
    <row r="39" spans="3:12" ht="15.75" thickBot="1" x14ac:dyDescent="0.3"/>
    <row r="40" spans="3:12" ht="15.75" thickBot="1" x14ac:dyDescent="0.3">
      <c r="C40" s="157" t="s">
        <v>53</v>
      </c>
      <c r="D40" s="370">
        <f>SUM(F47:F67)</f>
        <v>0</v>
      </c>
      <c r="F40" s="70"/>
      <c r="G40" s="79"/>
      <c r="H40" s="70"/>
      <c r="I40" s="70"/>
    </row>
    <row r="41" spans="3:12" x14ac:dyDescent="0.25">
      <c r="C41" s="70"/>
      <c r="D41" s="31"/>
      <c r="E41" s="93"/>
      <c r="F41" s="93"/>
      <c r="G41" s="93"/>
      <c r="H41" s="76"/>
      <c r="I41" s="76"/>
      <c r="J41" s="76"/>
      <c r="K41" s="112"/>
    </row>
    <row r="42" spans="3:12" ht="15.75" x14ac:dyDescent="0.25">
      <c r="C42" s="300" t="s">
        <v>392</v>
      </c>
      <c r="D42" s="366"/>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0">
        <f>SUM(F77:F97)</f>
        <v>0</v>
      </c>
      <c r="F70" s="70"/>
      <c r="G70" s="79"/>
      <c r="H70" s="70"/>
      <c r="I70" s="70"/>
    </row>
    <row r="71" spans="3:12" x14ac:dyDescent="0.25">
      <c r="C71" s="70"/>
      <c r="D71" s="31"/>
      <c r="E71" s="93"/>
      <c r="F71" s="93"/>
      <c r="G71" s="93"/>
      <c r="H71" s="76"/>
      <c r="I71" s="76"/>
      <c r="J71" s="76"/>
      <c r="K71" s="112"/>
    </row>
    <row r="72" spans="3:12" ht="15.75" x14ac:dyDescent="0.25">
      <c r="C72" s="300" t="s">
        <v>392</v>
      </c>
      <c r="D72" s="366"/>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0">
        <f>SUM(F107:F127)</f>
        <v>0</v>
      </c>
      <c r="F100" s="70"/>
      <c r="G100" s="79"/>
      <c r="H100" s="70"/>
      <c r="I100" s="70"/>
    </row>
    <row r="101" spans="3:12" x14ac:dyDescent="0.25">
      <c r="C101" s="70"/>
      <c r="D101" s="31"/>
      <c r="E101" s="93"/>
      <c r="F101" s="93"/>
      <c r="G101" s="93"/>
      <c r="H101" s="76"/>
      <c r="I101" s="76"/>
      <c r="J101" s="76"/>
      <c r="K101" s="112"/>
    </row>
    <row r="102" spans="3:12" ht="15.75" x14ac:dyDescent="0.25">
      <c r="C102" s="300" t="s">
        <v>392</v>
      </c>
      <c r="D102" s="366"/>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0">
        <f>SUM(F137:F157)</f>
        <v>0</v>
      </c>
      <c r="F130" s="70"/>
      <c r="G130" s="79"/>
      <c r="H130" s="70"/>
      <c r="I130" s="70"/>
    </row>
    <row r="131" spans="3:12" x14ac:dyDescent="0.25">
      <c r="C131" s="70"/>
      <c r="D131" s="31"/>
      <c r="E131" s="93"/>
      <c r="F131" s="93"/>
      <c r="G131" s="93"/>
      <c r="H131" s="76"/>
      <c r="I131" s="76"/>
      <c r="J131" s="76"/>
      <c r="K131" s="112"/>
    </row>
    <row r="132" spans="3:12" ht="15.75" x14ac:dyDescent="0.25">
      <c r="C132" s="300" t="s">
        <v>392</v>
      </c>
      <c r="D132" s="366"/>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0">
        <f>SUM(F167:F187)</f>
        <v>0</v>
      </c>
      <c r="F160" s="70"/>
      <c r="G160" s="79"/>
      <c r="H160" s="70"/>
      <c r="I160" s="70"/>
    </row>
    <row r="161" spans="3:12" x14ac:dyDescent="0.25">
      <c r="C161" s="70"/>
      <c r="D161" s="31"/>
      <c r="E161" s="93"/>
      <c r="F161" s="93"/>
      <c r="G161" s="93"/>
      <c r="H161" s="76"/>
      <c r="I161" s="76"/>
      <c r="J161" s="76"/>
      <c r="K161" s="112"/>
    </row>
    <row r="162" spans="3:12" ht="15.75" x14ac:dyDescent="0.25">
      <c r="C162" s="300" t="s">
        <v>392</v>
      </c>
      <c r="D162" s="366"/>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13"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x14ac:dyDescent="0.25">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0">
        <f>SUM(F17:F50)</f>
        <v>0</v>
      </c>
      <c r="G10" s="79"/>
      <c r="H10" s="70"/>
      <c r="I10" s="70"/>
    </row>
    <row r="11" spans="1:555" x14ac:dyDescent="0.25">
      <c r="G11" s="79"/>
      <c r="H11" s="70"/>
      <c r="I11" s="70"/>
    </row>
    <row r="12" spans="1:555" x14ac:dyDescent="0.25">
      <c r="F12" s="70"/>
      <c r="G12" s="79"/>
      <c r="H12" s="70"/>
      <c r="I12" s="70"/>
    </row>
    <row r="13" spans="1:555" ht="15.75" x14ac:dyDescent="0.25">
      <c r="C13" s="300" t="s">
        <v>392</v>
      </c>
      <c r="D13" s="366"/>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0">
        <f>SUM(F60:F93)</f>
        <v>0</v>
      </c>
      <c r="G53" s="79"/>
      <c r="H53" s="70"/>
      <c r="I53" s="70"/>
    </row>
    <row r="54" spans="3:17" x14ac:dyDescent="0.25">
      <c r="G54" s="79"/>
      <c r="H54" s="70"/>
      <c r="I54" s="70"/>
    </row>
    <row r="55" spans="3:17" x14ac:dyDescent="0.25">
      <c r="F55" s="70"/>
      <c r="G55" s="79"/>
      <c r="H55" s="70"/>
      <c r="I55" s="70"/>
    </row>
    <row r="56" spans="3:17" ht="15.75" x14ac:dyDescent="0.25">
      <c r="C56" s="300" t="s">
        <v>392</v>
      </c>
      <c r="D56" s="366"/>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0">
        <f>SUM(F103:F136)</f>
        <v>0</v>
      </c>
      <c r="G96" s="79"/>
      <c r="H96" s="70"/>
      <c r="I96" s="70"/>
    </row>
    <row r="97" spans="3:17" x14ac:dyDescent="0.25">
      <c r="G97" s="79"/>
      <c r="H97" s="70"/>
      <c r="I97" s="70"/>
    </row>
    <row r="98" spans="3:17" x14ac:dyDescent="0.25">
      <c r="F98" s="70"/>
      <c r="G98" s="79"/>
      <c r="H98" s="70"/>
      <c r="I98" s="70"/>
    </row>
    <row r="99" spans="3:17" ht="15.75" x14ac:dyDescent="0.25">
      <c r="C99" s="300" t="s">
        <v>392</v>
      </c>
      <c r="D99" s="366"/>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0">
        <f>SUM(F146:F179)</f>
        <v>0</v>
      </c>
      <c r="G139" s="79"/>
      <c r="H139" s="70"/>
      <c r="I139" s="70"/>
    </row>
    <row r="140" spans="3:17" x14ac:dyDescent="0.25">
      <c r="G140" s="79"/>
      <c r="H140" s="70"/>
      <c r="I140" s="70"/>
    </row>
    <row r="141" spans="3:17" x14ac:dyDescent="0.25">
      <c r="F141" s="70"/>
      <c r="G141" s="79"/>
      <c r="H141" s="70"/>
      <c r="I141" s="70"/>
    </row>
    <row r="142" spans="3:17" ht="15.75" x14ac:dyDescent="0.25">
      <c r="C142" s="300" t="s">
        <v>392</v>
      </c>
      <c r="D142" s="366"/>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08"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08"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08"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688" t="s">
        <v>97</v>
      </c>
      <c r="B5" s="690" t="s">
        <v>111</v>
      </c>
      <c r="C5" s="700" t="s">
        <v>86</v>
      </c>
      <c r="D5" s="700" t="s">
        <v>87</v>
      </c>
      <c r="E5" s="700" t="s">
        <v>392</v>
      </c>
      <c r="F5" s="700" t="s">
        <v>88</v>
      </c>
      <c r="G5" s="703" t="s">
        <v>100</v>
      </c>
      <c r="H5" s="705"/>
      <c r="I5" s="705"/>
      <c r="J5" s="705"/>
      <c r="K5" s="705"/>
      <c r="L5" s="705"/>
      <c r="M5" s="705"/>
      <c r="N5" s="704"/>
      <c r="O5" s="709" t="s">
        <v>101</v>
      </c>
      <c r="P5" s="710"/>
      <c r="Q5" s="690" t="s">
        <v>102</v>
      </c>
      <c r="R5" s="690" t="s">
        <v>103</v>
      </c>
      <c r="S5" s="690" t="s">
        <v>110</v>
      </c>
      <c r="T5" s="690" t="s">
        <v>109</v>
      </c>
      <c r="U5" s="706" t="s">
        <v>89</v>
      </c>
    </row>
    <row r="6" spans="1:21" ht="14.45" customHeight="1" x14ac:dyDescent="0.25">
      <c r="A6" s="688"/>
      <c r="B6" s="688"/>
      <c r="C6" s="701"/>
      <c r="D6" s="701"/>
      <c r="E6" s="701"/>
      <c r="F6" s="701"/>
      <c r="G6" s="703" t="s">
        <v>104</v>
      </c>
      <c r="H6" s="704"/>
      <c r="I6" s="703" t="s">
        <v>105</v>
      </c>
      <c r="J6" s="704"/>
      <c r="K6" s="703" t="s">
        <v>106</v>
      </c>
      <c r="L6" s="704"/>
      <c r="M6" s="703" t="s">
        <v>107</v>
      </c>
      <c r="N6" s="704"/>
      <c r="O6" s="711"/>
      <c r="P6" s="712"/>
      <c r="Q6" s="688"/>
      <c r="R6" s="688"/>
      <c r="S6" s="688"/>
      <c r="T6" s="688"/>
      <c r="U6" s="707"/>
    </row>
    <row r="7" spans="1:21" ht="25.5" x14ac:dyDescent="0.25">
      <c r="A7" s="689"/>
      <c r="B7" s="689"/>
      <c r="C7" s="702"/>
      <c r="D7" s="702"/>
      <c r="E7" s="702"/>
      <c r="F7" s="702"/>
      <c r="G7" s="433" t="s">
        <v>108</v>
      </c>
      <c r="H7" s="433" t="s">
        <v>12</v>
      </c>
      <c r="I7" s="433" t="s">
        <v>108</v>
      </c>
      <c r="J7" s="433" t="s">
        <v>12</v>
      </c>
      <c r="K7" s="433" t="s">
        <v>108</v>
      </c>
      <c r="L7" s="433" t="s">
        <v>12</v>
      </c>
      <c r="M7" s="433" t="s">
        <v>108</v>
      </c>
      <c r="N7" s="433" t="s">
        <v>12</v>
      </c>
      <c r="O7" s="433" t="s">
        <v>108</v>
      </c>
      <c r="P7" s="433" t="s">
        <v>12</v>
      </c>
      <c r="Q7" s="689"/>
      <c r="R7" s="689"/>
      <c r="S7" s="689"/>
      <c r="T7" s="689"/>
      <c r="U7" s="708"/>
    </row>
    <row r="8" spans="1:21" ht="15.75" x14ac:dyDescent="0.25">
      <c r="A8" s="434"/>
      <c r="B8" s="435"/>
      <c r="C8" s="436"/>
      <c r="D8" s="436"/>
      <c r="E8" s="437"/>
      <c r="F8" s="436"/>
      <c r="G8" s="438"/>
      <c r="H8" s="438"/>
      <c r="I8" s="438"/>
      <c r="J8" s="438"/>
      <c r="K8" s="438"/>
      <c r="L8" s="438"/>
      <c r="M8" s="438"/>
      <c r="N8" s="438"/>
      <c r="O8" s="438"/>
      <c r="P8" s="438"/>
      <c r="Q8" s="439"/>
      <c r="R8" s="439"/>
      <c r="S8" s="439"/>
      <c r="T8" s="439"/>
      <c r="U8" s="440"/>
    </row>
    <row r="9" spans="1:21" ht="15.75" x14ac:dyDescent="0.25">
      <c r="A9" s="697" t="s">
        <v>1374</v>
      </c>
      <c r="B9" s="694" t="s">
        <v>1375</v>
      </c>
      <c r="C9" s="322"/>
      <c r="D9" s="322"/>
      <c r="E9" s="71"/>
      <c r="F9" s="71"/>
      <c r="G9" s="203"/>
      <c r="H9" s="204"/>
      <c r="I9" s="203"/>
      <c r="J9" s="204"/>
      <c r="K9" s="203"/>
      <c r="L9" s="204"/>
      <c r="M9" s="203"/>
      <c r="N9" s="204"/>
      <c r="O9" s="376">
        <f>G9+I9+K9+M9</f>
        <v>0</v>
      </c>
      <c r="P9" s="376">
        <f>H9+J9+L9+N9</f>
        <v>0</v>
      </c>
      <c r="Q9" s="71"/>
      <c r="R9" s="71"/>
      <c r="S9" s="71"/>
      <c r="T9" s="71"/>
      <c r="U9" s="71"/>
    </row>
    <row r="10" spans="1:21" ht="15.75" x14ac:dyDescent="0.25">
      <c r="A10" s="698"/>
      <c r="B10" s="695"/>
      <c r="C10" s="322"/>
      <c r="D10" s="322"/>
      <c r="E10" s="71"/>
      <c r="F10" s="71"/>
      <c r="G10" s="203"/>
      <c r="H10" s="204"/>
      <c r="I10" s="203"/>
      <c r="J10" s="204"/>
      <c r="K10" s="203"/>
      <c r="L10" s="204"/>
      <c r="M10" s="203"/>
      <c r="N10" s="204"/>
      <c r="O10" s="376">
        <f t="shared" ref="O10:O27" si="0">G10+I10+K10+M10</f>
        <v>0</v>
      </c>
      <c r="P10" s="376">
        <f t="shared" ref="P10:P27" si="1">H10+J10+L10+N10</f>
        <v>0</v>
      </c>
      <c r="Q10" s="71"/>
      <c r="R10" s="71"/>
      <c r="S10" s="71"/>
      <c r="T10" s="71"/>
      <c r="U10" s="71"/>
    </row>
    <row r="11" spans="1:21" ht="15.75" x14ac:dyDescent="0.25">
      <c r="A11" s="698"/>
      <c r="B11" s="695"/>
      <c r="C11" s="322"/>
      <c r="D11" s="322"/>
      <c r="E11" s="71"/>
      <c r="F11" s="71"/>
      <c r="G11" s="203"/>
      <c r="H11" s="204"/>
      <c r="I11" s="203"/>
      <c r="J11" s="204"/>
      <c r="K11" s="203"/>
      <c r="L11" s="204"/>
      <c r="M11" s="203"/>
      <c r="N11" s="204"/>
      <c r="O11" s="376">
        <f t="shared" si="0"/>
        <v>0</v>
      </c>
      <c r="P11" s="376">
        <f t="shared" si="1"/>
        <v>0</v>
      </c>
      <c r="Q11" s="71"/>
      <c r="R11" s="71"/>
      <c r="S11" s="71"/>
      <c r="T11" s="71"/>
      <c r="U11" s="71"/>
    </row>
    <row r="12" spans="1:21" ht="15.75" x14ac:dyDescent="0.25">
      <c r="A12" s="698"/>
      <c r="B12" s="695"/>
      <c r="C12" s="322"/>
      <c r="D12" s="322"/>
      <c r="E12" s="71"/>
      <c r="F12" s="71"/>
      <c r="G12" s="203"/>
      <c r="H12" s="204"/>
      <c r="I12" s="203"/>
      <c r="J12" s="204"/>
      <c r="K12" s="203"/>
      <c r="L12" s="204"/>
      <c r="M12" s="203"/>
      <c r="N12" s="204"/>
      <c r="O12" s="376">
        <f t="shared" si="0"/>
        <v>0</v>
      </c>
      <c r="P12" s="376">
        <f t="shared" si="1"/>
        <v>0</v>
      </c>
      <c r="Q12" s="71"/>
      <c r="R12" s="71"/>
      <c r="S12" s="71"/>
      <c r="T12" s="71"/>
      <c r="U12" s="71"/>
    </row>
    <row r="13" spans="1:21" ht="15.75" x14ac:dyDescent="0.25">
      <c r="A13" s="698"/>
      <c r="B13" s="695"/>
      <c r="C13" s="322"/>
      <c r="D13" s="322"/>
      <c r="E13" s="71"/>
      <c r="F13" s="71"/>
      <c r="G13" s="203"/>
      <c r="H13" s="204"/>
      <c r="I13" s="203"/>
      <c r="J13" s="204"/>
      <c r="K13" s="203"/>
      <c r="L13" s="204"/>
      <c r="M13" s="203"/>
      <c r="N13" s="204"/>
      <c r="O13" s="376">
        <f t="shared" si="0"/>
        <v>0</v>
      </c>
      <c r="P13" s="376">
        <f t="shared" si="1"/>
        <v>0</v>
      </c>
      <c r="Q13" s="71"/>
      <c r="R13" s="71"/>
      <c r="S13" s="71"/>
      <c r="T13" s="71"/>
      <c r="U13" s="71"/>
    </row>
    <row r="14" spans="1:21" ht="15.75" x14ac:dyDescent="0.25">
      <c r="A14" s="698"/>
      <c r="B14" s="695"/>
      <c r="C14" s="322"/>
      <c r="D14" s="322"/>
      <c r="E14" s="71"/>
      <c r="F14" s="71"/>
      <c r="G14" s="203"/>
      <c r="H14" s="204"/>
      <c r="I14" s="203"/>
      <c r="J14" s="204"/>
      <c r="K14" s="203"/>
      <c r="L14" s="204"/>
      <c r="M14" s="203"/>
      <c r="N14" s="204"/>
      <c r="O14" s="376">
        <f t="shared" si="0"/>
        <v>0</v>
      </c>
      <c r="P14" s="376">
        <f t="shared" si="1"/>
        <v>0</v>
      </c>
      <c r="Q14" s="71"/>
      <c r="R14" s="71"/>
      <c r="S14" s="71"/>
      <c r="T14" s="71"/>
      <c r="U14" s="71"/>
    </row>
    <row r="15" spans="1:21" ht="15.75" x14ac:dyDescent="0.25">
      <c r="A15" s="698"/>
      <c r="B15" s="695"/>
      <c r="C15" s="322"/>
      <c r="D15" s="322"/>
      <c r="E15" s="71"/>
      <c r="F15" s="71"/>
      <c r="G15" s="203"/>
      <c r="H15" s="204"/>
      <c r="I15" s="203"/>
      <c r="J15" s="204"/>
      <c r="K15" s="203"/>
      <c r="L15" s="204"/>
      <c r="M15" s="203"/>
      <c r="N15" s="204"/>
      <c r="O15" s="376">
        <f t="shared" si="0"/>
        <v>0</v>
      </c>
      <c r="P15" s="376">
        <f t="shared" si="1"/>
        <v>0</v>
      </c>
      <c r="Q15" s="71"/>
      <c r="R15" s="71"/>
      <c r="S15" s="71"/>
      <c r="T15" s="71"/>
      <c r="U15" s="71"/>
    </row>
    <row r="16" spans="1:21" ht="15.75" x14ac:dyDescent="0.25">
      <c r="A16" s="698"/>
      <c r="B16" s="695"/>
      <c r="C16" s="322"/>
      <c r="D16" s="322"/>
      <c r="E16" s="71"/>
      <c r="F16" s="71"/>
      <c r="G16" s="203"/>
      <c r="H16" s="204"/>
      <c r="I16" s="203"/>
      <c r="J16" s="204"/>
      <c r="K16" s="203"/>
      <c r="L16" s="204"/>
      <c r="M16" s="203"/>
      <c r="N16" s="204"/>
      <c r="O16" s="376">
        <f t="shared" si="0"/>
        <v>0</v>
      </c>
      <c r="P16" s="376">
        <f t="shared" si="1"/>
        <v>0</v>
      </c>
      <c r="Q16" s="71"/>
      <c r="R16" s="71"/>
      <c r="S16" s="71"/>
      <c r="T16" s="71"/>
      <c r="U16" s="71"/>
    </row>
    <row r="17" spans="1:21" ht="15.75" x14ac:dyDescent="0.25">
      <c r="A17" s="698"/>
      <c r="B17" s="695"/>
      <c r="C17" s="322"/>
      <c r="D17" s="322"/>
      <c r="E17" s="71"/>
      <c r="F17" s="71"/>
      <c r="G17" s="203"/>
      <c r="H17" s="204"/>
      <c r="I17" s="203"/>
      <c r="J17" s="204"/>
      <c r="K17" s="203"/>
      <c r="L17" s="204"/>
      <c r="M17" s="203"/>
      <c r="N17" s="204"/>
      <c r="O17" s="376">
        <f t="shared" si="0"/>
        <v>0</v>
      </c>
      <c r="P17" s="376">
        <f t="shared" si="1"/>
        <v>0</v>
      </c>
      <c r="Q17" s="205"/>
      <c r="R17" s="71"/>
      <c r="S17" s="71"/>
      <c r="T17" s="71"/>
      <c r="U17" s="71"/>
    </row>
    <row r="18" spans="1:21" ht="15.75" x14ac:dyDescent="0.25">
      <c r="A18" s="699"/>
      <c r="B18" s="696"/>
      <c r="C18" s="322"/>
      <c r="D18" s="322"/>
      <c r="E18" s="71"/>
      <c r="F18" s="71"/>
      <c r="G18" s="203"/>
      <c r="H18" s="204"/>
      <c r="I18" s="203"/>
      <c r="J18" s="204"/>
      <c r="K18" s="203"/>
      <c r="L18" s="204"/>
      <c r="M18" s="203"/>
      <c r="N18" s="204"/>
      <c r="O18" s="376">
        <f t="shared" si="0"/>
        <v>0</v>
      </c>
      <c r="P18" s="376">
        <f t="shared" si="1"/>
        <v>0</v>
      </c>
      <c r="Q18" s="205"/>
      <c r="R18" s="71"/>
      <c r="S18" s="71"/>
      <c r="T18" s="71"/>
      <c r="U18" s="71"/>
    </row>
    <row r="19" spans="1:21" ht="15.75" x14ac:dyDescent="0.25">
      <c r="A19" s="691" t="s">
        <v>1376</v>
      </c>
      <c r="B19" s="691" t="s">
        <v>1375</v>
      </c>
      <c r="C19" s="342"/>
      <c r="D19" s="322"/>
      <c r="E19" s="71"/>
      <c r="F19" s="71"/>
      <c r="G19" s="71"/>
      <c r="H19" s="343"/>
      <c r="I19" s="71"/>
      <c r="J19" s="71"/>
      <c r="K19" s="71"/>
      <c r="L19" s="343"/>
      <c r="M19" s="71"/>
      <c r="N19" s="71"/>
      <c r="O19" s="376">
        <f t="shared" si="0"/>
        <v>0</v>
      </c>
      <c r="P19" s="376">
        <f t="shared" si="1"/>
        <v>0</v>
      </c>
      <c r="Q19" s="71"/>
      <c r="R19" s="71"/>
      <c r="S19" s="71"/>
      <c r="T19" s="71"/>
      <c r="U19" s="71"/>
    </row>
    <row r="20" spans="1:21" ht="15.75" x14ac:dyDescent="0.25">
      <c r="A20" s="692"/>
      <c r="B20" s="692"/>
      <c r="C20" s="342"/>
      <c r="D20" s="322"/>
      <c r="E20" s="71"/>
      <c r="F20" s="71"/>
      <c r="G20" s="71"/>
      <c r="H20" s="343"/>
      <c r="I20" s="71"/>
      <c r="J20" s="71"/>
      <c r="K20" s="71"/>
      <c r="L20" s="343"/>
      <c r="M20" s="71"/>
      <c r="N20" s="71"/>
      <c r="O20" s="376">
        <f t="shared" si="0"/>
        <v>0</v>
      </c>
      <c r="P20" s="376">
        <f t="shared" si="1"/>
        <v>0</v>
      </c>
      <c r="Q20" s="71"/>
      <c r="R20" s="71"/>
      <c r="S20" s="71"/>
      <c r="T20" s="71"/>
      <c r="U20" s="71"/>
    </row>
    <row r="21" spans="1:21" ht="15.75" x14ac:dyDescent="0.25">
      <c r="A21" s="692"/>
      <c r="B21" s="692"/>
      <c r="C21" s="342"/>
      <c r="D21" s="322"/>
      <c r="E21" s="71"/>
      <c r="F21" s="71"/>
      <c r="G21" s="71"/>
      <c r="H21" s="343"/>
      <c r="I21" s="71"/>
      <c r="J21" s="71"/>
      <c r="K21" s="71"/>
      <c r="L21" s="343"/>
      <c r="M21" s="71"/>
      <c r="N21" s="71"/>
      <c r="O21" s="376">
        <f t="shared" si="0"/>
        <v>0</v>
      </c>
      <c r="P21" s="376">
        <f t="shared" si="1"/>
        <v>0</v>
      </c>
      <c r="Q21" s="71"/>
      <c r="R21" s="71"/>
      <c r="S21" s="71"/>
      <c r="T21" s="71"/>
      <c r="U21" s="71"/>
    </row>
    <row r="22" spans="1:21" ht="15.75" x14ac:dyDescent="0.25">
      <c r="A22" s="692"/>
      <c r="B22" s="692"/>
      <c r="C22" s="342"/>
      <c r="D22" s="322"/>
      <c r="E22" s="71"/>
      <c r="F22" s="71"/>
      <c r="G22" s="71"/>
      <c r="H22" s="343"/>
      <c r="I22" s="71"/>
      <c r="J22" s="71"/>
      <c r="K22" s="71"/>
      <c r="L22" s="343"/>
      <c r="M22" s="71"/>
      <c r="N22" s="71"/>
      <c r="O22" s="376">
        <f t="shared" si="0"/>
        <v>0</v>
      </c>
      <c r="P22" s="376">
        <f t="shared" si="1"/>
        <v>0</v>
      </c>
      <c r="Q22" s="71"/>
      <c r="R22" s="71"/>
      <c r="S22" s="71"/>
      <c r="T22" s="71"/>
      <c r="U22" s="71"/>
    </row>
    <row r="23" spans="1:21" ht="15.75" x14ac:dyDescent="0.25">
      <c r="A23" s="692"/>
      <c r="B23" s="692"/>
      <c r="C23" s="342"/>
      <c r="D23" s="322"/>
      <c r="E23" s="71"/>
      <c r="F23" s="71"/>
      <c r="G23" s="71"/>
      <c r="H23" s="343"/>
      <c r="I23" s="71"/>
      <c r="J23" s="71"/>
      <c r="K23" s="71"/>
      <c r="L23" s="343"/>
      <c r="M23" s="71"/>
      <c r="N23" s="71"/>
      <c r="O23" s="376">
        <f t="shared" si="0"/>
        <v>0</v>
      </c>
      <c r="P23" s="376">
        <f t="shared" si="1"/>
        <v>0</v>
      </c>
      <c r="Q23" s="71"/>
      <c r="R23" s="71"/>
      <c r="S23" s="71"/>
      <c r="T23" s="71"/>
      <c r="U23" s="71"/>
    </row>
    <row r="24" spans="1:21" ht="15.75" x14ac:dyDescent="0.25">
      <c r="A24" s="692"/>
      <c r="B24" s="692"/>
      <c r="C24" s="342"/>
      <c r="D24" s="322"/>
      <c r="E24" s="71"/>
      <c r="F24" s="71"/>
      <c r="G24" s="71"/>
      <c r="H24" s="343"/>
      <c r="I24" s="71"/>
      <c r="J24" s="71"/>
      <c r="K24" s="71"/>
      <c r="L24" s="343"/>
      <c r="M24" s="71"/>
      <c r="N24" s="71"/>
      <c r="O24" s="376">
        <f t="shared" si="0"/>
        <v>0</v>
      </c>
      <c r="P24" s="376">
        <f t="shared" si="1"/>
        <v>0</v>
      </c>
      <c r="Q24" s="71"/>
      <c r="R24" s="71"/>
      <c r="S24" s="71"/>
      <c r="T24" s="71"/>
      <c r="U24" s="71"/>
    </row>
    <row r="25" spans="1:21" ht="15.75" x14ac:dyDescent="0.25">
      <c r="A25" s="692"/>
      <c r="B25" s="692"/>
      <c r="C25" s="342"/>
      <c r="D25" s="322"/>
      <c r="E25" s="71"/>
      <c r="F25" s="71"/>
      <c r="G25" s="203"/>
      <c r="H25" s="71"/>
      <c r="I25" s="71"/>
      <c r="J25" s="71"/>
      <c r="K25" s="71"/>
      <c r="L25" s="71"/>
      <c r="M25" s="71"/>
      <c r="N25" s="71"/>
      <c r="O25" s="376">
        <f t="shared" si="0"/>
        <v>0</v>
      </c>
      <c r="P25" s="376">
        <f t="shared" si="1"/>
        <v>0</v>
      </c>
      <c r="Q25" s="71"/>
      <c r="R25" s="71"/>
      <c r="S25" s="71"/>
      <c r="T25" s="71"/>
      <c r="U25" s="71"/>
    </row>
    <row r="26" spans="1:21" ht="15.75" x14ac:dyDescent="0.25">
      <c r="A26" s="692"/>
      <c r="B26" s="692"/>
      <c r="C26" s="342"/>
      <c r="D26" s="342"/>
      <c r="E26" s="71"/>
      <c r="F26" s="71"/>
      <c r="G26" s="71"/>
      <c r="H26" s="71"/>
      <c r="I26" s="71"/>
      <c r="J26" s="71"/>
      <c r="K26" s="71"/>
      <c r="L26" s="71"/>
      <c r="M26" s="71"/>
      <c r="N26" s="71"/>
      <c r="O26" s="376">
        <f t="shared" si="0"/>
        <v>0</v>
      </c>
      <c r="P26" s="376">
        <f t="shared" si="1"/>
        <v>0</v>
      </c>
      <c r="Q26" s="71"/>
      <c r="R26" s="71"/>
      <c r="S26" s="71"/>
      <c r="T26" s="71"/>
      <c r="U26" s="71"/>
    </row>
    <row r="27" spans="1:21" ht="15.75" x14ac:dyDescent="0.25">
      <c r="A27" s="693"/>
      <c r="B27" s="693"/>
      <c r="C27" s="342"/>
      <c r="D27" s="342"/>
      <c r="E27" s="71"/>
      <c r="F27" s="71"/>
      <c r="G27" s="71"/>
      <c r="H27" s="71"/>
      <c r="I27" s="71"/>
      <c r="J27" s="71"/>
      <c r="K27" s="71"/>
      <c r="L27" s="71"/>
      <c r="M27" s="71"/>
      <c r="N27" s="71"/>
      <c r="O27" s="376">
        <f t="shared" si="0"/>
        <v>0</v>
      </c>
      <c r="P27" s="376">
        <f t="shared" si="1"/>
        <v>0</v>
      </c>
      <c r="Q27" s="71"/>
      <c r="R27" s="71"/>
      <c r="S27" s="71"/>
      <c r="T27" s="71"/>
      <c r="U27" s="72"/>
    </row>
    <row r="28" spans="1:21" ht="15.6" customHeight="1" x14ac:dyDescent="0.25">
      <c r="A28" s="293"/>
      <c r="B28" s="294"/>
      <c r="C28" s="293" t="s">
        <v>1351</v>
      </c>
      <c r="D28" s="294"/>
      <c r="E28" s="294"/>
      <c r="F28" s="295"/>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7"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2" customWidth="1"/>
    <col min="16" max="16" width="16.28515625" style="382"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87"/>
      <c r="C1" s="287"/>
      <c r="D1" s="287"/>
      <c r="E1" s="287"/>
      <c r="F1" s="287"/>
      <c r="G1" s="287" t="s">
        <v>1380</v>
      </c>
      <c r="H1" s="287"/>
      <c r="I1" s="287"/>
      <c r="J1" s="287"/>
      <c r="K1" s="287"/>
      <c r="L1" s="287"/>
      <c r="M1" s="287"/>
      <c r="N1" s="287"/>
      <c r="O1" s="377"/>
      <c r="P1" s="377"/>
      <c r="Q1" s="287"/>
      <c r="R1" s="287"/>
      <c r="S1" s="287"/>
      <c r="T1" s="287"/>
      <c r="U1" s="287"/>
    </row>
    <row r="2" spans="1:21" s="245" customFormat="1" ht="18.75" x14ac:dyDescent="0.25">
      <c r="A2" s="309" t="s">
        <v>1342</v>
      </c>
      <c r="B2" s="287"/>
      <c r="C2" s="287"/>
      <c r="D2" s="287"/>
      <c r="E2" s="287"/>
      <c r="F2" s="287"/>
      <c r="G2" s="287"/>
      <c r="H2" s="287"/>
      <c r="I2" s="287"/>
      <c r="J2" s="287"/>
      <c r="K2" s="287"/>
      <c r="L2" s="287"/>
      <c r="M2" s="287"/>
      <c r="N2" s="287"/>
      <c r="O2" s="377"/>
      <c r="P2" s="377"/>
      <c r="Q2" s="287"/>
      <c r="R2" s="287"/>
      <c r="S2" s="287"/>
      <c r="T2" s="287"/>
      <c r="U2" s="287"/>
    </row>
    <row r="3" spans="1:21" s="245" customFormat="1" ht="21" customHeight="1" x14ac:dyDescent="0.25">
      <c r="A3" s="246" t="s">
        <v>1377</v>
      </c>
      <c r="B3" s="247"/>
      <c r="C3" s="247"/>
      <c r="D3" s="247"/>
      <c r="E3" s="248"/>
      <c r="F3" s="247"/>
      <c r="G3" s="247"/>
      <c r="H3" s="247"/>
      <c r="I3" s="247"/>
      <c r="J3" s="247"/>
      <c r="K3" s="247"/>
      <c r="L3" s="247"/>
      <c r="M3" s="247"/>
      <c r="N3" s="247"/>
      <c r="O3" s="378"/>
      <c r="P3" s="378"/>
      <c r="Q3" s="247"/>
      <c r="R3" s="247"/>
      <c r="S3" s="247"/>
      <c r="T3" s="247"/>
      <c r="U3" s="247"/>
    </row>
    <row r="4" spans="1:21" s="67" customFormat="1" ht="23.2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s="67" customFormat="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s="67" customFormat="1" ht="24" customHeight="1"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s="67" customFormat="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customHeight="1" x14ac:dyDescent="0.25">
      <c r="A8" s="713" t="s">
        <v>1378</v>
      </c>
      <c r="B8" s="713" t="s">
        <v>1455</v>
      </c>
      <c r="C8" s="305"/>
      <c r="D8" s="305"/>
      <c r="E8" s="305"/>
      <c r="F8" s="305"/>
      <c r="G8" s="250"/>
      <c r="H8" s="250"/>
      <c r="I8" s="251"/>
      <c r="J8" s="252"/>
      <c r="K8" s="250"/>
      <c r="L8" s="231"/>
      <c r="M8" s="251"/>
      <c r="N8" s="231"/>
      <c r="O8" s="379">
        <f>G8+I8+K8+M8</f>
        <v>0</v>
      </c>
      <c r="P8" s="380">
        <f>H8+J8+L8+N8</f>
        <v>0</v>
      </c>
      <c r="Q8" s="250"/>
      <c r="R8" s="250"/>
      <c r="S8" s="250"/>
      <c r="T8" s="250"/>
      <c r="U8" s="305"/>
    </row>
    <row r="9" spans="1:21" ht="15.75" x14ac:dyDescent="0.25">
      <c r="A9" s="714"/>
      <c r="B9" s="714"/>
      <c r="C9" s="305"/>
      <c r="D9" s="305"/>
      <c r="E9" s="305"/>
      <c r="F9" s="305"/>
      <c r="G9" s="250"/>
      <c r="H9" s="250"/>
      <c r="I9" s="251"/>
      <c r="J9" s="252"/>
      <c r="K9" s="250"/>
      <c r="L9" s="231"/>
      <c r="M9" s="251"/>
      <c r="N9" s="231"/>
      <c r="O9" s="379">
        <f t="shared" ref="O9:O46" si="0">G9+I9+K9+M9</f>
        <v>0</v>
      </c>
      <c r="P9" s="380">
        <f t="shared" ref="P9:P46" si="1">H9+J9+L9+N9</f>
        <v>0</v>
      </c>
      <c r="Q9" s="250"/>
      <c r="R9" s="250"/>
      <c r="S9" s="250"/>
      <c r="T9" s="250"/>
      <c r="U9" s="305"/>
    </row>
    <row r="10" spans="1:21" ht="15.75" x14ac:dyDescent="0.25">
      <c r="A10" s="714"/>
      <c r="B10" s="714"/>
      <c r="C10" s="305"/>
      <c r="D10" s="305"/>
      <c r="E10" s="305"/>
      <c r="F10" s="305"/>
      <c r="G10" s="250"/>
      <c r="H10" s="250"/>
      <c r="I10" s="251"/>
      <c r="J10" s="252"/>
      <c r="K10" s="250"/>
      <c r="L10" s="231"/>
      <c r="M10" s="251"/>
      <c r="N10" s="231"/>
      <c r="O10" s="379">
        <f t="shared" si="0"/>
        <v>0</v>
      </c>
      <c r="P10" s="380">
        <f t="shared" si="1"/>
        <v>0</v>
      </c>
      <c r="Q10" s="250"/>
      <c r="R10" s="250"/>
      <c r="S10" s="250"/>
      <c r="T10" s="250"/>
      <c r="U10" s="305"/>
    </row>
    <row r="11" spans="1:21" ht="15.75" x14ac:dyDescent="0.25">
      <c r="A11" s="714"/>
      <c r="B11" s="714"/>
      <c r="C11" s="305"/>
      <c r="D11" s="305"/>
      <c r="E11" s="305"/>
      <c r="F11" s="305"/>
      <c r="G11" s="250"/>
      <c r="H11" s="250"/>
      <c r="I11" s="251"/>
      <c r="J11" s="252"/>
      <c r="K11" s="250"/>
      <c r="L11" s="231"/>
      <c r="M11" s="251"/>
      <c r="N11" s="231"/>
      <c r="O11" s="379">
        <f t="shared" si="0"/>
        <v>0</v>
      </c>
      <c r="P11" s="380">
        <f t="shared" si="1"/>
        <v>0</v>
      </c>
      <c r="Q11" s="250"/>
      <c r="R11" s="250"/>
      <c r="S11" s="250"/>
      <c r="T11" s="250"/>
      <c r="U11" s="305"/>
    </row>
    <row r="12" spans="1:21" ht="15.75" x14ac:dyDescent="0.25">
      <c r="A12" s="714"/>
      <c r="B12" s="714"/>
      <c r="C12" s="305"/>
      <c r="D12" s="305"/>
      <c r="E12" s="305"/>
      <c r="F12" s="305"/>
      <c r="G12" s="250"/>
      <c r="H12" s="250"/>
      <c r="I12" s="251"/>
      <c r="J12" s="252"/>
      <c r="K12" s="250"/>
      <c r="L12" s="231"/>
      <c r="M12" s="251"/>
      <c r="N12" s="231"/>
      <c r="O12" s="379">
        <f t="shared" si="0"/>
        <v>0</v>
      </c>
      <c r="P12" s="380">
        <f t="shared" si="1"/>
        <v>0</v>
      </c>
      <c r="Q12" s="250"/>
      <c r="R12" s="250"/>
      <c r="S12" s="250"/>
      <c r="T12" s="250"/>
      <c r="U12" s="305"/>
    </row>
    <row r="13" spans="1:21" ht="15.75" x14ac:dyDescent="0.25">
      <c r="A13" s="714"/>
      <c r="B13" s="715"/>
      <c r="C13" s="305"/>
      <c r="D13" s="305"/>
      <c r="E13" s="305"/>
      <c r="F13" s="305"/>
      <c r="G13" s="250"/>
      <c r="H13" s="250"/>
      <c r="I13" s="251"/>
      <c r="J13" s="252"/>
      <c r="K13" s="250"/>
      <c r="L13" s="231"/>
      <c r="M13" s="251"/>
      <c r="N13" s="231"/>
      <c r="O13" s="379">
        <f t="shared" si="0"/>
        <v>0</v>
      </c>
      <c r="P13" s="380">
        <f t="shared" si="1"/>
        <v>0</v>
      </c>
      <c r="Q13" s="250"/>
      <c r="R13" s="250"/>
      <c r="S13" s="250"/>
      <c r="T13" s="250"/>
      <c r="U13" s="305"/>
    </row>
    <row r="14" spans="1:21" ht="15.75" x14ac:dyDescent="0.25">
      <c r="A14" s="714"/>
      <c r="B14" s="713" t="s">
        <v>1456</v>
      </c>
      <c r="C14" s="305"/>
      <c r="D14" s="305"/>
      <c r="E14" s="305"/>
      <c r="F14" s="305"/>
      <c r="G14" s="250"/>
      <c r="H14" s="250"/>
      <c r="I14" s="251"/>
      <c r="J14" s="252"/>
      <c r="K14" s="250"/>
      <c r="L14" s="231"/>
      <c r="M14" s="251"/>
      <c r="N14" s="231"/>
      <c r="O14" s="379">
        <f t="shared" si="0"/>
        <v>0</v>
      </c>
      <c r="P14" s="380">
        <f t="shared" si="1"/>
        <v>0</v>
      </c>
      <c r="Q14" s="250"/>
      <c r="R14" s="250"/>
      <c r="S14" s="250"/>
      <c r="T14" s="250"/>
      <c r="U14" s="305"/>
    </row>
    <row r="15" spans="1:21" ht="15.75" x14ac:dyDescent="0.25">
      <c r="A15" s="714"/>
      <c r="B15" s="714"/>
      <c r="C15" s="305"/>
      <c r="D15" s="305"/>
      <c r="E15" s="305"/>
      <c r="F15" s="305"/>
      <c r="G15" s="250"/>
      <c r="H15" s="250"/>
      <c r="I15" s="251"/>
      <c r="J15" s="252"/>
      <c r="K15" s="250"/>
      <c r="L15" s="231"/>
      <c r="M15" s="251"/>
      <c r="N15" s="231"/>
      <c r="O15" s="379">
        <f t="shared" si="0"/>
        <v>0</v>
      </c>
      <c r="P15" s="380">
        <f t="shared" si="1"/>
        <v>0</v>
      </c>
      <c r="Q15" s="250"/>
      <c r="R15" s="250"/>
      <c r="S15" s="250"/>
      <c r="T15" s="250"/>
      <c r="U15" s="305"/>
    </row>
    <row r="16" spans="1:21" ht="15.75" x14ac:dyDescent="0.25">
      <c r="A16" s="714"/>
      <c r="B16" s="714"/>
      <c r="C16" s="305"/>
      <c r="D16" s="305"/>
      <c r="E16" s="305"/>
      <c r="F16" s="305"/>
      <c r="G16" s="250"/>
      <c r="H16" s="250"/>
      <c r="I16" s="251"/>
      <c r="J16" s="252"/>
      <c r="K16" s="250"/>
      <c r="L16" s="231"/>
      <c r="M16" s="251"/>
      <c r="N16" s="231"/>
      <c r="O16" s="379">
        <f t="shared" si="0"/>
        <v>0</v>
      </c>
      <c r="P16" s="380">
        <f t="shared" si="1"/>
        <v>0</v>
      </c>
      <c r="Q16" s="250"/>
      <c r="R16" s="250"/>
      <c r="S16" s="250"/>
      <c r="T16" s="250"/>
      <c r="U16" s="305"/>
    </row>
    <row r="17" spans="1:21" ht="15.75" x14ac:dyDescent="0.25">
      <c r="A17" s="714"/>
      <c r="B17" s="714"/>
      <c r="C17" s="305"/>
      <c r="D17" s="305"/>
      <c r="E17" s="305"/>
      <c r="F17" s="344"/>
      <c r="G17" s="250"/>
      <c r="H17" s="250"/>
      <c r="I17" s="250"/>
      <c r="J17" s="250"/>
      <c r="K17" s="250"/>
      <c r="L17" s="231"/>
      <c r="M17" s="250"/>
      <c r="N17" s="231"/>
      <c r="O17" s="379">
        <f t="shared" si="0"/>
        <v>0</v>
      </c>
      <c r="P17" s="380">
        <f t="shared" si="1"/>
        <v>0</v>
      </c>
      <c r="Q17" s="255"/>
      <c r="R17" s="255"/>
      <c r="S17" s="255"/>
      <c r="T17" s="255"/>
      <c r="U17" s="305"/>
    </row>
    <row r="18" spans="1:21" ht="15.75" x14ac:dyDescent="0.25">
      <c r="A18" s="714"/>
      <c r="B18" s="714"/>
      <c r="C18" s="305"/>
      <c r="D18" s="305"/>
      <c r="E18" s="305"/>
      <c r="F18" s="344"/>
      <c r="G18" s="250"/>
      <c r="H18" s="250"/>
      <c r="I18" s="250"/>
      <c r="J18" s="250"/>
      <c r="K18" s="250"/>
      <c r="L18" s="231"/>
      <c r="M18" s="250"/>
      <c r="N18" s="231"/>
      <c r="O18" s="379">
        <f t="shared" si="0"/>
        <v>0</v>
      </c>
      <c r="P18" s="380">
        <f t="shared" si="1"/>
        <v>0</v>
      </c>
      <c r="Q18" s="255"/>
      <c r="R18" s="255"/>
      <c r="S18" s="255"/>
      <c r="T18" s="255"/>
      <c r="U18" s="305"/>
    </row>
    <row r="19" spans="1:21" ht="15.75" x14ac:dyDescent="0.25">
      <c r="A19" s="714"/>
      <c r="B19" s="715"/>
      <c r="C19" s="305"/>
      <c r="D19" s="305"/>
      <c r="E19" s="305"/>
      <c r="F19" s="305"/>
      <c r="G19" s="250"/>
      <c r="H19" s="345"/>
      <c r="I19" s="250"/>
      <c r="J19" s="345"/>
      <c r="K19" s="250"/>
      <c r="L19" s="231"/>
      <c r="M19" s="250"/>
      <c r="N19" s="231"/>
      <c r="O19" s="379">
        <f t="shared" si="0"/>
        <v>0</v>
      </c>
      <c r="P19" s="380">
        <f t="shared" si="1"/>
        <v>0</v>
      </c>
      <c r="Q19" s="250"/>
      <c r="R19" s="250"/>
      <c r="S19" s="250"/>
      <c r="T19" s="250"/>
      <c r="U19" s="305"/>
    </row>
    <row r="20" spans="1:21" ht="15.75" x14ac:dyDescent="0.25">
      <c r="A20" s="714"/>
      <c r="B20" s="713" t="s">
        <v>1457</v>
      </c>
      <c r="C20" s="305"/>
      <c r="D20" s="305"/>
      <c r="E20" s="305"/>
      <c r="F20" s="305"/>
      <c r="G20" s="250"/>
      <c r="H20" s="345"/>
      <c r="I20" s="250"/>
      <c r="J20" s="345"/>
      <c r="K20" s="250"/>
      <c r="L20" s="231"/>
      <c r="M20" s="250"/>
      <c r="N20" s="231"/>
      <c r="O20" s="379">
        <f t="shared" si="0"/>
        <v>0</v>
      </c>
      <c r="P20" s="380">
        <f t="shared" si="1"/>
        <v>0</v>
      </c>
      <c r="Q20" s="250"/>
      <c r="R20" s="250"/>
      <c r="S20" s="250"/>
      <c r="T20" s="250"/>
      <c r="U20" s="305"/>
    </row>
    <row r="21" spans="1:21" ht="15.75" x14ac:dyDescent="0.25">
      <c r="A21" s="714"/>
      <c r="B21" s="714"/>
      <c r="C21" s="305"/>
      <c r="D21" s="305"/>
      <c r="E21" s="305"/>
      <c r="F21" s="250"/>
      <c r="G21" s="251"/>
      <c r="H21" s="250"/>
      <c r="I21" s="251"/>
      <c r="J21" s="250"/>
      <c r="K21" s="251"/>
      <c r="L21" s="231"/>
      <c r="M21" s="251"/>
      <c r="N21" s="231"/>
      <c r="O21" s="379">
        <f t="shared" si="0"/>
        <v>0</v>
      </c>
      <c r="P21" s="380">
        <f t="shared" si="1"/>
        <v>0</v>
      </c>
      <c r="Q21" s="250"/>
      <c r="R21" s="250"/>
      <c r="S21" s="250"/>
      <c r="T21" s="250"/>
      <c r="U21" s="250"/>
    </row>
    <row r="22" spans="1:21" ht="15.75" x14ac:dyDescent="0.25">
      <c r="A22" s="714"/>
      <c r="B22" s="714"/>
      <c r="C22" s="305"/>
      <c r="D22" s="305"/>
      <c r="E22" s="305"/>
      <c r="F22" s="250"/>
      <c r="G22" s="251"/>
      <c r="H22" s="250"/>
      <c r="I22" s="251"/>
      <c r="J22" s="250"/>
      <c r="K22" s="251"/>
      <c r="L22" s="231"/>
      <c r="M22" s="251"/>
      <c r="N22" s="231"/>
      <c r="O22" s="379">
        <f t="shared" si="0"/>
        <v>0</v>
      </c>
      <c r="P22" s="380">
        <f t="shared" si="1"/>
        <v>0</v>
      </c>
      <c r="Q22" s="250"/>
      <c r="R22" s="250"/>
      <c r="S22" s="250"/>
      <c r="T22" s="250"/>
      <c r="U22" s="250"/>
    </row>
    <row r="23" spans="1:21" ht="15.75" x14ac:dyDescent="0.25">
      <c r="A23" s="714"/>
      <c r="B23" s="714"/>
      <c r="C23" s="305"/>
      <c r="D23" s="305"/>
      <c r="E23" s="305"/>
      <c r="F23" s="250"/>
      <c r="G23" s="251"/>
      <c r="H23" s="250"/>
      <c r="I23" s="251"/>
      <c r="J23" s="250"/>
      <c r="K23" s="251"/>
      <c r="L23" s="231"/>
      <c r="M23" s="251"/>
      <c r="N23" s="231"/>
      <c r="O23" s="379">
        <f t="shared" si="0"/>
        <v>0</v>
      </c>
      <c r="P23" s="380">
        <f t="shared" si="1"/>
        <v>0</v>
      </c>
      <c r="Q23" s="250"/>
      <c r="R23" s="250"/>
      <c r="S23" s="250"/>
      <c r="T23" s="250"/>
      <c r="U23" s="250"/>
    </row>
    <row r="24" spans="1:21" ht="15.75" x14ac:dyDescent="0.25">
      <c r="A24" s="714"/>
      <c r="B24" s="714"/>
      <c r="C24" s="305"/>
      <c r="D24" s="305"/>
      <c r="E24" s="305"/>
      <c r="F24" s="250"/>
      <c r="G24" s="251"/>
      <c r="H24" s="250"/>
      <c r="I24" s="251"/>
      <c r="J24" s="250"/>
      <c r="K24" s="251"/>
      <c r="L24" s="231"/>
      <c r="M24" s="251"/>
      <c r="N24" s="231"/>
      <c r="O24" s="379">
        <f t="shared" si="0"/>
        <v>0</v>
      </c>
      <c r="P24" s="380">
        <f t="shared" si="1"/>
        <v>0</v>
      </c>
      <c r="Q24" s="250"/>
      <c r="R24" s="250"/>
      <c r="S24" s="250"/>
      <c r="T24" s="250"/>
      <c r="U24" s="250"/>
    </row>
    <row r="25" spans="1:21" ht="15.75" x14ac:dyDescent="0.25">
      <c r="A25" s="714"/>
      <c r="B25" s="714"/>
      <c r="C25" s="305"/>
      <c r="D25" s="305"/>
      <c r="E25" s="305"/>
      <c r="F25" s="250"/>
      <c r="G25" s="251"/>
      <c r="H25" s="250"/>
      <c r="I25" s="251"/>
      <c r="J25" s="250"/>
      <c r="K25" s="251"/>
      <c r="L25" s="231"/>
      <c r="M25" s="251"/>
      <c r="N25" s="231"/>
      <c r="O25" s="379">
        <f t="shared" si="0"/>
        <v>0</v>
      </c>
      <c r="P25" s="380">
        <f t="shared" si="1"/>
        <v>0</v>
      </c>
      <c r="Q25" s="250"/>
      <c r="R25" s="250"/>
      <c r="S25" s="250"/>
      <c r="T25" s="250"/>
      <c r="U25" s="250"/>
    </row>
    <row r="26" spans="1:21" ht="15.75" x14ac:dyDescent="0.25">
      <c r="A26" s="714"/>
      <c r="B26" s="714"/>
      <c r="C26" s="249"/>
      <c r="D26" s="305"/>
      <c r="E26" s="305"/>
      <c r="F26" s="305"/>
      <c r="G26" s="251"/>
      <c r="H26" s="254"/>
      <c r="I26" s="251"/>
      <c r="J26" s="254"/>
      <c r="K26" s="251"/>
      <c r="L26" s="231"/>
      <c r="M26" s="251"/>
      <c r="N26" s="231"/>
      <c r="O26" s="379">
        <f t="shared" si="0"/>
        <v>0</v>
      </c>
      <c r="P26" s="380">
        <f t="shared" si="1"/>
        <v>0</v>
      </c>
      <c r="Q26" s="250"/>
      <c r="R26" s="250"/>
      <c r="S26" s="250"/>
      <c r="T26" s="250"/>
      <c r="U26" s="305"/>
    </row>
    <row r="27" spans="1:21" ht="15.75" x14ac:dyDescent="0.25">
      <c r="A27" s="714"/>
      <c r="B27" s="715"/>
      <c r="C27" s="249"/>
      <c r="D27" s="305"/>
      <c r="E27" s="305"/>
      <c r="F27" s="276"/>
      <c r="G27" s="251"/>
      <c r="H27" s="250"/>
      <c r="I27" s="251"/>
      <c r="J27" s="250"/>
      <c r="K27" s="251"/>
      <c r="L27" s="231"/>
      <c r="M27" s="251"/>
      <c r="N27" s="231"/>
      <c r="O27" s="379">
        <f t="shared" si="0"/>
        <v>0</v>
      </c>
      <c r="P27" s="380">
        <f t="shared" si="1"/>
        <v>0</v>
      </c>
      <c r="Q27" s="250"/>
      <c r="R27" s="250"/>
      <c r="S27" s="250"/>
      <c r="T27" s="250"/>
      <c r="U27" s="305"/>
    </row>
    <row r="28" spans="1:21" ht="15.75" customHeight="1" x14ac:dyDescent="0.25">
      <c r="A28" s="714"/>
      <c r="B28" s="716" t="s">
        <v>1507</v>
      </c>
      <c r="C28" s="249"/>
      <c r="D28" s="305"/>
      <c r="E28" s="305"/>
      <c r="F28" s="305"/>
      <c r="G28" s="250"/>
      <c r="H28" s="250"/>
      <c r="I28" s="206"/>
      <c r="J28" s="250"/>
      <c r="K28" s="250"/>
      <c r="L28" s="231"/>
      <c r="M28" s="250"/>
      <c r="N28" s="231"/>
      <c r="O28" s="379">
        <f t="shared" si="0"/>
        <v>0</v>
      </c>
      <c r="P28" s="380">
        <f t="shared" si="1"/>
        <v>0</v>
      </c>
      <c r="Q28" s="250"/>
      <c r="R28" s="250"/>
      <c r="S28" s="250"/>
      <c r="T28" s="250"/>
      <c r="U28" s="305"/>
    </row>
    <row r="29" spans="1:21" ht="15.75" x14ac:dyDescent="0.25">
      <c r="A29" s="714"/>
      <c r="B29" s="716"/>
      <c r="C29" s="249"/>
      <c r="D29" s="305"/>
      <c r="E29" s="305"/>
      <c r="F29" s="305"/>
      <c r="G29" s="250"/>
      <c r="H29" s="250"/>
      <c r="I29" s="206"/>
      <c r="J29" s="250"/>
      <c r="K29" s="250"/>
      <c r="L29" s="231"/>
      <c r="M29" s="250"/>
      <c r="N29" s="231"/>
      <c r="O29" s="379">
        <f t="shared" si="0"/>
        <v>0</v>
      </c>
      <c r="P29" s="380">
        <f t="shared" si="1"/>
        <v>0</v>
      </c>
      <c r="Q29" s="250"/>
      <c r="R29" s="250"/>
      <c r="S29" s="250"/>
      <c r="T29" s="250"/>
      <c r="U29" s="305"/>
    </row>
    <row r="30" spans="1:21" ht="15.75" x14ac:dyDescent="0.25">
      <c r="A30" s="714"/>
      <c r="B30" s="716"/>
      <c r="C30" s="249"/>
      <c r="D30" s="305"/>
      <c r="E30" s="305"/>
      <c r="F30" s="305"/>
      <c r="G30" s="250"/>
      <c r="H30" s="250"/>
      <c r="I30" s="206"/>
      <c r="J30" s="250"/>
      <c r="K30" s="250"/>
      <c r="L30" s="231"/>
      <c r="M30" s="250"/>
      <c r="N30" s="231"/>
      <c r="O30" s="379">
        <f t="shared" si="0"/>
        <v>0</v>
      </c>
      <c r="P30" s="380">
        <f t="shared" si="1"/>
        <v>0</v>
      </c>
      <c r="Q30" s="250"/>
      <c r="R30" s="250"/>
      <c r="S30" s="250"/>
      <c r="T30" s="250"/>
      <c r="U30" s="305"/>
    </row>
    <row r="31" spans="1:21" ht="15.75" x14ac:dyDescent="0.25">
      <c r="A31" s="714"/>
      <c r="B31" s="716"/>
      <c r="C31" s="249"/>
      <c r="D31" s="305"/>
      <c r="E31" s="305"/>
      <c r="F31" s="305"/>
      <c r="G31" s="250"/>
      <c r="H31" s="250"/>
      <c r="I31" s="206"/>
      <c r="J31" s="250"/>
      <c r="K31" s="250"/>
      <c r="L31" s="231"/>
      <c r="M31" s="250"/>
      <c r="N31" s="231"/>
      <c r="O31" s="379"/>
      <c r="P31" s="380"/>
      <c r="Q31" s="250"/>
      <c r="R31" s="250"/>
      <c r="S31" s="250"/>
      <c r="T31" s="250"/>
      <c r="U31" s="305"/>
    </row>
    <row r="32" spans="1:21" ht="15.75" x14ac:dyDescent="0.25">
      <c r="A32" s="714"/>
      <c r="B32" s="716"/>
      <c r="C32" s="249"/>
      <c r="D32" s="305"/>
      <c r="E32" s="305"/>
      <c r="F32" s="305"/>
      <c r="G32" s="250"/>
      <c r="H32" s="250"/>
      <c r="I32" s="206"/>
      <c r="J32" s="250"/>
      <c r="K32" s="250"/>
      <c r="L32" s="231"/>
      <c r="M32" s="250"/>
      <c r="N32" s="231"/>
      <c r="O32" s="379"/>
      <c r="P32" s="380"/>
      <c r="Q32" s="250"/>
      <c r="R32" s="250"/>
      <c r="S32" s="250"/>
      <c r="T32" s="250"/>
      <c r="U32" s="305"/>
    </row>
    <row r="33" spans="1:21" ht="15.75" x14ac:dyDescent="0.25">
      <c r="A33" s="714"/>
      <c r="B33" s="716"/>
      <c r="C33" s="249"/>
      <c r="D33" s="305"/>
      <c r="E33" s="305"/>
      <c r="F33" s="305"/>
      <c r="G33" s="250"/>
      <c r="H33" s="250"/>
      <c r="I33" s="206"/>
      <c r="J33" s="250"/>
      <c r="K33" s="250"/>
      <c r="L33" s="231"/>
      <c r="M33" s="250"/>
      <c r="N33" s="231"/>
      <c r="O33" s="379">
        <f t="shared" si="0"/>
        <v>0</v>
      </c>
      <c r="P33" s="380">
        <f t="shared" si="1"/>
        <v>0</v>
      </c>
      <c r="Q33" s="250"/>
      <c r="R33" s="250"/>
      <c r="S33" s="250"/>
      <c r="T33" s="250"/>
      <c r="U33" s="305"/>
    </row>
    <row r="34" spans="1:21" ht="15.75" x14ac:dyDescent="0.25">
      <c r="A34" s="714"/>
      <c r="B34" s="716"/>
      <c r="C34" s="249"/>
      <c r="D34" s="305"/>
      <c r="E34" s="305"/>
      <c r="F34" s="305"/>
      <c r="G34" s="250"/>
      <c r="H34" s="250"/>
      <c r="I34" s="206"/>
      <c r="J34" s="250"/>
      <c r="K34" s="250"/>
      <c r="L34" s="231"/>
      <c r="M34" s="250"/>
      <c r="N34" s="231"/>
      <c r="O34" s="379">
        <f t="shared" si="0"/>
        <v>0</v>
      </c>
      <c r="P34" s="380">
        <f t="shared" si="1"/>
        <v>0</v>
      </c>
      <c r="Q34" s="250"/>
      <c r="R34" s="250"/>
      <c r="S34" s="250"/>
      <c r="T34" s="250"/>
      <c r="U34" s="305"/>
    </row>
    <row r="35" spans="1:21" ht="15.75" x14ac:dyDescent="0.25">
      <c r="A35" s="714"/>
      <c r="B35" s="716"/>
      <c r="C35" s="249"/>
      <c r="D35" s="305"/>
      <c r="E35" s="305"/>
      <c r="F35" s="305"/>
      <c r="G35" s="250"/>
      <c r="H35" s="250"/>
      <c r="I35" s="206"/>
      <c r="J35" s="250"/>
      <c r="K35" s="250"/>
      <c r="L35" s="231"/>
      <c r="M35" s="250"/>
      <c r="N35" s="231"/>
      <c r="O35" s="379">
        <f t="shared" si="0"/>
        <v>0</v>
      </c>
      <c r="P35" s="380">
        <f t="shared" si="1"/>
        <v>0</v>
      </c>
      <c r="Q35" s="250"/>
      <c r="R35" s="250"/>
      <c r="S35" s="250"/>
      <c r="T35" s="250"/>
      <c r="U35" s="305"/>
    </row>
    <row r="36" spans="1:21" ht="15.75" x14ac:dyDescent="0.25">
      <c r="A36" s="714"/>
      <c r="B36" s="716"/>
      <c r="C36" s="249"/>
      <c r="D36" s="305"/>
      <c r="E36" s="305"/>
      <c r="F36" s="305"/>
      <c r="G36" s="250"/>
      <c r="H36" s="250"/>
      <c r="I36" s="206"/>
      <c r="J36" s="250"/>
      <c r="K36" s="250"/>
      <c r="L36" s="231"/>
      <c r="M36" s="250"/>
      <c r="N36" s="231"/>
      <c r="O36" s="379">
        <f t="shared" si="0"/>
        <v>0</v>
      </c>
      <c r="P36" s="380">
        <f t="shared" si="1"/>
        <v>0</v>
      </c>
      <c r="Q36" s="250"/>
      <c r="R36" s="250"/>
      <c r="S36" s="250"/>
      <c r="T36" s="250"/>
      <c r="U36" s="305"/>
    </row>
    <row r="37" spans="1:21" ht="15.75" x14ac:dyDescent="0.25">
      <c r="A37" s="714"/>
      <c r="B37" s="716"/>
      <c r="C37" s="249"/>
      <c r="D37" s="305"/>
      <c r="E37" s="305"/>
      <c r="F37" s="305"/>
      <c r="G37" s="250"/>
      <c r="H37" s="250"/>
      <c r="I37" s="206"/>
      <c r="J37" s="250"/>
      <c r="K37" s="250"/>
      <c r="L37" s="231"/>
      <c r="M37" s="250"/>
      <c r="N37" s="231"/>
      <c r="O37" s="379">
        <f t="shared" si="0"/>
        <v>0</v>
      </c>
      <c r="P37" s="380">
        <f t="shared" si="1"/>
        <v>0</v>
      </c>
      <c r="Q37" s="250"/>
      <c r="R37" s="250"/>
      <c r="S37" s="250"/>
      <c r="T37" s="250"/>
      <c r="U37" s="305"/>
    </row>
    <row r="38" spans="1:21" ht="15.75" x14ac:dyDescent="0.25">
      <c r="A38" s="714"/>
      <c r="B38" s="716"/>
      <c r="C38" s="249"/>
      <c r="D38" s="305"/>
      <c r="E38" s="305"/>
      <c r="F38" s="305"/>
      <c r="G38" s="250"/>
      <c r="H38" s="250"/>
      <c r="I38" s="206"/>
      <c r="J38" s="250"/>
      <c r="K38" s="250"/>
      <c r="L38" s="231"/>
      <c r="M38" s="250"/>
      <c r="N38" s="231"/>
      <c r="O38" s="379">
        <f t="shared" si="0"/>
        <v>0</v>
      </c>
      <c r="P38" s="380">
        <f t="shared" si="1"/>
        <v>0</v>
      </c>
      <c r="Q38" s="250"/>
      <c r="R38" s="250"/>
      <c r="S38" s="250"/>
      <c r="T38" s="250"/>
      <c r="U38" s="305"/>
    </row>
    <row r="39" spans="1:21" ht="15.75" x14ac:dyDescent="0.25">
      <c r="A39" s="714"/>
      <c r="B39" s="716" t="s">
        <v>1458</v>
      </c>
      <c r="C39" s="249"/>
      <c r="D39" s="305"/>
      <c r="E39" s="305"/>
      <c r="F39" s="305"/>
      <c r="G39" s="250"/>
      <c r="H39" s="250"/>
      <c r="I39" s="206"/>
      <c r="J39" s="250"/>
      <c r="K39" s="250"/>
      <c r="L39" s="231"/>
      <c r="M39" s="250"/>
      <c r="N39" s="231"/>
      <c r="O39" s="379">
        <f t="shared" si="0"/>
        <v>0</v>
      </c>
      <c r="P39" s="380">
        <f t="shared" si="1"/>
        <v>0</v>
      </c>
      <c r="Q39" s="250"/>
      <c r="R39" s="250"/>
      <c r="S39" s="250"/>
      <c r="T39" s="250"/>
      <c r="U39" s="305"/>
    </row>
    <row r="40" spans="1:21" ht="15.75" x14ac:dyDescent="0.25">
      <c r="A40" s="714"/>
      <c r="B40" s="716"/>
      <c r="C40" s="305"/>
      <c r="D40" s="305"/>
      <c r="E40" s="305"/>
      <c r="F40" s="305"/>
      <c r="G40" s="250"/>
      <c r="H40" s="250"/>
      <c r="I40" s="206"/>
      <c r="J40" s="250"/>
      <c r="K40" s="250"/>
      <c r="L40" s="231"/>
      <c r="M40" s="250"/>
      <c r="N40" s="231"/>
      <c r="O40" s="379">
        <f t="shared" si="0"/>
        <v>0</v>
      </c>
      <c r="P40" s="380">
        <f t="shared" si="1"/>
        <v>0</v>
      </c>
      <c r="Q40" s="250"/>
      <c r="R40" s="250"/>
      <c r="S40" s="250"/>
      <c r="T40" s="250"/>
      <c r="U40" s="305"/>
    </row>
    <row r="41" spans="1:21" ht="15.75" x14ac:dyDescent="0.25">
      <c r="A41" s="714"/>
      <c r="B41" s="716"/>
      <c r="C41" s="305"/>
      <c r="D41" s="305"/>
      <c r="E41" s="305"/>
      <c r="F41" s="305"/>
      <c r="G41" s="250"/>
      <c r="H41" s="250"/>
      <c r="I41" s="206"/>
      <c r="J41" s="250"/>
      <c r="K41" s="250"/>
      <c r="L41" s="231"/>
      <c r="M41" s="250"/>
      <c r="N41" s="231"/>
      <c r="O41" s="379">
        <f t="shared" si="0"/>
        <v>0</v>
      </c>
      <c r="P41" s="380">
        <f t="shared" si="1"/>
        <v>0</v>
      </c>
      <c r="Q41" s="250"/>
      <c r="R41" s="250"/>
      <c r="S41" s="250"/>
      <c r="T41" s="250"/>
      <c r="U41" s="305"/>
    </row>
    <row r="42" spans="1:21" ht="15.75" x14ac:dyDescent="0.25">
      <c r="A42" s="714"/>
      <c r="B42" s="716"/>
      <c r="C42" s="305"/>
      <c r="D42" s="305"/>
      <c r="E42" s="305"/>
      <c r="F42" s="305"/>
      <c r="G42" s="250"/>
      <c r="H42" s="250"/>
      <c r="I42" s="206"/>
      <c r="J42" s="250"/>
      <c r="K42" s="250"/>
      <c r="L42" s="231"/>
      <c r="M42" s="250"/>
      <c r="N42" s="231"/>
      <c r="O42" s="379">
        <f t="shared" si="0"/>
        <v>0</v>
      </c>
      <c r="P42" s="380">
        <f t="shared" si="1"/>
        <v>0</v>
      </c>
      <c r="Q42" s="250"/>
      <c r="R42" s="250"/>
      <c r="S42" s="250"/>
      <c r="T42" s="250"/>
      <c r="U42" s="305"/>
    </row>
    <row r="43" spans="1:21" ht="15.75" x14ac:dyDescent="0.25">
      <c r="A43" s="714"/>
      <c r="B43" s="716"/>
      <c r="C43" s="305"/>
      <c r="D43" s="305"/>
      <c r="E43" s="305"/>
      <c r="F43" s="305"/>
      <c r="G43" s="250"/>
      <c r="H43" s="250"/>
      <c r="I43" s="206"/>
      <c r="J43" s="250"/>
      <c r="K43" s="250"/>
      <c r="L43" s="231"/>
      <c r="M43" s="250"/>
      <c r="N43" s="231"/>
      <c r="O43" s="379">
        <f t="shared" si="0"/>
        <v>0</v>
      </c>
      <c r="P43" s="380">
        <f t="shared" si="1"/>
        <v>0</v>
      </c>
      <c r="Q43" s="250"/>
      <c r="R43" s="250"/>
      <c r="S43" s="250"/>
      <c r="T43" s="250"/>
      <c r="U43" s="305"/>
    </row>
    <row r="44" spans="1:21" ht="15.75" x14ac:dyDescent="0.25">
      <c r="A44" s="714"/>
      <c r="B44" s="716"/>
      <c r="C44" s="305"/>
      <c r="D44" s="305"/>
      <c r="E44" s="305"/>
      <c r="F44" s="305"/>
      <c r="G44" s="250"/>
      <c r="H44" s="250"/>
      <c r="I44" s="206"/>
      <c r="J44" s="250"/>
      <c r="K44" s="250"/>
      <c r="L44" s="231"/>
      <c r="M44" s="250"/>
      <c r="N44" s="231"/>
      <c r="O44" s="379">
        <f t="shared" si="0"/>
        <v>0</v>
      </c>
      <c r="P44" s="380">
        <f t="shared" si="1"/>
        <v>0</v>
      </c>
      <c r="Q44" s="250"/>
      <c r="R44" s="250"/>
      <c r="S44" s="250"/>
      <c r="T44" s="250"/>
      <c r="U44" s="305"/>
    </row>
    <row r="45" spans="1:21" ht="15.75" x14ac:dyDescent="0.25">
      <c r="A45" s="714"/>
      <c r="B45" s="716"/>
      <c r="C45" s="305"/>
      <c r="D45" s="305"/>
      <c r="E45" s="305"/>
      <c r="F45" s="305"/>
      <c r="G45" s="250"/>
      <c r="H45" s="250"/>
      <c r="I45" s="206"/>
      <c r="J45" s="250"/>
      <c r="K45" s="250"/>
      <c r="L45" s="231"/>
      <c r="M45" s="250"/>
      <c r="N45" s="231"/>
      <c r="O45" s="379">
        <f t="shared" si="0"/>
        <v>0</v>
      </c>
      <c r="P45" s="380">
        <f t="shared" si="1"/>
        <v>0</v>
      </c>
      <c r="Q45" s="250"/>
      <c r="R45" s="250"/>
      <c r="S45" s="250"/>
      <c r="T45" s="250"/>
      <c r="U45" s="305"/>
    </row>
    <row r="46" spans="1:21" ht="15.75" x14ac:dyDescent="0.25">
      <c r="A46" s="714"/>
      <c r="B46" s="716"/>
      <c r="C46" s="305"/>
      <c r="D46" s="305"/>
      <c r="E46" s="305"/>
      <c r="F46" s="305"/>
      <c r="G46" s="250"/>
      <c r="H46" s="250"/>
      <c r="I46" s="206"/>
      <c r="J46" s="250"/>
      <c r="K46" s="250"/>
      <c r="L46" s="231"/>
      <c r="M46" s="250"/>
      <c r="N46" s="231"/>
      <c r="O46" s="379">
        <f t="shared" si="0"/>
        <v>0</v>
      </c>
      <c r="P46" s="380">
        <f t="shared" si="1"/>
        <v>0</v>
      </c>
      <c r="Q46" s="250"/>
      <c r="R46" s="250"/>
      <c r="S46" s="250"/>
      <c r="T46" s="250"/>
      <c r="U46" s="305"/>
    </row>
    <row r="47" spans="1:21" ht="15.75" x14ac:dyDescent="0.25">
      <c r="A47" s="290"/>
      <c r="B47" s="291"/>
      <c r="C47" s="290" t="s">
        <v>1379</v>
      </c>
      <c r="D47" s="291"/>
      <c r="E47" s="291"/>
      <c r="F47" s="292"/>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1"/>
      <c r="P48" s="381"/>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1"/>
      <c r="P49" s="381"/>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1"/>
      <c r="P50" s="381"/>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1"/>
      <c r="P51" s="381"/>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1"/>
      <c r="P52" s="381"/>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1"/>
      <c r="P53" s="381"/>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1"/>
      <c r="P54" s="381"/>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1"/>
      <c r="P55" s="381"/>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1"/>
      <c r="P56" s="381"/>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1"/>
      <c r="P57" s="381"/>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1"/>
      <c r="P58" s="381"/>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1"/>
      <c r="P59" s="381"/>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1"/>
      <c r="P60" s="381"/>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1"/>
      <c r="P61" s="381"/>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1"/>
      <c r="P62" s="381"/>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1"/>
      <c r="P63" s="381"/>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1"/>
      <c r="P64" s="381"/>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1"/>
      <c r="P65" s="381"/>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1"/>
      <c r="P66" s="381"/>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1"/>
      <c r="P67" s="381"/>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1"/>
      <c r="P68" s="381"/>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1"/>
      <c r="P69" s="381"/>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1"/>
      <c r="P70" s="381"/>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1"/>
      <c r="P71" s="381"/>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1"/>
      <c r="P72" s="381"/>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1"/>
      <c r="P73" s="381"/>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1"/>
      <c r="P74" s="381"/>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1"/>
      <c r="P75" s="381"/>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1"/>
      <c r="P76" s="381"/>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1"/>
      <c r="P77" s="381"/>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1"/>
      <c r="P78" s="381"/>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1"/>
      <c r="P79" s="381"/>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87"/>
      <c r="G1" s="283" t="s">
        <v>91</v>
      </c>
      <c r="I1" s="283"/>
      <c r="J1" s="283"/>
      <c r="K1" s="283"/>
      <c r="L1" s="283"/>
      <c r="M1" s="283"/>
      <c r="N1" s="283"/>
      <c r="O1" s="283"/>
      <c r="P1" s="283"/>
      <c r="Q1" s="283"/>
      <c r="R1" s="283"/>
      <c r="S1" s="283"/>
      <c r="T1" s="283"/>
      <c r="U1" s="283"/>
      <c r="V1" s="283"/>
      <c r="W1" s="283"/>
      <c r="X1" s="283"/>
      <c r="Y1" s="283"/>
      <c r="Z1" s="283"/>
      <c r="AA1" s="283"/>
    </row>
    <row r="2" spans="1:27" ht="18.75" x14ac:dyDescent="0.25">
      <c r="A2" s="269" t="s">
        <v>1348</v>
      </c>
      <c r="E2" s="287"/>
      <c r="G2" s="283"/>
      <c r="I2" s="283"/>
      <c r="J2" s="283"/>
      <c r="K2" s="283"/>
      <c r="L2" s="283"/>
      <c r="M2" s="283"/>
      <c r="N2" s="283"/>
      <c r="O2" s="283"/>
      <c r="P2" s="283"/>
      <c r="Q2" s="283"/>
      <c r="R2" s="283"/>
      <c r="S2" s="283"/>
      <c r="T2" s="283"/>
      <c r="U2" s="283"/>
      <c r="V2" s="283"/>
      <c r="W2" s="283"/>
      <c r="X2" s="283"/>
      <c r="Y2" s="283"/>
      <c r="Z2" s="283"/>
      <c r="AA2" s="283"/>
    </row>
    <row r="3" spans="1:27" ht="18.75" x14ac:dyDescent="0.25">
      <c r="A3" s="315" t="s">
        <v>1475</v>
      </c>
      <c r="E3" s="287"/>
      <c r="G3" s="283"/>
      <c r="I3" s="283"/>
      <c r="J3" s="283"/>
      <c r="K3" s="283"/>
      <c r="L3" s="283"/>
      <c r="M3" s="283"/>
      <c r="N3" s="283"/>
      <c r="O3" s="283"/>
      <c r="P3" s="283"/>
      <c r="Q3" s="283"/>
      <c r="R3" s="283"/>
      <c r="S3" s="283"/>
      <c r="T3" s="283"/>
      <c r="U3" s="283"/>
      <c r="V3" s="283"/>
      <c r="W3" s="283"/>
      <c r="X3" s="283"/>
      <c r="Y3" s="283"/>
      <c r="Z3" s="283"/>
      <c r="AA3" s="283"/>
    </row>
    <row r="4" spans="1:27" ht="15" x14ac:dyDescent="0.25">
      <c r="A4" s="369"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688" t="s">
        <v>97</v>
      </c>
      <c r="B5" s="690" t="s">
        <v>111</v>
      </c>
      <c r="C5" s="700" t="s">
        <v>86</v>
      </c>
      <c r="D5" s="700" t="s">
        <v>87</v>
      </c>
      <c r="E5" s="700" t="s">
        <v>392</v>
      </c>
      <c r="F5" s="700" t="s">
        <v>88</v>
      </c>
      <c r="G5" s="703" t="s">
        <v>100</v>
      </c>
      <c r="H5" s="705"/>
      <c r="I5" s="705"/>
      <c r="J5" s="705"/>
      <c r="K5" s="705"/>
      <c r="L5" s="705"/>
      <c r="M5" s="705"/>
      <c r="N5" s="704"/>
      <c r="O5" s="709" t="s">
        <v>101</v>
      </c>
      <c r="P5" s="710"/>
      <c r="Q5" s="690" t="s">
        <v>102</v>
      </c>
      <c r="R5" s="690" t="s">
        <v>103</v>
      </c>
      <c r="S5" s="690" t="s">
        <v>110</v>
      </c>
      <c r="T5" s="690" t="s">
        <v>109</v>
      </c>
      <c r="U5" s="706" t="s">
        <v>89</v>
      </c>
    </row>
    <row r="6" spans="1:27" s="66" customFormat="1" ht="15" customHeight="1" x14ac:dyDescent="0.25">
      <c r="A6" s="688"/>
      <c r="B6" s="688"/>
      <c r="C6" s="701"/>
      <c r="D6" s="701"/>
      <c r="E6" s="701"/>
      <c r="F6" s="701"/>
      <c r="G6" s="703" t="s">
        <v>104</v>
      </c>
      <c r="H6" s="704"/>
      <c r="I6" s="703" t="s">
        <v>105</v>
      </c>
      <c r="J6" s="704"/>
      <c r="K6" s="703" t="s">
        <v>106</v>
      </c>
      <c r="L6" s="704"/>
      <c r="M6" s="703" t="s">
        <v>107</v>
      </c>
      <c r="N6" s="704"/>
      <c r="O6" s="711"/>
      <c r="P6" s="712"/>
      <c r="Q6" s="688"/>
      <c r="R6" s="688"/>
      <c r="S6" s="688"/>
      <c r="T6" s="688"/>
      <c r="U6" s="707"/>
    </row>
    <row r="7" spans="1:27" s="66" customFormat="1" ht="24" customHeight="1" x14ac:dyDescent="0.25">
      <c r="A7" s="689"/>
      <c r="B7" s="689"/>
      <c r="C7" s="702"/>
      <c r="D7" s="702"/>
      <c r="E7" s="702"/>
      <c r="F7" s="702"/>
      <c r="G7" s="433" t="s">
        <v>108</v>
      </c>
      <c r="H7" s="433" t="s">
        <v>12</v>
      </c>
      <c r="I7" s="433" t="s">
        <v>108</v>
      </c>
      <c r="J7" s="433" t="s">
        <v>12</v>
      </c>
      <c r="K7" s="433" t="s">
        <v>108</v>
      </c>
      <c r="L7" s="433" t="s">
        <v>12</v>
      </c>
      <c r="M7" s="433" t="s">
        <v>108</v>
      </c>
      <c r="N7" s="433" t="s">
        <v>12</v>
      </c>
      <c r="O7" s="433" t="s">
        <v>108</v>
      </c>
      <c r="P7" s="433" t="s">
        <v>12</v>
      </c>
      <c r="Q7" s="689"/>
      <c r="R7" s="689"/>
      <c r="S7" s="689"/>
      <c r="T7" s="689"/>
      <c r="U7" s="708"/>
    </row>
    <row r="8" spans="1:27" ht="15.75" customHeight="1" x14ac:dyDescent="0.25">
      <c r="A8" s="434"/>
      <c r="B8" s="435"/>
      <c r="C8" s="436"/>
      <c r="D8" s="436"/>
      <c r="E8" s="437"/>
      <c r="F8" s="436"/>
      <c r="G8" s="438"/>
      <c r="H8" s="438"/>
      <c r="I8" s="438"/>
      <c r="J8" s="438"/>
      <c r="K8" s="438"/>
      <c r="L8" s="438"/>
      <c r="M8" s="438"/>
      <c r="N8" s="438"/>
      <c r="O8" s="438"/>
      <c r="P8" s="438"/>
      <c r="Q8" s="439"/>
      <c r="R8" s="439"/>
      <c r="S8" s="439"/>
      <c r="T8" s="439"/>
      <c r="U8" s="440"/>
    </row>
    <row r="9" spans="1:27" ht="15.75" x14ac:dyDescent="0.25">
      <c r="A9" s="721" t="s">
        <v>1461</v>
      </c>
      <c r="B9" s="716" t="s">
        <v>1459</v>
      </c>
      <c r="C9" s="305"/>
      <c r="D9" s="250"/>
      <c r="E9" s="305"/>
      <c r="F9" s="305"/>
      <c r="G9" s="251"/>
      <c r="H9" s="347"/>
      <c r="I9" s="349"/>
      <c r="J9" s="347"/>
      <c r="K9" s="349"/>
      <c r="L9" s="347"/>
      <c r="M9" s="349"/>
      <c r="N9" s="347"/>
      <c r="O9" s="383">
        <f t="shared" ref="O9:O40" si="0">G9+I9+K9+M9</f>
        <v>0</v>
      </c>
      <c r="P9" s="384">
        <f t="shared" ref="P9:P40" si="1">H9+J9+L9+N9</f>
        <v>0</v>
      </c>
      <c r="Q9" s="347"/>
      <c r="R9" s="347"/>
      <c r="S9" s="250"/>
      <c r="T9" s="250"/>
      <c r="U9" s="250"/>
    </row>
    <row r="10" spans="1:27" ht="15.75" x14ac:dyDescent="0.25">
      <c r="A10" s="722"/>
      <c r="B10" s="716"/>
      <c r="C10" s="305"/>
      <c r="D10" s="250"/>
      <c r="E10" s="305"/>
      <c r="F10" s="305"/>
      <c r="G10" s="251"/>
      <c r="H10" s="347"/>
      <c r="I10" s="349"/>
      <c r="J10" s="347"/>
      <c r="K10" s="349"/>
      <c r="L10" s="347"/>
      <c r="M10" s="349"/>
      <c r="N10" s="347"/>
      <c r="O10" s="383">
        <f t="shared" si="0"/>
        <v>0</v>
      </c>
      <c r="P10" s="384">
        <f t="shared" si="1"/>
        <v>0</v>
      </c>
      <c r="Q10" s="347"/>
      <c r="R10" s="347"/>
      <c r="S10" s="250"/>
      <c r="T10" s="250"/>
      <c r="U10" s="250"/>
    </row>
    <row r="11" spans="1:27" ht="15.75" x14ac:dyDescent="0.25">
      <c r="A11" s="722"/>
      <c r="B11" s="716"/>
      <c r="C11" s="305"/>
      <c r="D11" s="250"/>
      <c r="E11" s="305"/>
      <c r="F11" s="305"/>
      <c r="G11" s="251"/>
      <c r="H11" s="347"/>
      <c r="I11" s="349"/>
      <c r="J11" s="347"/>
      <c r="K11" s="349"/>
      <c r="L11" s="347"/>
      <c r="M11" s="349"/>
      <c r="N11" s="347"/>
      <c r="O11" s="383">
        <f t="shared" si="0"/>
        <v>0</v>
      </c>
      <c r="P11" s="384">
        <f t="shared" si="1"/>
        <v>0</v>
      </c>
      <c r="Q11" s="347"/>
      <c r="R11" s="347"/>
      <c r="S11" s="250"/>
      <c r="T11" s="250"/>
      <c r="U11" s="250"/>
    </row>
    <row r="12" spans="1:27" ht="15.75" x14ac:dyDescent="0.25">
      <c r="A12" s="722"/>
      <c r="B12" s="716"/>
      <c r="C12" s="305"/>
      <c r="D12" s="250"/>
      <c r="E12" s="305"/>
      <c r="F12" s="305"/>
      <c r="G12" s="251"/>
      <c r="H12" s="347"/>
      <c r="I12" s="349"/>
      <c r="J12" s="347"/>
      <c r="K12" s="349"/>
      <c r="L12" s="347"/>
      <c r="M12" s="349"/>
      <c r="N12" s="347"/>
      <c r="O12" s="383">
        <f t="shared" si="0"/>
        <v>0</v>
      </c>
      <c r="P12" s="384">
        <f t="shared" si="1"/>
        <v>0</v>
      </c>
      <c r="Q12" s="347"/>
      <c r="R12" s="347"/>
      <c r="S12" s="250"/>
      <c r="T12" s="250"/>
      <c r="U12" s="250"/>
    </row>
    <row r="13" spans="1:27" ht="15.75" x14ac:dyDescent="0.25">
      <c r="A13" s="722"/>
      <c r="B13" s="716"/>
      <c r="C13" s="305"/>
      <c r="D13" s="250"/>
      <c r="E13" s="305"/>
      <c r="F13" s="305"/>
      <c r="G13" s="251"/>
      <c r="H13" s="347"/>
      <c r="I13" s="349"/>
      <c r="J13" s="347"/>
      <c r="K13" s="349"/>
      <c r="L13" s="347"/>
      <c r="M13" s="349"/>
      <c r="N13" s="347"/>
      <c r="O13" s="383">
        <f t="shared" si="0"/>
        <v>0</v>
      </c>
      <c r="P13" s="384">
        <f t="shared" si="1"/>
        <v>0</v>
      </c>
      <c r="Q13" s="347"/>
      <c r="R13" s="347"/>
      <c r="S13" s="250"/>
      <c r="T13" s="250"/>
      <c r="U13" s="250"/>
    </row>
    <row r="14" spans="1:27" ht="15.75" x14ac:dyDescent="0.25">
      <c r="A14" s="722"/>
      <c r="B14" s="716"/>
      <c r="C14" s="305"/>
      <c r="D14" s="250"/>
      <c r="E14" s="305"/>
      <c r="F14" s="305"/>
      <c r="G14" s="251"/>
      <c r="H14" s="347"/>
      <c r="I14" s="349"/>
      <c r="J14" s="347"/>
      <c r="K14" s="349"/>
      <c r="L14" s="347"/>
      <c r="M14" s="349"/>
      <c r="N14" s="347"/>
      <c r="O14" s="383">
        <f t="shared" si="0"/>
        <v>0</v>
      </c>
      <c r="P14" s="384">
        <f t="shared" si="1"/>
        <v>0</v>
      </c>
      <c r="Q14" s="347"/>
      <c r="R14" s="347"/>
      <c r="S14" s="250"/>
      <c r="T14" s="250"/>
      <c r="U14" s="250"/>
    </row>
    <row r="15" spans="1:27" ht="15.75" x14ac:dyDescent="0.25">
      <c r="A15" s="722"/>
      <c r="B15" s="716"/>
      <c r="C15" s="305"/>
      <c r="D15" s="250"/>
      <c r="E15" s="305"/>
      <c r="F15" s="305"/>
      <c r="G15" s="251"/>
      <c r="H15" s="347"/>
      <c r="I15" s="349"/>
      <c r="J15" s="347"/>
      <c r="K15" s="349"/>
      <c r="L15" s="347"/>
      <c r="M15" s="349"/>
      <c r="N15" s="347"/>
      <c r="O15" s="383">
        <f t="shared" si="0"/>
        <v>0</v>
      </c>
      <c r="P15" s="384">
        <f t="shared" si="1"/>
        <v>0</v>
      </c>
      <c r="Q15" s="347"/>
      <c r="R15" s="347"/>
      <c r="S15" s="250"/>
      <c r="T15" s="250"/>
      <c r="U15" s="250"/>
    </row>
    <row r="16" spans="1:27" ht="15.75" x14ac:dyDescent="0.25">
      <c r="A16" s="723"/>
      <c r="B16" s="716"/>
      <c r="C16" s="305"/>
      <c r="D16" s="250"/>
      <c r="E16" s="305"/>
      <c r="F16" s="305"/>
      <c r="G16" s="251"/>
      <c r="H16" s="347"/>
      <c r="I16" s="349"/>
      <c r="J16" s="347"/>
      <c r="K16" s="349"/>
      <c r="L16" s="347"/>
      <c r="M16" s="349"/>
      <c r="N16" s="347"/>
      <c r="O16" s="383">
        <f t="shared" si="0"/>
        <v>0</v>
      </c>
      <c r="P16" s="384">
        <f t="shared" si="1"/>
        <v>0</v>
      </c>
      <c r="Q16" s="347"/>
      <c r="R16" s="347"/>
      <c r="S16" s="250"/>
      <c r="T16" s="250"/>
      <c r="U16" s="250"/>
    </row>
    <row r="17" spans="1:21" ht="15.75" customHeight="1" x14ac:dyDescent="0.25">
      <c r="A17" s="713" t="s">
        <v>1460</v>
      </c>
      <c r="B17" s="713" t="s">
        <v>1462</v>
      </c>
      <c r="C17" s="305"/>
      <c r="D17" s="250"/>
      <c r="E17" s="305"/>
      <c r="F17" s="305"/>
      <c r="G17" s="250"/>
      <c r="H17" s="347"/>
      <c r="I17" s="347"/>
      <c r="J17" s="347"/>
      <c r="K17" s="347"/>
      <c r="L17" s="347"/>
      <c r="M17" s="347"/>
      <c r="N17" s="347"/>
      <c r="O17" s="383">
        <f t="shared" si="0"/>
        <v>0</v>
      </c>
      <c r="P17" s="384">
        <f t="shared" si="1"/>
        <v>0</v>
      </c>
      <c r="Q17" s="347"/>
      <c r="R17" s="347"/>
      <c r="S17" s="250"/>
      <c r="T17" s="250"/>
      <c r="U17" s="250"/>
    </row>
    <row r="18" spans="1:21" ht="15.75" x14ac:dyDescent="0.25">
      <c r="A18" s="714"/>
      <c r="B18" s="714"/>
      <c r="C18" s="305"/>
      <c r="D18" s="250"/>
      <c r="E18" s="305"/>
      <c r="F18" s="305"/>
      <c r="G18" s="250"/>
      <c r="H18" s="347"/>
      <c r="I18" s="347"/>
      <c r="J18" s="347"/>
      <c r="K18" s="347"/>
      <c r="L18" s="347"/>
      <c r="M18" s="347"/>
      <c r="N18" s="347"/>
      <c r="O18" s="383">
        <f t="shared" si="0"/>
        <v>0</v>
      </c>
      <c r="P18" s="384">
        <f t="shared" si="1"/>
        <v>0</v>
      </c>
      <c r="Q18" s="347"/>
      <c r="R18" s="347"/>
      <c r="S18" s="250"/>
      <c r="T18" s="250"/>
      <c r="U18" s="250"/>
    </row>
    <row r="19" spans="1:21" ht="15.75" x14ac:dyDescent="0.25">
      <c r="A19" s="714"/>
      <c r="B19" s="714"/>
      <c r="C19" s="305"/>
      <c r="D19" s="250"/>
      <c r="E19" s="305"/>
      <c r="F19" s="305"/>
      <c r="G19" s="250"/>
      <c r="H19" s="347"/>
      <c r="I19" s="347"/>
      <c r="J19" s="347"/>
      <c r="K19" s="347"/>
      <c r="L19" s="347"/>
      <c r="M19" s="347"/>
      <c r="N19" s="347"/>
      <c r="O19" s="383">
        <f t="shared" si="0"/>
        <v>0</v>
      </c>
      <c r="P19" s="384">
        <f t="shared" si="1"/>
        <v>0</v>
      </c>
      <c r="Q19" s="347"/>
      <c r="R19" s="347"/>
      <c r="S19" s="250"/>
      <c r="T19" s="250"/>
      <c r="U19" s="250"/>
    </row>
    <row r="20" spans="1:21" ht="15.75" x14ac:dyDescent="0.25">
      <c r="A20" s="714"/>
      <c r="B20" s="714"/>
      <c r="C20" s="305"/>
      <c r="D20" s="250"/>
      <c r="E20" s="305"/>
      <c r="F20" s="305"/>
      <c r="G20" s="250"/>
      <c r="H20" s="347"/>
      <c r="I20" s="347"/>
      <c r="J20" s="347"/>
      <c r="K20" s="347"/>
      <c r="L20" s="347"/>
      <c r="M20" s="347"/>
      <c r="N20" s="347"/>
      <c r="O20" s="383">
        <f t="shared" si="0"/>
        <v>0</v>
      </c>
      <c r="P20" s="384">
        <f t="shared" si="1"/>
        <v>0</v>
      </c>
      <c r="Q20" s="347"/>
      <c r="R20" s="347"/>
      <c r="S20" s="250"/>
      <c r="T20" s="250"/>
      <c r="U20" s="250"/>
    </row>
    <row r="21" spans="1:21" ht="15.75" x14ac:dyDescent="0.25">
      <c r="A21" s="714"/>
      <c r="B21" s="714"/>
      <c r="C21" s="305"/>
      <c r="D21" s="250"/>
      <c r="E21" s="305"/>
      <c r="F21" s="305"/>
      <c r="G21" s="250"/>
      <c r="H21" s="347"/>
      <c r="I21" s="347"/>
      <c r="J21" s="347"/>
      <c r="K21" s="347"/>
      <c r="L21" s="347"/>
      <c r="M21" s="347"/>
      <c r="N21" s="347"/>
      <c r="O21" s="383">
        <f t="shared" si="0"/>
        <v>0</v>
      </c>
      <c r="P21" s="384">
        <f t="shared" si="1"/>
        <v>0</v>
      </c>
      <c r="Q21" s="347"/>
      <c r="R21" s="347"/>
      <c r="S21" s="250"/>
      <c r="T21" s="250"/>
      <c r="U21" s="250"/>
    </row>
    <row r="22" spans="1:21" ht="15.75" x14ac:dyDescent="0.25">
      <c r="A22" s="714"/>
      <c r="B22" s="715"/>
      <c r="C22" s="305"/>
      <c r="D22" s="250"/>
      <c r="E22" s="305"/>
      <c r="F22" s="305"/>
      <c r="G22" s="250"/>
      <c r="H22" s="347"/>
      <c r="I22" s="347"/>
      <c r="J22" s="347"/>
      <c r="K22" s="347"/>
      <c r="L22" s="347"/>
      <c r="M22" s="347"/>
      <c r="N22" s="347"/>
      <c r="O22" s="383">
        <f t="shared" si="0"/>
        <v>0</v>
      </c>
      <c r="P22" s="384">
        <f t="shared" si="1"/>
        <v>0</v>
      </c>
      <c r="Q22" s="347"/>
      <c r="R22" s="347"/>
      <c r="S22" s="250"/>
      <c r="T22" s="250"/>
      <c r="U22" s="250"/>
    </row>
    <row r="23" spans="1:21" ht="15.75" customHeight="1" x14ac:dyDescent="0.25">
      <c r="A23" s="714"/>
      <c r="B23" s="713" t="s">
        <v>1463</v>
      </c>
      <c r="C23" s="305"/>
      <c r="D23" s="250"/>
      <c r="E23" s="305"/>
      <c r="F23" s="305"/>
      <c r="G23" s="251"/>
      <c r="H23" s="348"/>
      <c r="I23" s="349"/>
      <c r="J23" s="348"/>
      <c r="K23" s="349"/>
      <c r="L23" s="348"/>
      <c r="M23" s="349"/>
      <c r="N23" s="348"/>
      <c r="O23" s="383">
        <f t="shared" si="0"/>
        <v>0</v>
      </c>
      <c r="P23" s="385">
        <f t="shared" si="1"/>
        <v>0</v>
      </c>
      <c r="Q23" s="346"/>
      <c r="R23" s="346"/>
      <c r="S23" s="250"/>
      <c r="T23" s="250"/>
      <c r="U23" s="250"/>
    </row>
    <row r="24" spans="1:21" ht="15.75" x14ac:dyDescent="0.25">
      <c r="A24" s="714"/>
      <c r="B24" s="714"/>
      <c r="C24" s="305"/>
      <c r="D24" s="250"/>
      <c r="E24" s="305"/>
      <c r="F24" s="305"/>
      <c r="G24" s="251"/>
      <c r="H24" s="348"/>
      <c r="I24" s="349"/>
      <c r="J24" s="348"/>
      <c r="K24" s="349"/>
      <c r="L24" s="348"/>
      <c r="M24" s="349"/>
      <c r="N24" s="348"/>
      <c r="O24" s="383">
        <f t="shared" si="0"/>
        <v>0</v>
      </c>
      <c r="P24" s="385">
        <f t="shared" si="1"/>
        <v>0</v>
      </c>
      <c r="Q24" s="346"/>
      <c r="R24" s="346"/>
      <c r="S24" s="250"/>
      <c r="T24" s="250"/>
      <c r="U24" s="250"/>
    </row>
    <row r="25" spans="1:21" ht="15.75" x14ac:dyDescent="0.25">
      <c r="A25" s="714"/>
      <c r="B25" s="714"/>
      <c r="C25" s="305"/>
      <c r="D25" s="250"/>
      <c r="E25" s="305"/>
      <c r="F25" s="305"/>
      <c r="G25" s="251"/>
      <c r="H25" s="348"/>
      <c r="I25" s="349"/>
      <c r="J25" s="348"/>
      <c r="K25" s="349"/>
      <c r="L25" s="348"/>
      <c r="M25" s="349"/>
      <c r="N25" s="348"/>
      <c r="O25" s="383">
        <f t="shared" si="0"/>
        <v>0</v>
      </c>
      <c r="P25" s="385">
        <f t="shared" si="1"/>
        <v>0</v>
      </c>
      <c r="Q25" s="346"/>
      <c r="R25" s="346"/>
      <c r="S25" s="250"/>
      <c r="T25" s="250"/>
      <c r="U25" s="250"/>
    </row>
    <row r="26" spans="1:21" ht="15.75" x14ac:dyDescent="0.25">
      <c r="A26" s="714"/>
      <c r="B26" s="714"/>
      <c r="C26" s="305"/>
      <c r="D26" s="250"/>
      <c r="E26" s="305"/>
      <c r="F26" s="305"/>
      <c r="G26" s="250"/>
      <c r="H26" s="348"/>
      <c r="I26" s="347"/>
      <c r="J26" s="347"/>
      <c r="K26" s="347"/>
      <c r="L26" s="347"/>
      <c r="M26" s="347"/>
      <c r="N26" s="347"/>
      <c r="O26" s="383">
        <f t="shared" si="0"/>
        <v>0</v>
      </c>
      <c r="P26" s="384">
        <f t="shared" si="1"/>
        <v>0</v>
      </c>
      <c r="Q26" s="250"/>
      <c r="R26" s="250"/>
      <c r="S26" s="250"/>
      <c r="T26" s="250"/>
      <c r="U26" s="250"/>
    </row>
    <row r="27" spans="1:21" ht="15.75" x14ac:dyDescent="0.25">
      <c r="A27" s="714"/>
      <c r="B27" s="714"/>
      <c r="C27" s="305"/>
      <c r="D27" s="250"/>
      <c r="E27" s="305"/>
      <c r="F27" s="305"/>
      <c r="G27" s="250"/>
      <c r="H27" s="348"/>
      <c r="I27" s="347"/>
      <c r="J27" s="347"/>
      <c r="K27" s="347"/>
      <c r="L27" s="347"/>
      <c r="M27" s="347"/>
      <c r="N27" s="347"/>
      <c r="O27" s="383">
        <f t="shared" si="0"/>
        <v>0</v>
      </c>
      <c r="P27" s="384">
        <f t="shared" si="1"/>
        <v>0</v>
      </c>
      <c r="Q27" s="250"/>
      <c r="R27" s="250"/>
      <c r="S27" s="250"/>
      <c r="T27" s="250"/>
      <c r="U27" s="250"/>
    </row>
    <row r="28" spans="1:21" ht="15.75" x14ac:dyDescent="0.25">
      <c r="A28" s="714"/>
      <c r="B28" s="714"/>
      <c r="C28" s="305"/>
      <c r="D28" s="250"/>
      <c r="E28" s="305"/>
      <c r="F28" s="305"/>
      <c r="G28" s="250"/>
      <c r="H28" s="348"/>
      <c r="I28" s="347"/>
      <c r="J28" s="347"/>
      <c r="K28" s="347"/>
      <c r="L28" s="347"/>
      <c r="M28" s="347"/>
      <c r="N28" s="347"/>
      <c r="O28" s="383">
        <f t="shared" si="0"/>
        <v>0</v>
      </c>
      <c r="P28" s="384">
        <f t="shared" si="1"/>
        <v>0</v>
      </c>
      <c r="Q28" s="250"/>
      <c r="R28" s="250"/>
      <c r="S28" s="250"/>
      <c r="T28" s="250"/>
      <c r="U28" s="250"/>
    </row>
    <row r="29" spans="1:21" ht="15.75" x14ac:dyDescent="0.25">
      <c r="A29" s="714"/>
      <c r="B29" s="716" t="s">
        <v>1464</v>
      </c>
      <c r="C29" s="305"/>
      <c r="D29" s="250"/>
      <c r="E29" s="305"/>
      <c r="F29" s="305"/>
      <c r="G29" s="250"/>
      <c r="H29" s="348"/>
      <c r="I29" s="347"/>
      <c r="J29" s="347"/>
      <c r="K29" s="347"/>
      <c r="L29" s="347"/>
      <c r="M29" s="347"/>
      <c r="N29" s="347"/>
      <c r="O29" s="383">
        <f t="shared" si="0"/>
        <v>0</v>
      </c>
      <c r="P29" s="384">
        <f t="shared" si="1"/>
        <v>0</v>
      </c>
      <c r="Q29" s="250"/>
      <c r="R29" s="250"/>
      <c r="S29" s="250"/>
      <c r="T29" s="250"/>
      <c r="U29" s="250"/>
    </row>
    <row r="30" spans="1:21" ht="15.75" x14ac:dyDescent="0.25">
      <c r="A30" s="714"/>
      <c r="B30" s="716"/>
      <c r="C30" s="305"/>
      <c r="D30" s="250"/>
      <c r="E30" s="305"/>
      <c r="F30" s="305"/>
      <c r="G30" s="250"/>
      <c r="H30" s="348"/>
      <c r="I30" s="347"/>
      <c r="J30" s="347"/>
      <c r="K30" s="347"/>
      <c r="L30" s="347"/>
      <c r="M30" s="347"/>
      <c r="N30" s="347"/>
      <c r="O30" s="383">
        <f t="shared" si="0"/>
        <v>0</v>
      </c>
      <c r="P30" s="384">
        <f t="shared" si="1"/>
        <v>0</v>
      </c>
      <c r="Q30" s="250"/>
      <c r="R30" s="250"/>
      <c r="S30" s="250"/>
      <c r="T30" s="250"/>
      <c r="U30" s="250"/>
    </row>
    <row r="31" spans="1:21" ht="15.75" x14ac:dyDescent="0.25">
      <c r="A31" s="714"/>
      <c r="B31" s="716"/>
      <c r="C31" s="305"/>
      <c r="D31" s="250"/>
      <c r="E31" s="305"/>
      <c r="F31" s="305"/>
      <c r="G31" s="250"/>
      <c r="H31" s="348"/>
      <c r="I31" s="347"/>
      <c r="J31" s="347"/>
      <c r="K31" s="347"/>
      <c r="L31" s="347"/>
      <c r="M31" s="347"/>
      <c r="N31" s="347"/>
      <c r="O31" s="383">
        <f t="shared" si="0"/>
        <v>0</v>
      </c>
      <c r="P31" s="384">
        <f t="shared" si="1"/>
        <v>0</v>
      </c>
      <c r="Q31" s="250"/>
      <c r="R31" s="250"/>
      <c r="S31" s="250"/>
      <c r="T31" s="250"/>
      <c r="U31" s="250"/>
    </row>
    <row r="32" spans="1:21" ht="15.75" x14ac:dyDescent="0.25">
      <c r="A32" s="714"/>
      <c r="B32" s="716"/>
      <c r="C32" s="305"/>
      <c r="D32" s="250"/>
      <c r="E32" s="305"/>
      <c r="F32" s="305"/>
      <c r="G32" s="250"/>
      <c r="H32" s="348"/>
      <c r="I32" s="347"/>
      <c r="J32" s="347"/>
      <c r="K32" s="347"/>
      <c r="L32" s="347"/>
      <c r="M32" s="347"/>
      <c r="N32" s="347"/>
      <c r="O32" s="383">
        <f t="shared" si="0"/>
        <v>0</v>
      </c>
      <c r="P32" s="384">
        <f t="shared" si="1"/>
        <v>0</v>
      </c>
      <c r="Q32" s="250"/>
      <c r="R32" s="250"/>
      <c r="S32" s="250"/>
      <c r="T32" s="250"/>
      <c r="U32" s="250"/>
    </row>
    <row r="33" spans="1:21" ht="15.75" x14ac:dyDescent="0.25">
      <c r="A33" s="714"/>
      <c r="B33" s="716"/>
      <c r="C33" s="305"/>
      <c r="D33" s="250"/>
      <c r="E33" s="305"/>
      <c r="F33" s="305"/>
      <c r="G33" s="250"/>
      <c r="H33" s="348"/>
      <c r="I33" s="347"/>
      <c r="J33" s="347"/>
      <c r="K33" s="347"/>
      <c r="L33" s="347"/>
      <c r="M33" s="347"/>
      <c r="N33" s="347"/>
      <c r="O33" s="383">
        <f t="shared" si="0"/>
        <v>0</v>
      </c>
      <c r="P33" s="384">
        <f t="shared" si="1"/>
        <v>0</v>
      </c>
      <c r="Q33" s="250"/>
      <c r="R33" s="250"/>
      <c r="S33" s="250"/>
      <c r="T33" s="250"/>
      <c r="U33" s="250"/>
    </row>
    <row r="34" spans="1:21" ht="15.75" x14ac:dyDescent="0.25">
      <c r="A34" s="714"/>
      <c r="B34" s="716" t="s">
        <v>1465</v>
      </c>
      <c r="C34" s="305"/>
      <c r="D34" s="250"/>
      <c r="E34" s="305"/>
      <c r="F34" s="305"/>
      <c r="G34" s="250"/>
      <c r="H34" s="348"/>
      <c r="I34" s="347"/>
      <c r="J34" s="347"/>
      <c r="K34" s="347"/>
      <c r="L34" s="347"/>
      <c r="M34" s="347"/>
      <c r="N34" s="347"/>
      <c r="O34" s="383">
        <f t="shared" si="0"/>
        <v>0</v>
      </c>
      <c r="P34" s="384">
        <f t="shared" si="1"/>
        <v>0</v>
      </c>
      <c r="Q34" s="250"/>
      <c r="R34" s="250"/>
      <c r="S34" s="250"/>
      <c r="T34" s="250"/>
      <c r="U34" s="250"/>
    </row>
    <row r="35" spans="1:21" ht="15.75" x14ac:dyDescent="0.25">
      <c r="A35" s="714"/>
      <c r="B35" s="716"/>
      <c r="C35" s="305"/>
      <c r="D35" s="250"/>
      <c r="E35" s="305"/>
      <c r="F35" s="305"/>
      <c r="G35" s="250"/>
      <c r="H35" s="348"/>
      <c r="I35" s="347"/>
      <c r="J35" s="347"/>
      <c r="K35" s="347"/>
      <c r="L35" s="347"/>
      <c r="M35" s="347"/>
      <c r="N35" s="347"/>
      <c r="O35" s="383">
        <f t="shared" si="0"/>
        <v>0</v>
      </c>
      <c r="P35" s="384">
        <f t="shared" si="1"/>
        <v>0</v>
      </c>
      <c r="Q35" s="250"/>
      <c r="R35" s="250"/>
      <c r="S35" s="250"/>
      <c r="T35" s="250"/>
      <c r="U35" s="250"/>
    </row>
    <row r="36" spans="1:21" ht="15.75" x14ac:dyDescent="0.25">
      <c r="A36" s="714"/>
      <c r="B36" s="716"/>
      <c r="C36" s="305"/>
      <c r="D36" s="250"/>
      <c r="E36" s="305"/>
      <c r="F36" s="305"/>
      <c r="G36" s="250"/>
      <c r="H36" s="348"/>
      <c r="I36" s="347"/>
      <c r="J36" s="347"/>
      <c r="K36" s="347"/>
      <c r="L36" s="347"/>
      <c r="M36" s="347"/>
      <c r="N36" s="347"/>
      <c r="O36" s="383">
        <f t="shared" si="0"/>
        <v>0</v>
      </c>
      <c r="P36" s="384">
        <f t="shared" si="1"/>
        <v>0</v>
      </c>
      <c r="Q36" s="250"/>
      <c r="R36" s="250"/>
      <c r="S36" s="250"/>
      <c r="T36" s="250"/>
      <c r="U36" s="250"/>
    </row>
    <row r="37" spans="1:21" ht="15.75" x14ac:dyDescent="0.25">
      <c r="A37" s="714"/>
      <c r="B37" s="716"/>
      <c r="C37" s="305"/>
      <c r="D37" s="250"/>
      <c r="E37" s="305"/>
      <c r="F37" s="305"/>
      <c r="G37" s="250"/>
      <c r="H37" s="348"/>
      <c r="I37" s="347"/>
      <c r="J37" s="347"/>
      <c r="K37" s="347"/>
      <c r="L37" s="347"/>
      <c r="M37" s="347"/>
      <c r="N37" s="347"/>
      <c r="O37" s="383">
        <f t="shared" si="0"/>
        <v>0</v>
      </c>
      <c r="P37" s="384">
        <f t="shared" si="1"/>
        <v>0</v>
      </c>
      <c r="Q37" s="250"/>
      <c r="R37" s="250"/>
      <c r="S37" s="250"/>
      <c r="T37" s="250"/>
      <c r="U37" s="250"/>
    </row>
    <row r="38" spans="1:21" ht="15.75" x14ac:dyDescent="0.25">
      <c r="A38" s="714"/>
      <c r="B38" s="716" t="s">
        <v>1466</v>
      </c>
      <c r="C38" s="305"/>
      <c r="D38" s="250"/>
      <c r="E38" s="305"/>
      <c r="F38" s="305"/>
      <c r="G38" s="250"/>
      <c r="H38" s="348"/>
      <c r="I38" s="347"/>
      <c r="J38" s="347"/>
      <c r="K38" s="347"/>
      <c r="L38" s="347"/>
      <c r="M38" s="347"/>
      <c r="N38" s="347"/>
      <c r="O38" s="383">
        <f t="shared" si="0"/>
        <v>0</v>
      </c>
      <c r="P38" s="384">
        <f t="shared" si="1"/>
        <v>0</v>
      </c>
      <c r="Q38" s="250"/>
      <c r="R38" s="250"/>
      <c r="S38" s="250"/>
      <c r="T38" s="250"/>
      <c r="U38" s="250"/>
    </row>
    <row r="39" spans="1:21" ht="15.75" x14ac:dyDescent="0.25">
      <c r="A39" s="714"/>
      <c r="B39" s="716"/>
      <c r="C39" s="305"/>
      <c r="D39" s="250"/>
      <c r="E39" s="305"/>
      <c r="F39" s="305"/>
      <c r="G39" s="250"/>
      <c r="H39" s="348"/>
      <c r="I39" s="347"/>
      <c r="J39" s="347"/>
      <c r="K39" s="347"/>
      <c r="L39" s="347"/>
      <c r="M39" s="347"/>
      <c r="N39" s="347"/>
      <c r="O39" s="383">
        <f t="shared" si="0"/>
        <v>0</v>
      </c>
      <c r="P39" s="384">
        <f t="shared" si="1"/>
        <v>0</v>
      </c>
      <c r="Q39" s="250"/>
      <c r="R39" s="250"/>
      <c r="S39" s="250"/>
      <c r="T39" s="250"/>
      <c r="U39" s="250"/>
    </row>
    <row r="40" spans="1:21" ht="15.75" x14ac:dyDescent="0.25">
      <c r="A40" s="714"/>
      <c r="B40" s="716"/>
      <c r="C40" s="305"/>
      <c r="D40" s="250"/>
      <c r="E40" s="305"/>
      <c r="F40" s="305"/>
      <c r="G40" s="250"/>
      <c r="H40" s="348"/>
      <c r="I40" s="347"/>
      <c r="J40" s="347"/>
      <c r="K40" s="347"/>
      <c r="L40" s="347"/>
      <c r="M40" s="347"/>
      <c r="N40" s="347"/>
      <c r="O40" s="383">
        <f t="shared" si="0"/>
        <v>0</v>
      </c>
      <c r="P40" s="384">
        <f t="shared" si="1"/>
        <v>0</v>
      </c>
      <c r="Q40" s="250"/>
      <c r="R40" s="250"/>
      <c r="S40" s="250"/>
      <c r="T40" s="250"/>
      <c r="U40" s="250"/>
    </row>
    <row r="41" spans="1:21" ht="15.75" x14ac:dyDescent="0.25">
      <c r="A41" s="714"/>
      <c r="B41" s="716"/>
      <c r="C41" s="305"/>
      <c r="D41" s="250"/>
      <c r="E41" s="305"/>
      <c r="F41" s="305"/>
      <c r="G41" s="250"/>
      <c r="H41" s="348"/>
      <c r="I41" s="347"/>
      <c r="J41" s="347"/>
      <c r="K41" s="347"/>
      <c r="L41" s="347"/>
      <c r="M41" s="347"/>
      <c r="N41" s="347"/>
      <c r="O41" s="383">
        <f t="shared" ref="O41:O73" si="2">G41+I41+K41+M41</f>
        <v>0</v>
      </c>
      <c r="P41" s="384">
        <f t="shared" ref="P41:P73" si="3">H41+J41+L41+N41</f>
        <v>0</v>
      </c>
      <c r="Q41" s="250"/>
      <c r="R41" s="250"/>
      <c r="S41" s="250"/>
      <c r="T41" s="250"/>
      <c r="U41" s="250"/>
    </row>
    <row r="42" spans="1:21" ht="15.75" x14ac:dyDescent="0.25">
      <c r="A42" s="714"/>
      <c r="B42" s="716"/>
      <c r="C42" s="305"/>
      <c r="D42" s="250"/>
      <c r="E42" s="305"/>
      <c r="F42" s="305"/>
      <c r="G42" s="250"/>
      <c r="H42" s="348"/>
      <c r="I42" s="347"/>
      <c r="J42" s="347"/>
      <c r="K42" s="347"/>
      <c r="L42" s="347"/>
      <c r="M42" s="347"/>
      <c r="N42" s="347"/>
      <c r="O42" s="383">
        <f t="shared" si="2"/>
        <v>0</v>
      </c>
      <c r="P42" s="384">
        <f t="shared" si="3"/>
        <v>0</v>
      </c>
      <c r="Q42" s="250"/>
      <c r="R42" s="250"/>
      <c r="S42" s="250"/>
      <c r="T42" s="250"/>
      <c r="U42" s="250"/>
    </row>
    <row r="43" spans="1:21" ht="15.75" x14ac:dyDescent="0.25">
      <c r="A43" s="713" t="s">
        <v>1461</v>
      </c>
      <c r="B43" s="716" t="s">
        <v>1467</v>
      </c>
      <c r="C43" s="305"/>
      <c r="D43" s="250"/>
      <c r="E43" s="305"/>
      <c r="F43" s="305"/>
      <c r="G43" s="251"/>
      <c r="H43" s="347"/>
      <c r="I43" s="349"/>
      <c r="J43" s="347"/>
      <c r="K43" s="349"/>
      <c r="L43" s="347"/>
      <c r="M43" s="349"/>
      <c r="N43" s="347"/>
      <c r="O43" s="383">
        <f t="shared" si="2"/>
        <v>0</v>
      </c>
      <c r="P43" s="384">
        <f t="shared" si="3"/>
        <v>0</v>
      </c>
      <c r="Q43" s="347"/>
      <c r="R43" s="347"/>
      <c r="S43" s="250"/>
      <c r="T43" s="250"/>
      <c r="U43" s="250"/>
    </row>
    <row r="44" spans="1:21" ht="15.75" x14ac:dyDescent="0.25">
      <c r="A44" s="714"/>
      <c r="B44" s="716"/>
      <c r="C44" s="305"/>
      <c r="D44" s="250"/>
      <c r="E44" s="305"/>
      <c r="F44" s="305"/>
      <c r="G44" s="251"/>
      <c r="H44" s="347"/>
      <c r="I44" s="349"/>
      <c r="J44" s="347"/>
      <c r="K44" s="349"/>
      <c r="L44" s="347"/>
      <c r="M44" s="349"/>
      <c r="N44" s="347"/>
      <c r="O44" s="383">
        <f t="shared" si="2"/>
        <v>0</v>
      </c>
      <c r="P44" s="384">
        <f t="shared" si="3"/>
        <v>0</v>
      </c>
      <c r="Q44" s="347"/>
      <c r="R44" s="347"/>
      <c r="S44" s="250"/>
      <c r="T44" s="250"/>
      <c r="U44" s="250"/>
    </row>
    <row r="45" spans="1:21" ht="15.75" x14ac:dyDescent="0.25">
      <c r="A45" s="714"/>
      <c r="B45" s="716"/>
      <c r="C45" s="305"/>
      <c r="D45" s="250"/>
      <c r="E45" s="305"/>
      <c r="F45" s="305"/>
      <c r="G45" s="251"/>
      <c r="H45" s="347"/>
      <c r="I45" s="349"/>
      <c r="J45" s="347"/>
      <c r="K45" s="349"/>
      <c r="L45" s="347"/>
      <c r="M45" s="349"/>
      <c r="N45" s="347"/>
      <c r="O45" s="383">
        <f t="shared" si="2"/>
        <v>0</v>
      </c>
      <c r="P45" s="384">
        <f t="shared" si="3"/>
        <v>0</v>
      </c>
      <c r="Q45" s="347"/>
      <c r="R45" s="347"/>
      <c r="S45" s="250"/>
      <c r="T45" s="250"/>
      <c r="U45" s="250"/>
    </row>
    <row r="46" spans="1:21" ht="15.75" x14ac:dyDescent="0.25">
      <c r="A46" s="714"/>
      <c r="B46" s="716"/>
      <c r="C46" s="305"/>
      <c r="D46" s="250"/>
      <c r="E46" s="305"/>
      <c r="F46" s="305"/>
      <c r="G46" s="251"/>
      <c r="H46" s="347"/>
      <c r="I46" s="349"/>
      <c r="J46" s="347"/>
      <c r="K46" s="349"/>
      <c r="L46" s="347"/>
      <c r="M46" s="349"/>
      <c r="N46" s="347"/>
      <c r="O46" s="383">
        <f t="shared" si="2"/>
        <v>0</v>
      </c>
      <c r="P46" s="384">
        <f t="shared" si="3"/>
        <v>0</v>
      </c>
      <c r="Q46" s="347"/>
      <c r="R46" s="347"/>
      <c r="S46" s="250"/>
      <c r="T46" s="250"/>
      <c r="U46" s="250"/>
    </row>
    <row r="47" spans="1:21" ht="15.75" x14ac:dyDescent="0.25">
      <c r="A47" s="714"/>
      <c r="B47" s="716"/>
      <c r="C47" s="305"/>
      <c r="D47" s="250"/>
      <c r="E47" s="305"/>
      <c r="F47" s="305"/>
      <c r="G47" s="251"/>
      <c r="H47" s="347"/>
      <c r="I47" s="349"/>
      <c r="J47" s="347"/>
      <c r="K47" s="349"/>
      <c r="L47" s="347"/>
      <c r="M47" s="349"/>
      <c r="N47" s="347"/>
      <c r="O47" s="383">
        <f t="shared" si="2"/>
        <v>0</v>
      </c>
      <c r="P47" s="384">
        <f t="shared" si="3"/>
        <v>0</v>
      </c>
      <c r="Q47" s="347"/>
      <c r="R47" s="347"/>
      <c r="S47" s="250"/>
      <c r="T47" s="250"/>
      <c r="U47" s="250"/>
    </row>
    <row r="48" spans="1:21" ht="15.75" x14ac:dyDescent="0.25">
      <c r="A48" s="714"/>
      <c r="B48" s="716"/>
      <c r="C48" s="305"/>
      <c r="D48" s="250"/>
      <c r="E48" s="305"/>
      <c r="F48" s="305"/>
      <c r="G48" s="251"/>
      <c r="H48" s="347"/>
      <c r="I48" s="349"/>
      <c r="J48" s="347"/>
      <c r="K48" s="349"/>
      <c r="L48" s="347"/>
      <c r="M48" s="349"/>
      <c r="N48" s="347"/>
      <c r="O48" s="383">
        <f t="shared" si="2"/>
        <v>0</v>
      </c>
      <c r="P48" s="384">
        <f t="shared" si="3"/>
        <v>0</v>
      </c>
      <c r="Q48" s="347"/>
      <c r="R48" s="347"/>
      <c r="S48" s="250"/>
      <c r="T48" s="250"/>
      <c r="U48" s="250"/>
    </row>
    <row r="49" spans="1:21" ht="15.75" customHeight="1" x14ac:dyDescent="0.25">
      <c r="A49" s="714"/>
      <c r="B49" s="716" t="s">
        <v>1468</v>
      </c>
      <c r="C49" s="305"/>
      <c r="D49" s="250"/>
      <c r="E49" s="305"/>
      <c r="F49" s="305"/>
      <c r="G49" s="251"/>
      <c r="H49" s="347"/>
      <c r="I49" s="349"/>
      <c r="J49" s="347"/>
      <c r="K49" s="349"/>
      <c r="L49" s="347"/>
      <c r="M49" s="349"/>
      <c r="N49" s="347"/>
      <c r="O49" s="383">
        <f t="shared" si="2"/>
        <v>0</v>
      </c>
      <c r="P49" s="384">
        <f t="shared" si="3"/>
        <v>0</v>
      </c>
      <c r="Q49" s="347"/>
      <c r="R49" s="347"/>
      <c r="S49" s="250"/>
      <c r="T49" s="250"/>
      <c r="U49" s="250"/>
    </row>
    <row r="50" spans="1:21" ht="15.75" customHeight="1" x14ac:dyDescent="0.25">
      <c r="A50" s="714"/>
      <c r="B50" s="716"/>
      <c r="C50" s="305"/>
      <c r="D50" s="250"/>
      <c r="E50" s="305"/>
      <c r="F50" s="305"/>
      <c r="G50" s="251"/>
      <c r="H50" s="347"/>
      <c r="I50" s="349"/>
      <c r="J50" s="347"/>
      <c r="K50" s="349"/>
      <c r="L50" s="347"/>
      <c r="M50" s="349"/>
      <c r="N50" s="347"/>
      <c r="O50" s="383">
        <f t="shared" si="2"/>
        <v>0</v>
      </c>
      <c r="P50" s="384">
        <f t="shared" si="3"/>
        <v>0</v>
      </c>
      <c r="Q50" s="347"/>
      <c r="R50" s="347"/>
      <c r="S50" s="250"/>
      <c r="T50" s="250"/>
      <c r="U50" s="250"/>
    </row>
    <row r="51" spans="1:21" ht="15.75" customHeight="1" x14ac:dyDescent="0.25">
      <c r="A51" s="714"/>
      <c r="B51" s="716"/>
      <c r="C51" s="305"/>
      <c r="D51" s="250"/>
      <c r="E51" s="305"/>
      <c r="F51" s="305"/>
      <c r="G51" s="251"/>
      <c r="H51" s="347"/>
      <c r="I51" s="349"/>
      <c r="J51" s="347"/>
      <c r="K51" s="349"/>
      <c r="L51" s="347"/>
      <c r="M51" s="349"/>
      <c r="N51" s="347"/>
      <c r="O51" s="383">
        <f t="shared" si="2"/>
        <v>0</v>
      </c>
      <c r="P51" s="384">
        <f t="shared" si="3"/>
        <v>0</v>
      </c>
      <c r="Q51" s="347"/>
      <c r="R51" s="347"/>
      <c r="S51" s="250"/>
      <c r="T51" s="250"/>
      <c r="U51" s="250"/>
    </row>
    <row r="52" spans="1:21" ht="15.75" customHeight="1" x14ac:dyDescent="0.25">
      <c r="A52" s="714"/>
      <c r="B52" s="716" t="s">
        <v>1469</v>
      </c>
      <c r="C52" s="305"/>
      <c r="D52" s="250"/>
      <c r="E52" s="305"/>
      <c r="F52" s="305"/>
      <c r="G52" s="251"/>
      <c r="H52" s="347"/>
      <c r="I52" s="349"/>
      <c r="J52" s="347"/>
      <c r="K52" s="349"/>
      <c r="L52" s="347"/>
      <c r="M52" s="349"/>
      <c r="N52" s="347"/>
      <c r="O52" s="383">
        <f t="shared" si="2"/>
        <v>0</v>
      </c>
      <c r="P52" s="384">
        <f t="shared" si="3"/>
        <v>0</v>
      </c>
      <c r="Q52" s="347"/>
      <c r="R52" s="347"/>
      <c r="S52" s="250"/>
      <c r="T52" s="250"/>
      <c r="U52" s="250"/>
    </row>
    <row r="53" spans="1:21" ht="15.75" customHeight="1" x14ac:dyDescent="0.25">
      <c r="A53" s="714"/>
      <c r="B53" s="716"/>
      <c r="C53" s="305"/>
      <c r="D53" s="250"/>
      <c r="E53" s="305"/>
      <c r="F53" s="305"/>
      <c r="G53" s="251"/>
      <c r="H53" s="347"/>
      <c r="I53" s="349"/>
      <c r="J53" s="347"/>
      <c r="K53" s="349"/>
      <c r="L53" s="347"/>
      <c r="M53" s="349"/>
      <c r="N53" s="347"/>
      <c r="O53" s="383">
        <f t="shared" si="2"/>
        <v>0</v>
      </c>
      <c r="P53" s="384">
        <f t="shared" si="3"/>
        <v>0</v>
      </c>
      <c r="Q53" s="347"/>
      <c r="R53" s="347"/>
      <c r="S53" s="250"/>
      <c r="T53" s="250"/>
      <c r="U53" s="250"/>
    </row>
    <row r="54" spans="1:21" ht="15.75" customHeight="1" x14ac:dyDescent="0.25">
      <c r="A54" s="714"/>
      <c r="B54" s="716"/>
      <c r="C54" s="305"/>
      <c r="D54" s="250"/>
      <c r="E54" s="305"/>
      <c r="F54" s="305"/>
      <c r="G54" s="251"/>
      <c r="H54" s="347"/>
      <c r="I54" s="349"/>
      <c r="J54" s="347"/>
      <c r="K54" s="349"/>
      <c r="L54" s="347"/>
      <c r="M54" s="349"/>
      <c r="N54" s="347"/>
      <c r="O54" s="383">
        <f t="shared" si="2"/>
        <v>0</v>
      </c>
      <c r="P54" s="384">
        <f t="shared" si="3"/>
        <v>0</v>
      </c>
      <c r="Q54" s="347"/>
      <c r="R54" s="347"/>
      <c r="S54" s="250"/>
      <c r="T54" s="250"/>
      <c r="U54" s="250"/>
    </row>
    <row r="55" spans="1:21" ht="15.75" customHeight="1" x14ac:dyDescent="0.25">
      <c r="A55" s="714"/>
      <c r="B55" s="716"/>
      <c r="C55" s="305"/>
      <c r="D55" s="250"/>
      <c r="E55" s="305"/>
      <c r="F55" s="305"/>
      <c r="G55" s="251"/>
      <c r="H55" s="347"/>
      <c r="I55" s="349"/>
      <c r="J55" s="347"/>
      <c r="K55" s="349"/>
      <c r="L55" s="347"/>
      <c r="M55" s="349"/>
      <c r="N55" s="347"/>
      <c r="O55" s="383">
        <f t="shared" si="2"/>
        <v>0</v>
      </c>
      <c r="P55" s="384">
        <f t="shared" si="3"/>
        <v>0</v>
      </c>
      <c r="Q55" s="347"/>
      <c r="R55" s="347"/>
      <c r="S55" s="250"/>
      <c r="T55" s="250"/>
      <c r="U55" s="250"/>
    </row>
    <row r="56" spans="1:21" ht="15.75" customHeight="1" x14ac:dyDescent="0.25">
      <c r="A56" s="714"/>
      <c r="B56" s="716" t="s">
        <v>1470</v>
      </c>
      <c r="C56" s="305"/>
      <c r="D56" s="250"/>
      <c r="E56" s="305"/>
      <c r="F56" s="305"/>
      <c r="G56" s="251"/>
      <c r="H56" s="347"/>
      <c r="I56" s="349"/>
      <c r="J56" s="347"/>
      <c r="K56" s="349"/>
      <c r="L56" s="347"/>
      <c r="M56" s="349"/>
      <c r="N56" s="347"/>
      <c r="O56" s="383">
        <f t="shared" si="2"/>
        <v>0</v>
      </c>
      <c r="P56" s="384">
        <f t="shared" si="3"/>
        <v>0</v>
      </c>
      <c r="Q56" s="347"/>
      <c r="R56" s="347"/>
      <c r="S56" s="250"/>
      <c r="T56" s="250"/>
      <c r="U56" s="250"/>
    </row>
    <row r="57" spans="1:21" ht="15.75" customHeight="1" x14ac:dyDescent="0.25">
      <c r="A57" s="714"/>
      <c r="B57" s="716"/>
      <c r="C57" s="305"/>
      <c r="D57" s="250"/>
      <c r="E57" s="305"/>
      <c r="F57" s="305"/>
      <c r="G57" s="251"/>
      <c r="H57" s="347"/>
      <c r="I57" s="349"/>
      <c r="J57" s="347"/>
      <c r="K57" s="349"/>
      <c r="L57" s="347"/>
      <c r="M57" s="349"/>
      <c r="N57" s="347"/>
      <c r="O57" s="383">
        <f t="shared" si="2"/>
        <v>0</v>
      </c>
      <c r="P57" s="384">
        <f t="shared" si="3"/>
        <v>0</v>
      </c>
      <c r="Q57" s="347"/>
      <c r="R57" s="347"/>
      <c r="S57" s="250"/>
      <c r="T57" s="250"/>
      <c r="U57" s="250"/>
    </row>
    <row r="58" spans="1:21" ht="15.75" customHeight="1" x14ac:dyDescent="0.25">
      <c r="A58" s="714"/>
      <c r="B58" s="716"/>
      <c r="C58" s="305"/>
      <c r="D58" s="250"/>
      <c r="E58" s="305"/>
      <c r="F58" s="305"/>
      <c r="G58" s="251"/>
      <c r="H58" s="347"/>
      <c r="I58" s="349"/>
      <c r="J58" s="347"/>
      <c r="K58" s="349"/>
      <c r="L58" s="347"/>
      <c r="M58" s="349"/>
      <c r="N58" s="347"/>
      <c r="O58" s="383">
        <f t="shared" si="2"/>
        <v>0</v>
      </c>
      <c r="P58" s="384">
        <f t="shared" si="3"/>
        <v>0</v>
      </c>
      <c r="Q58" s="347"/>
      <c r="R58" s="347"/>
      <c r="S58" s="250"/>
      <c r="T58" s="250"/>
      <c r="U58" s="250"/>
    </row>
    <row r="59" spans="1:21" ht="15.75" customHeight="1" x14ac:dyDescent="0.25">
      <c r="A59" s="714"/>
      <c r="B59" s="716"/>
      <c r="C59" s="305"/>
      <c r="D59" s="250"/>
      <c r="E59" s="305"/>
      <c r="F59" s="305"/>
      <c r="G59" s="251"/>
      <c r="H59" s="347"/>
      <c r="I59" s="349"/>
      <c r="J59" s="347"/>
      <c r="K59" s="349"/>
      <c r="L59" s="347"/>
      <c r="M59" s="349"/>
      <c r="N59" s="347"/>
      <c r="O59" s="383">
        <f t="shared" si="2"/>
        <v>0</v>
      </c>
      <c r="P59" s="384">
        <f t="shared" si="3"/>
        <v>0</v>
      </c>
      <c r="Q59" s="347"/>
      <c r="R59" s="347"/>
      <c r="S59" s="250"/>
      <c r="T59" s="250"/>
      <c r="U59" s="250"/>
    </row>
    <row r="60" spans="1:21" ht="15.75" x14ac:dyDescent="0.25">
      <c r="A60" s="714"/>
      <c r="B60" s="716" t="s">
        <v>1471</v>
      </c>
      <c r="C60" s="305"/>
      <c r="D60" s="250"/>
      <c r="E60" s="305"/>
      <c r="F60" s="305"/>
      <c r="G60" s="251"/>
      <c r="H60" s="347"/>
      <c r="I60" s="349"/>
      <c r="J60" s="347"/>
      <c r="K60" s="349"/>
      <c r="L60" s="347"/>
      <c r="M60" s="349"/>
      <c r="N60" s="347"/>
      <c r="O60" s="383">
        <f t="shared" si="2"/>
        <v>0</v>
      </c>
      <c r="P60" s="384">
        <f t="shared" si="3"/>
        <v>0</v>
      </c>
      <c r="Q60" s="347"/>
      <c r="R60" s="347"/>
      <c r="S60" s="250"/>
      <c r="T60" s="250"/>
      <c r="U60" s="250"/>
    </row>
    <row r="61" spans="1:21" ht="15.75" x14ac:dyDescent="0.25">
      <c r="A61" s="714"/>
      <c r="B61" s="716"/>
      <c r="C61" s="305"/>
      <c r="D61" s="250"/>
      <c r="E61" s="305"/>
      <c r="F61" s="305"/>
      <c r="G61" s="251"/>
      <c r="H61" s="347"/>
      <c r="I61" s="349"/>
      <c r="J61" s="347"/>
      <c r="K61" s="349"/>
      <c r="L61" s="347"/>
      <c r="M61" s="349"/>
      <c r="N61" s="347"/>
      <c r="O61" s="383">
        <f t="shared" si="2"/>
        <v>0</v>
      </c>
      <c r="P61" s="384">
        <f t="shared" si="3"/>
        <v>0</v>
      </c>
      <c r="Q61" s="347"/>
      <c r="R61" s="347"/>
      <c r="S61" s="250"/>
      <c r="T61" s="250"/>
      <c r="U61" s="250"/>
    </row>
    <row r="62" spans="1:21" ht="15.75" x14ac:dyDescent="0.25">
      <c r="A62" s="714"/>
      <c r="B62" s="716"/>
      <c r="C62" s="305"/>
      <c r="D62" s="250"/>
      <c r="E62" s="305"/>
      <c r="F62" s="305"/>
      <c r="G62" s="251"/>
      <c r="H62" s="347"/>
      <c r="I62" s="349"/>
      <c r="J62" s="347"/>
      <c r="K62" s="349"/>
      <c r="L62" s="347"/>
      <c r="M62" s="349"/>
      <c r="N62" s="347"/>
      <c r="O62" s="383">
        <f t="shared" si="2"/>
        <v>0</v>
      </c>
      <c r="P62" s="384">
        <f t="shared" si="3"/>
        <v>0</v>
      </c>
      <c r="Q62" s="347"/>
      <c r="R62" s="347"/>
      <c r="S62" s="250"/>
      <c r="T62" s="250"/>
      <c r="U62" s="250"/>
    </row>
    <row r="63" spans="1:21" ht="15.75" x14ac:dyDescent="0.25">
      <c r="A63" s="714"/>
      <c r="B63" s="716"/>
      <c r="C63" s="305"/>
      <c r="D63" s="250"/>
      <c r="E63" s="305"/>
      <c r="F63" s="305"/>
      <c r="G63" s="251"/>
      <c r="H63" s="347"/>
      <c r="I63" s="349"/>
      <c r="J63" s="347"/>
      <c r="K63" s="349"/>
      <c r="L63" s="347"/>
      <c r="M63" s="349"/>
      <c r="N63" s="347"/>
      <c r="O63" s="383">
        <f t="shared" si="2"/>
        <v>0</v>
      </c>
      <c r="P63" s="384">
        <f t="shared" si="3"/>
        <v>0</v>
      </c>
      <c r="Q63" s="347"/>
      <c r="R63" s="347"/>
      <c r="S63" s="250"/>
      <c r="T63" s="250"/>
      <c r="U63" s="250"/>
    </row>
    <row r="64" spans="1:21" ht="15.75" customHeight="1" x14ac:dyDescent="0.25">
      <c r="A64" s="714"/>
      <c r="B64" s="718" t="s">
        <v>1472</v>
      </c>
      <c r="C64" s="305"/>
      <c r="D64" s="250"/>
      <c r="E64" s="305"/>
      <c r="F64" s="305"/>
      <c r="G64" s="251"/>
      <c r="H64" s="347"/>
      <c r="I64" s="349"/>
      <c r="J64" s="347"/>
      <c r="K64" s="349"/>
      <c r="L64" s="347"/>
      <c r="M64" s="349"/>
      <c r="N64" s="347"/>
      <c r="O64" s="383">
        <f t="shared" si="2"/>
        <v>0</v>
      </c>
      <c r="P64" s="384">
        <f t="shared" si="3"/>
        <v>0</v>
      </c>
      <c r="Q64" s="347"/>
      <c r="R64" s="347"/>
      <c r="S64" s="250"/>
      <c r="T64" s="250"/>
      <c r="U64" s="250"/>
    </row>
    <row r="65" spans="1:21" ht="15.75" customHeight="1" x14ac:dyDescent="0.25">
      <c r="A65" s="714"/>
      <c r="B65" s="719"/>
      <c r="C65" s="305"/>
      <c r="D65" s="250"/>
      <c r="E65" s="305"/>
      <c r="F65" s="305"/>
      <c r="G65" s="251"/>
      <c r="H65" s="347"/>
      <c r="I65" s="349"/>
      <c r="J65" s="347"/>
      <c r="K65" s="349"/>
      <c r="L65" s="347"/>
      <c r="M65" s="349"/>
      <c r="N65" s="347"/>
      <c r="O65" s="383">
        <f t="shared" si="2"/>
        <v>0</v>
      </c>
      <c r="P65" s="384">
        <f t="shared" si="3"/>
        <v>0</v>
      </c>
      <c r="Q65" s="347"/>
      <c r="R65" s="347"/>
      <c r="S65" s="250"/>
      <c r="T65" s="250"/>
      <c r="U65" s="250"/>
    </row>
    <row r="66" spans="1:21" ht="15.75" customHeight="1" x14ac:dyDescent="0.25">
      <c r="A66" s="714"/>
      <c r="B66" s="719"/>
      <c r="C66" s="305"/>
      <c r="D66" s="250"/>
      <c r="E66" s="305"/>
      <c r="F66" s="305"/>
      <c r="G66" s="251"/>
      <c r="H66" s="347"/>
      <c r="I66" s="349"/>
      <c r="J66" s="347"/>
      <c r="K66" s="349"/>
      <c r="L66" s="347"/>
      <c r="M66" s="349"/>
      <c r="N66" s="347"/>
      <c r="O66" s="383">
        <f t="shared" si="2"/>
        <v>0</v>
      </c>
      <c r="P66" s="384">
        <f t="shared" si="3"/>
        <v>0</v>
      </c>
      <c r="Q66" s="347"/>
      <c r="R66" s="347"/>
      <c r="S66" s="250"/>
      <c r="T66" s="250"/>
      <c r="U66" s="250"/>
    </row>
    <row r="67" spans="1:21" ht="18" customHeight="1" x14ac:dyDescent="0.25">
      <c r="A67" s="714"/>
      <c r="B67" s="720"/>
      <c r="C67" s="305"/>
      <c r="D67" s="250"/>
      <c r="E67" s="305"/>
      <c r="F67" s="305"/>
      <c r="G67" s="251"/>
      <c r="H67" s="347"/>
      <c r="I67" s="349"/>
      <c r="J67" s="347"/>
      <c r="K67" s="349"/>
      <c r="L67" s="347"/>
      <c r="M67" s="349"/>
      <c r="N67" s="347"/>
      <c r="O67" s="383">
        <f t="shared" si="2"/>
        <v>0</v>
      </c>
      <c r="P67" s="384">
        <f t="shared" si="3"/>
        <v>0</v>
      </c>
      <c r="Q67" s="347"/>
      <c r="R67" s="347"/>
      <c r="S67" s="250"/>
      <c r="T67" s="250"/>
      <c r="U67" s="250"/>
    </row>
    <row r="68" spans="1:21" ht="15.75" x14ac:dyDescent="0.25">
      <c r="A68" s="714"/>
      <c r="B68" s="717" t="s">
        <v>1473</v>
      </c>
      <c r="C68" s="305"/>
      <c r="D68" s="250"/>
      <c r="E68" s="305"/>
      <c r="F68" s="305"/>
      <c r="G68" s="251"/>
      <c r="H68" s="347"/>
      <c r="I68" s="349"/>
      <c r="J68" s="347"/>
      <c r="K68" s="349"/>
      <c r="L68" s="347"/>
      <c r="M68" s="349"/>
      <c r="N68" s="347"/>
      <c r="O68" s="383">
        <f t="shared" si="2"/>
        <v>0</v>
      </c>
      <c r="P68" s="384">
        <f t="shared" si="3"/>
        <v>0</v>
      </c>
      <c r="Q68" s="347"/>
      <c r="R68" s="347"/>
      <c r="S68" s="250"/>
      <c r="T68" s="250"/>
      <c r="U68" s="250"/>
    </row>
    <row r="69" spans="1:21" ht="15.75" x14ac:dyDescent="0.25">
      <c r="A69" s="714"/>
      <c r="B69" s="717"/>
      <c r="C69" s="305"/>
      <c r="D69" s="250"/>
      <c r="E69" s="305"/>
      <c r="F69" s="305"/>
      <c r="G69" s="251"/>
      <c r="H69" s="347"/>
      <c r="I69" s="349"/>
      <c r="J69" s="347"/>
      <c r="K69" s="349"/>
      <c r="L69" s="347"/>
      <c r="M69" s="349"/>
      <c r="N69" s="347"/>
      <c r="O69" s="383">
        <f t="shared" si="2"/>
        <v>0</v>
      </c>
      <c r="P69" s="384">
        <f t="shared" si="3"/>
        <v>0</v>
      </c>
      <c r="Q69" s="347"/>
      <c r="R69" s="347"/>
      <c r="S69" s="250"/>
      <c r="T69" s="250"/>
      <c r="U69" s="250"/>
    </row>
    <row r="70" spans="1:21" ht="15.75" x14ac:dyDescent="0.25">
      <c r="A70" s="714"/>
      <c r="B70" s="717"/>
      <c r="C70" s="305"/>
      <c r="D70" s="250"/>
      <c r="E70" s="305"/>
      <c r="F70" s="305"/>
      <c r="G70" s="251"/>
      <c r="H70" s="347"/>
      <c r="I70" s="349"/>
      <c r="J70" s="347"/>
      <c r="K70" s="349"/>
      <c r="L70" s="347"/>
      <c r="M70" s="349"/>
      <c r="N70" s="347"/>
      <c r="O70" s="383">
        <f t="shared" si="2"/>
        <v>0</v>
      </c>
      <c r="P70" s="384">
        <f t="shared" si="3"/>
        <v>0</v>
      </c>
      <c r="Q70" s="347"/>
      <c r="R70" s="347"/>
      <c r="S70" s="250"/>
      <c r="T70" s="250"/>
      <c r="U70" s="250"/>
    </row>
    <row r="71" spans="1:21" ht="15.75" customHeight="1" x14ac:dyDescent="0.25">
      <c r="A71" s="714"/>
      <c r="B71" s="718" t="s">
        <v>1474</v>
      </c>
      <c r="C71" s="305"/>
      <c r="D71" s="250"/>
      <c r="E71" s="305"/>
      <c r="F71" s="305"/>
      <c r="G71" s="251"/>
      <c r="H71" s="347"/>
      <c r="I71" s="349"/>
      <c r="J71" s="347"/>
      <c r="K71" s="349"/>
      <c r="L71" s="347"/>
      <c r="M71" s="349"/>
      <c r="N71" s="347"/>
      <c r="O71" s="383">
        <f t="shared" si="2"/>
        <v>0</v>
      </c>
      <c r="P71" s="384">
        <f t="shared" si="3"/>
        <v>0</v>
      </c>
      <c r="Q71" s="347"/>
      <c r="R71" s="347"/>
      <c r="S71" s="250"/>
      <c r="T71" s="250"/>
      <c r="U71" s="250"/>
    </row>
    <row r="72" spans="1:21" ht="15.75" customHeight="1" x14ac:dyDescent="0.25">
      <c r="A72" s="714"/>
      <c r="B72" s="719"/>
      <c r="C72" s="305"/>
      <c r="D72" s="250"/>
      <c r="E72" s="305"/>
      <c r="F72" s="305"/>
      <c r="G72" s="251"/>
      <c r="H72" s="347"/>
      <c r="I72" s="349"/>
      <c r="J72" s="347"/>
      <c r="K72" s="349"/>
      <c r="L72" s="347"/>
      <c r="M72" s="349"/>
      <c r="N72" s="347"/>
      <c r="O72" s="383">
        <f t="shared" si="2"/>
        <v>0</v>
      </c>
      <c r="P72" s="384">
        <f t="shared" si="3"/>
        <v>0</v>
      </c>
      <c r="Q72" s="347"/>
      <c r="R72" s="347"/>
      <c r="S72" s="250"/>
      <c r="T72" s="250"/>
      <c r="U72" s="250"/>
    </row>
    <row r="73" spans="1:21" ht="15.75" x14ac:dyDescent="0.25">
      <c r="A73" s="714"/>
      <c r="B73" s="720"/>
      <c r="C73" s="305"/>
      <c r="D73" s="250"/>
      <c r="E73" s="305"/>
      <c r="F73" s="305"/>
      <c r="G73" s="251"/>
      <c r="H73" s="347"/>
      <c r="I73" s="349"/>
      <c r="J73" s="347"/>
      <c r="K73" s="349"/>
      <c r="L73" s="347"/>
      <c r="M73" s="349"/>
      <c r="N73" s="347"/>
      <c r="O73" s="383">
        <f t="shared" si="2"/>
        <v>0</v>
      </c>
      <c r="P73" s="384">
        <f t="shared" si="3"/>
        <v>0</v>
      </c>
      <c r="Q73" s="347"/>
      <c r="R73" s="347"/>
      <c r="S73" s="250"/>
      <c r="T73" s="250"/>
      <c r="U73" s="250"/>
    </row>
    <row r="74" spans="1:21" s="261" customFormat="1" ht="15.75" x14ac:dyDescent="0.25">
      <c r="A74" s="290"/>
      <c r="B74" s="291"/>
      <c r="C74" s="290" t="s">
        <v>98</v>
      </c>
      <c r="D74" s="291"/>
      <c r="E74" s="291"/>
      <c r="F74" s="292"/>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477</v>
      </c>
      <c r="I1" s="283"/>
      <c r="J1" s="283"/>
      <c r="K1" s="283"/>
      <c r="L1" s="283"/>
      <c r="M1" s="283"/>
      <c r="N1" s="283"/>
      <c r="O1" s="283"/>
      <c r="P1" s="283"/>
      <c r="Q1" s="283"/>
      <c r="R1" s="283"/>
      <c r="S1" s="283"/>
      <c r="T1" s="283"/>
      <c r="U1" s="283"/>
    </row>
    <row r="2" spans="1:21" ht="18.75" x14ac:dyDescent="0.25">
      <c r="A2" s="316" t="s">
        <v>1347</v>
      </c>
      <c r="B2" s="283"/>
      <c r="C2" s="283"/>
      <c r="D2" s="283"/>
      <c r="E2" s="283"/>
      <c r="F2" s="283"/>
      <c r="G2" s="283"/>
      <c r="I2" s="283"/>
      <c r="J2" s="283"/>
      <c r="K2" s="283"/>
      <c r="L2" s="283"/>
      <c r="M2" s="283"/>
      <c r="N2" s="283"/>
      <c r="O2" s="283"/>
      <c r="P2" s="283"/>
      <c r="Q2" s="283"/>
      <c r="R2" s="283"/>
      <c r="S2" s="283"/>
      <c r="T2" s="283"/>
      <c r="U2" s="283"/>
    </row>
    <row r="3" spans="1:21" x14ac:dyDescent="0.25">
      <c r="A3" s="724" t="s">
        <v>1349</v>
      </c>
      <c r="B3" s="724"/>
      <c r="C3" s="724"/>
      <c r="D3" s="724"/>
      <c r="E3" s="724"/>
      <c r="F3" s="724"/>
      <c r="G3" s="724"/>
      <c r="H3" s="724"/>
      <c r="I3" s="724"/>
      <c r="J3" s="724"/>
      <c r="K3" s="724"/>
      <c r="L3" s="724"/>
      <c r="M3" s="724"/>
      <c r="N3" s="724"/>
      <c r="O3" s="724"/>
      <c r="P3" s="724"/>
      <c r="Q3" s="724"/>
      <c r="R3" s="724"/>
      <c r="S3" s="724"/>
      <c r="T3" s="724"/>
      <c r="U3" s="724"/>
    </row>
    <row r="4" spans="1:21" ht="1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s="363" customFormat="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x14ac:dyDescent="0.25">
      <c r="A8" s="713" t="s">
        <v>1381</v>
      </c>
      <c r="B8" s="713" t="s">
        <v>1382</v>
      </c>
      <c r="C8" s="323"/>
      <c r="D8" s="323"/>
      <c r="E8" s="362"/>
      <c r="F8" s="250"/>
      <c r="G8" s="251"/>
      <c r="H8" s="231"/>
      <c r="I8" s="251"/>
      <c r="J8" s="231"/>
      <c r="K8" s="251"/>
      <c r="L8" s="231"/>
      <c r="M8" s="251"/>
      <c r="N8" s="231"/>
      <c r="O8" s="379">
        <f t="shared" ref="O8:O20" si="0">G8+I8+K8+M8</f>
        <v>0</v>
      </c>
      <c r="P8" s="380">
        <f t="shared" ref="P8:P20" si="1">H8+J8+L8+N8</f>
        <v>0</v>
      </c>
      <c r="Q8" s="250"/>
      <c r="R8" s="250"/>
      <c r="S8" s="250"/>
      <c r="T8" s="250"/>
      <c r="U8" s="250"/>
    </row>
    <row r="9" spans="1:21" ht="15.75" x14ac:dyDescent="0.25">
      <c r="A9" s="714"/>
      <c r="B9" s="714"/>
      <c r="C9" s="323"/>
      <c r="D9" s="323"/>
      <c r="E9" s="362"/>
      <c r="F9" s="250"/>
      <c r="G9" s="251"/>
      <c r="H9" s="231"/>
      <c r="I9" s="251"/>
      <c r="J9" s="231"/>
      <c r="K9" s="251"/>
      <c r="L9" s="231"/>
      <c r="M9" s="251"/>
      <c r="N9" s="231"/>
      <c r="O9" s="379">
        <f t="shared" si="0"/>
        <v>0</v>
      </c>
      <c r="P9" s="380">
        <f t="shared" si="1"/>
        <v>0</v>
      </c>
      <c r="Q9" s="250"/>
      <c r="R9" s="250"/>
      <c r="S9" s="250"/>
      <c r="T9" s="250"/>
      <c r="U9" s="250"/>
    </row>
    <row r="10" spans="1:21" ht="15.75" x14ac:dyDescent="0.25">
      <c r="A10" s="714"/>
      <c r="B10" s="714"/>
      <c r="C10" s="323"/>
      <c r="D10" s="323"/>
      <c r="E10" s="362"/>
      <c r="F10" s="250"/>
      <c r="G10" s="251"/>
      <c r="H10" s="231"/>
      <c r="I10" s="251"/>
      <c r="J10" s="231"/>
      <c r="K10" s="251"/>
      <c r="L10" s="231"/>
      <c r="M10" s="251"/>
      <c r="N10" s="231"/>
      <c r="O10" s="379">
        <f t="shared" si="0"/>
        <v>0</v>
      </c>
      <c r="P10" s="380">
        <f t="shared" si="1"/>
        <v>0</v>
      </c>
      <c r="Q10" s="250"/>
      <c r="R10" s="250"/>
      <c r="S10" s="250"/>
      <c r="T10" s="250"/>
      <c r="U10" s="250"/>
    </row>
    <row r="11" spans="1:21" ht="15.75" x14ac:dyDescent="0.25">
      <c r="A11" s="714"/>
      <c r="B11" s="714"/>
      <c r="C11" s="323"/>
      <c r="D11" s="323"/>
      <c r="E11" s="362"/>
      <c r="F11" s="250"/>
      <c r="G11" s="251"/>
      <c r="H11" s="231"/>
      <c r="I11" s="251"/>
      <c r="J11" s="231"/>
      <c r="K11" s="251"/>
      <c r="L11" s="231"/>
      <c r="M11" s="251"/>
      <c r="N11" s="231"/>
      <c r="O11" s="379">
        <f t="shared" si="0"/>
        <v>0</v>
      </c>
      <c r="P11" s="380">
        <f t="shared" si="1"/>
        <v>0</v>
      </c>
      <c r="Q11" s="250"/>
      <c r="R11" s="250"/>
      <c r="S11" s="250"/>
      <c r="T11" s="250"/>
      <c r="U11" s="250"/>
    </row>
    <row r="12" spans="1:21" ht="15.75" x14ac:dyDescent="0.25">
      <c r="A12" s="714"/>
      <c r="B12" s="714"/>
      <c r="C12" s="323"/>
      <c r="D12" s="323"/>
      <c r="E12" s="362"/>
      <c r="F12" s="250"/>
      <c r="G12" s="251"/>
      <c r="H12" s="231"/>
      <c r="I12" s="251"/>
      <c r="J12" s="231"/>
      <c r="K12" s="251"/>
      <c r="L12" s="231"/>
      <c r="M12" s="251"/>
      <c r="N12" s="231"/>
      <c r="O12" s="379">
        <f t="shared" si="0"/>
        <v>0</v>
      </c>
      <c r="P12" s="380">
        <f t="shared" si="1"/>
        <v>0</v>
      </c>
      <c r="Q12" s="250"/>
      <c r="R12" s="250"/>
      <c r="S12" s="250"/>
      <c r="T12" s="250"/>
      <c r="U12" s="250"/>
    </row>
    <row r="13" spans="1:21" ht="15.75" x14ac:dyDescent="0.25">
      <c r="A13" s="714"/>
      <c r="B13" s="714"/>
      <c r="C13" s="323"/>
      <c r="D13" s="323"/>
      <c r="E13" s="362"/>
      <c r="F13" s="250"/>
      <c r="G13" s="251"/>
      <c r="H13" s="231"/>
      <c r="I13" s="251"/>
      <c r="J13" s="231"/>
      <c r="K13" s="251"/>
      <c r="L13" s="231"/>
      <c r="M13" s="251"/>
      <c r="N13" s="231"/>
      <c r="O13" s="379">
        <f t="shared" si="0"/>
        <v>0</v>
      </c>
      <c r="P13" s="380">
        <f t="shared" si="1"/>
        <v>0</v>
      </c>
      <c r="Q13" s="250"/>
      <c r="R13" s="250"/>
      <c r="S13" s="250"/>
      <c r="T13" s="250"/>
      <c r="U13" s="250"/>
    </row>
    <row r="14" spans="1:21" ht="15.75" x14ac:dyDescent="0.25">
      <c r="A14" s="714"/>
      <c r="B14" s="714"/>
      <c r="C14" s="323"/>
      <c r="D14" s="323"/>
      <c r="E14" s="362"/>
      <c r="F14" s="250"/>
      <c r="G14" s="251"/>
      <c r="H14" s="231"/>
      <c r="I14" s="251"/>
      <c r="J14" s="231"/>
      <c r="K14" s="251"/>
      <c r="L14" s="231"/>
      <c r="M14" s="251"/>
      <c r="N14" s="231"/>
      <c r="O14" s="379">
        <f t="shared" si="0"/>
        <v>0</v>
      </c>
      <c r="P14" s="380">
        <f t="shared" si="1"/>
        <v>0</v>
      </c>
      <c r="Q14" s="250"/>
      <c r="R14" s="250"/>
      <c r="S14" s="250"/>
      <c r="T14" s="250"/>
      <c r="U14" s="250"/>
    </row>
    <row r="15" spans="1:21" ht="15.75" x14ac:dyDescent="0.25">
      <c r="A15" s="714"/>
      <c r="B15" s="714"/>
      <c r="C15" s="323"/>
      <c r="D15" s="323"/>
      <c r="E15" s="362"/>
      <c r="F15" s="250"/>
      <c r="G15" s="251"/>
      <c r="H15" s="231"/>
      <c r="I15" s="251"/>
      <c r="J15" s="231"/>
      <c r="K15" s="251"/>
      <c r="L15" s="231"/>
      <c r="M15" s="251"/>
      <c r="N15" s="231"/>
      <c r="O15" s="379">
        <f t="shared" si="0"/>
        <v>0</v>
      </c>
      <c r="P15" s="380">
        <f t="shared" si="1"/>
        <v>0</v>
      </c>
      <c r="Q15" s="250"/>
      <c r="R15" s="250"/>
      <c r="S15" s="250"/>
      <c r="T15" s="250"/>
      <c r="U15" s="250"/>
    </row>
    <row r="16" spans="1:21" ht="15.75" x14ac:dyDescent="0.25">
      <c r="A16" s="714"/>
      <c r="B16" s="714"/>
      <c r="C16" s="323"/>
      <c r="D16" s="323"/>
      <c r="E16" s="362"/>
      <c r="F16" s="250"/>
      <c r="G16" s="251"/>
      <c r="H16" s="231"/>
      <c r="I16" s="251"/>
      <c r="J16" s="231"/>
      <c r="K16" s="251"/>
      <c r="L16" s="231"/>
      <c r="M16" s="251"/>
      <c r="N16" s="231"/>
      <c r="O16" s="379">
        <f t="shared" si="0"/>
        <v>0</v>
      </c>
      <c r="P16" s="380">
        <f t="shared" si="1"/>
        <v>0</v>
      </c>
      <c r="Q16" s="250"/>
      <c r="R16" s="250"/>
      <c r="S16" s="250"/>
      <c r="T16" s="250"/>
      <c r="U16" s="250"/>
    </row>
    <row r="17" spans="1:21" ht="15.75" x14ac:dyDescent="0.25">
      <c r="A17" s="714"/>
      <c r="B17" s="714"/>
      <c r="C17" s="323"/>
      <c r="D17" s="323"/>
      <c r="E17" s="362"/>
      <c r="F17" s="255"/>
      <c r="G17" s="255"/>
      <c r="H17" s="271"/>
      <c r="I17" s="255"/>
      <c r="J17" s="271"/>
      <c r="K17" s="255"/>
      <c r="L17" s="271"/>
      <c r="M17" s="255"/>
      <c r="N17" s="271"/>
      <c r="O17" s="386">
        <f t="shared" si="0"/>
        <v>0</v>
      </c>
      <c r="P17" s="387">
        <f t="shared" si="1"/>
        <v>0</v>
      </c>
      <c r="Q17" s="255"/>
      <c r="R17" s="255"/>
      <c r="S17" s="255"/>
      <c r="T17" s="255"/>
      <c r="U17" s="255"/>
    </row>
    <row r="18" spans="1:21" ht="15.75" x14ac:dyDescent="0.25">
      <c r="A18" s="714"/>
      <c r="B18" s="714"/>
      <c r="C18" s="323"/>
      <c r="D18" s="323"/>
      <c r="E18" s="362"/>
      <c r="F18" s="250"/>
      <c r="G18" s="250"/>
      <c r="H18" s="231"/>
      <c r="I18" s="250"/>
      <c r="J18" s="231"/>
      <c r="K18" s="250"/>
      <c r="L18" s="231"/>
      <c r="M18" s="250"/>
      <c r="N18" s="231"/>
      <c r="O18" s="379">
        <f t="shared" si="0"/>
        <v>0</v>
      </c>
      <c r="P18" s="380">
        <f t="shared" si="1"/>
        <v>0</v>
      </c>
      <c r="Q18" s="272"/>
      <c r="R18" s="272"/>
      <c r="S18" s="272"/>
      <c r="T18" s="250"/>
      <c r="U18" s="273"/>
    </row>
    <row r="19" spans="1:21" ht="15.75" x14ac:dyDescent="0.25">
      <c r="A19" s="714"/>
      <c r="B19" s="714"/>
      <c r="C19" s="323"/>
      <c r="D19" s="323"/>
      <c r="E19" s="362"/>
      <c r="F19" s="255"/>
      <c r="G19" s="255"/>
      <c r="H19" s="271"/>
      <c r="I19" s="255"/>
      <c r="J19" s="271"/>
      <c r="K19" s="255"/>
      <c r="L19" s="271"/>
      <c r="M19" s="255"/>
      <c r="N19" s="271"/>
      <c r="O19" s="386">
        <f t="shared" si="0"/>
        <v>0</v>
      </c>
      <c r="P19" s="387">
        <f t="shared" si="1"/>
        <v>0</v>
      </c>
      <c r="Q19" s="255"/>
      <c r="R19" s="255"/>
      <c r="S19" s="255"/>
      <c r="T19" s="255"/>
      <c r="U19" s="255"/>
    </row>
    <row r="20" spans="1:21" ht="15.75" x14ac:dyDescent="0.25">
      <c r="A20" s="715"/>
      <c r="B20" s="715"/>
      <c r="C20" s="323"/>
      <c r="D20" s="323"/>
      <c r="E20" s="362"/>
      <c r="F20" s="250"/>
      <c r="G20" s="251"/>
      <c r="H20" s="231"/>
      <c r="I20" s="251"/>
      <c r="J20" s="231"/>
      <c r="K20" s="251"/>
      <c r="L20" s="231"/>
      <c r="M20" s="250"/>
      <c r="N20" s="231"/>
      <c r="O20" s="379">
        <f t="shared" si="0"/>
        <v>0</v>
      </c>
      <c r="P20" s="380">
        <f t="shared" si="1"/>
        <v>0</v>
      </c>
      <c r="Q20" s="250"/>
      <c r="R20" s="250"/>
      <c r="S20" s="250"/>
      <c r="T20" s="250"/>
      <c r="U20" s="250"/>
    </row>
    <row r="21" spans="1:21" ht="15.75" x14ac:dyDescent="0.25">
      <c r="A21" s="290"/>
      <c r="B21" s="291"/>
      <c r="C21" s="290" t="s">
        <v>1383</v>
      </c>
      <c r="D21" s="291"/>
      <c r="E21" s="291"/>
      <c r="F21" s="292"/>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zoomScale="70" zoomScaleNormal="70" workbookViewId="0">
      <pane ySplit="8" topLeftCell="A72" activePane="bottomLeft" state="frozen"/>
      <selection activeCell="A7" sqref="A7"/>
      <selection pane="bottomLeft" activeCell="P105" sqref="P105"/>
    </sheetView>
  </sheetViews>
  <sheetFormatPr baseColWidth="10" defaultRowHeight="15" x14ac:dyDescent="0.25"/>
  <cols>
    <col min="1" max="1" width="21.7109375" style="508" customWidth="1"/>
    <col min="2" max="2" width="41.42578125" style="508" customWidth="1"/>
    <col min="3" max="6" width="27.42578125" style="508" customWidth="1"/>
    <col min="7" max="7" width="19" style="508" customWidth="1"/>
    <col min="8" max="8" width="21.85546875" style="234" customWidth="1"/>
    <col min="9" max="9" width="17.7109375" style="508" customWidth="1"/>
    <col min="10" max="10" width="18.85546875" style="234" customWidth="1"/>
    <col min="11" max="11" width="18.42578125" style="508" customWidth="1"/>
    <col min="12" max="12" width="18.7109375" style="234" customWidth="1"/>
    <col min="13" max="13" width="17.5703125" style="508" customWidth="1"/>
    <col min="14" max="14" width="22.28515625" style="234" customWidth="1"/>
    <col min="15" max="15" width="17.5703125" style="581" customWidth="1"/>
    <col min="16" max="16" width="18.28515625" style="388" customWidth="1"/>
    <col min="17" max="17" width="14.140625" style="508" hidden="1" customWidth="1"/>
    <col min="18" max="18" width="23.5703125" style="508" customWidth="1"/>
    <col min="19" max="19" width="19.42578125" style="508" customWidth="1"/>
    <col min="20" max="20" width="18.42578125" style="508" customWidth="1"/>
    <col min="21" max="21" width="20.42578125" style="508" customWidth="1"/>
    <col min="22" max="16384" width="11.42578125" style="508"/>
  </cols>
  <sheetData>
    <row r="1" spans="1:27" x14ac:dyDescent="0.25">
      <c r="G1" s="582" t="s">
        <v>1384</v>
      </c>
      <c r="I1" s="582"/>
      <c r="J1" s="582"/>
      <c r="K1" s="582"/>
      <c r="L1" s="582"/>
      <c r="M1" s="582"/>
      <c r="N1" s="582"/>
      <c r="O1" s="583"/>
      <c r="P1" s="583"/>
      <c r="Q1" s="582"/>
      <c r="R1" s="582"/>
      <c r="S1" s="582"/>
      <c r="T1" s="582"/>
      <c r="U1" s="582"/>
      <c r="V1" s="582"/>
      <c r="W1" s="582"/>
      <c r="X1" s="582"/>
      <c r="Y1" s="582"/>
      <c r="Z1" s="582"/>
      <c r="AA1" s="582"/>
    </row>
    <row r="2" spans="1:27" x14ac:dyDescent="0.25">
      <c r="A2" s="313" t="s">
        <v>1347</v>
      </c>
      <c r="G2" s="582"/>
      <c r="I2" s="582"/>
      <c r="J2" s="582"/>
      <c r="K2" s="582"/>
      <c r="L2" s="582"/>
      <c r="M2" s="582"/>
      <c r="N2" s="582"/>
      <c r="O2" s="583"/>
      <c r="P2" s="583"/>
      <c r="Q2" s="582"/>
      <c r="R2" s="582"/>
      <c r="S2" s="582"/>
      <c r="T2" s="582"/>
      <c r="U2" s="582"/>
      <c r="V2" s="582"/>
      <c r="W2" s="582"/>
      <c r="X2" s="582"/>
      <c r="Y2" s="582"/>
      <c r="Z2" s="582"/>
      <c r="AA2" s="582"/>
    </row>
    <row r="3" spans="1:27" x14ac:dyDescent="0.25">
      <c r="A3" s="314" t="s">
        <v>1392</v>
      </c>
      <c r="G3" s="582"/>
      <c r="I3" s="582"/>
      <c r="J3" s="582"/>
      <c r="K3" s="582"/>
      <c r="L3" s="582"/>
      <c r="M3" s="582"/>
      <c r="N3" s="582"/>
      <c r="O3" s="583"/>
      <c r="P3" s="583"/>
      <c r="Q3" s="582"/>
      <c r="R3" s="582"/>
      <c r="S3" s="582"/>
      <c r="T3" s="582"/>
      <c r="U3" s="582"/>
      <c r="V3" s="582"/>
      <c r="W3" s="582"/>
      <c r="X3" s="582"/>
      <c r="Y3" s="582"/>
      <c r="Z3" s="582"/>
      <c r="AA3" s="582"/>
    </row>
    <row r="4" spans="1:27" x14ac:dyDescent="0.25">
      <c r="A4" s="314" t="s">
        <v>1391</v>
      </c>
      <c r="G4" s="582"/>
      <c r="I4" s="582"/>
      <c r="J4" s="582"/>
      <c r="K4" s="582"/>
      <c r="L4" s="582"/>
      <c r="M4" s="582"/>
      <c r="N4" s="582"/>
      <c r="O4" s="583"/>
      <c r="P4" s="583"/>
      <c r="Q4" s="582"/>
      <c r="R4" s="582"/>
      <c r="S4" s="582"/>
      <c r="T4" s="582"/>
      <c r="U4" s="582"/>
      <c r="V4" s="582"/>
      <c r="W4" s="582"/>
      <c r="X4" s="582"/>
      <c r="Y4" s="582"/>
      <c r="Z4" s="582"/>
      <c r="AA4" s="582"/>
    </row>
    <row r="5" spans="1:27" x14ac:dyDescent="0.25">
      <c r="A5" s="509" t="s">
        <v>1394</v>
      </c>
      <c r="B5" s="510"/>
      <c r="C5" s="510"/>
      <c r="D5" s="510"/>
      <c r="E5" s="510"/>
      <c r="F5" s="510"/>
      <c r="G5" s="510"/>
      <c r="H5" s="510"/>
      <c r="I5" s="510"/>
      <c r="J5" s="510"/>
      <c r="K5" s="510"/>
      <c r="L5" s="510"/>
      <c r="M5" s="510"/>
      <c r="N5" s="510"/>
      <c r="O5" s="511"/>
      <c r="P5" s="511"/>
      <c r="Q5" s="510"/>
      <c r="R5" s="510"/>
      <c r="S5" s="510"/>
      <c r="T5" s="510"/>
      <c r="U5" s="510"/>
    </row>
    <row r="6" spans="1:27" ht="15" customHeight="1" x14ac:dyDescent="0.25">
      <c r="A6" s="742" t="s">
        <v>97</v>
      </c>
      <c r="B6" s="741" t="s">
        <v>111</v>
      </c>
      <c r="C6" s="732" t="s">
        <v>86</v>
      </c>
      <c r="D6" s="732" t="s">
        <v>87</v>
      </c>
      <c r="E6" s="732" t="s">
        <v>392</v>
      </c>
      <c r="F6" s="732" t="s">
        <v>88</v>
      </c>
      <c r="G6" s="735" t="s">
        <v>100</v>
      </c>
      <c r="H6" s="736"/>
      <c r="I6" s="736"/>
      <c r="J6" s="736"/>
      <c r="K6" s="736"/>
      <c r="L6" s="736"/>
      <c r="M6" s="736"/>
      <c r="N6" s="737"/>
      <c r="O6" s="744" t="s">
        <v>101</v>
      </c>
      <c r="P6" s="745"/>
      <c r="Q6" s="741" t="s">
        <v>102</v>
      </c>
      <c r="R6" s="741" t="s">
        <v>103</v>
      </c>
      <c r="S6" s="741" t="s">
        <v>110</v>
      </c>
      <c r="T6" s="741" t="s">
        <v>109</v>
      </c>
      <c r="U6" s="732" t="s">
        <v>89</v>
      </c>
    </row>
    <row r="7" spans="1:27" ht="15" customHeight="1" x14ac:dyDescent="0.25">
      <c r="A7" s="742"/>
      <c r="B7" s="742"/>
      <c r="C7" s="733"/>
      <c r="D7" s="733"/>
      <c r="E7" s="733"/>
      <c r="F7" s="733"/>
      <c r="G7" s="735" t="s">
        <v>104</v>
      </c>
      <c r="H7" s="737"/>
      <c r="I7" s="735" t="s">
        <v>105</v>
      </c>
      <c r="J7" s="737"/>
      <c r="K7" s="735" t="s">
        <v>106</v>
      </c>
      <c r="L7" s="737"/>
      <c r="M7" s="735" t="s">
        <v>107</v>
      </c>
      <c r="N7" s="737"/>
      <c r="O7" s="746"/>
      <c r="P7" s="747"/>
      <c r="Q7" s="742"/>
      <c r="R7" s="742"/>
      <c r="S7" s="742"/>
      <c r="T7" s="742"/>
      <c r="U7" s="733"/>
    </row>
    <row r="8" spans="1:27" ht="30" x14ac:dyDescent="0.25">
      <c r="A8" s="743"/>
      <c r="B8" s="743"/>
      <c r="C8" s="734"/>
      <c r="D8" s="734"/>
      <c r="E8" s="734"/>
      <c r="F8" s="734"/>
      <c r="G8" s="584" t="s">
        <v>108</v>
      </c>
      <c r="H8" s="584" t="s">
        <v>12</v>
      </c>
      <c r="I8" s="584" t="s">
        <v>108</v>
      </c>
      <c r="J8" s="584" t="s">
        <v>12</v>
      </c>
      <c r="K8" s="584" t="s">
        <v>108</v>
      </c>
      <c r="L8" s="584" t="s">
        <v>12</v>
      </c>
      <c r="M8" s="584" t="s">
        <v>108</v>
      </c>
      <c r="N8" s="584" t="s">
        <v>12</v>
      </c>
      <c r="O8" s="584" t="s">
        <v>108</v>
      </c>
      <c r="P8" s="584" t="s">
        <v>12</v>
      </c>
      <c r="Q8" s="743"/>
      <c r="R8" s="743"/>
      <c r="S8" s="743"/>
      <c r="T8" s="743"/>
      <c r="U8" s="734"/>
    </row>
    <row r="9" spans="1:27" ht="15.75" thickBot="1" x14ac:dyDescent="0.3">
      <c r="A9" s="512"/>
      <c r="B9" s="513"/>
      <c r="C9" s="585"/>
      <c r="D9" s="585"/>
      <c r="E9" s="586"/>
      <c r="F9" s="585"/>
      <c r="G9" s="587"/>
      <c r="H9" s="587"/>
      <c r="I9" s="587"/>
      <c r="J9" s="587"/>
      <c r="K9" s="587"/>
      <c r="L9" s="587"/>
      <c r="M9" s="587"/>
      <c r="N9" s="587"/>
      <c r="O9" s="587"/>
      <c r="P9" s="587"/>
      <c r="Q9" s="514"/>
      <c r="R9" s="514"/>
      <c r="S9" s="514"/>
      <c r="T9" s="514"/>
      <c r="U9" s="585"/>
    </row>
    <row r="10" spans="1:27" ht="165.75" thickBot="1" x14ac:dyDescent="0.3">
      <c r="A10" s="729" t="s">
        <v>1385</v>
      </c>
      <c r="B10" s="729" t="s">
        <v>1386</v>
      </c>
      <c r="C10" s="515" t="s">
        <v>1540</v>
      </c>
      <c r="D10" s="516" t="s">
        <v>1541</v>
      </c>
      <c r="E10" s="588" t="s">
        <v>1892</v>
      </c>
      <c r="F10" s="517" t="s">
        <v>1542</v>
      </c>
      <c r="G10" s="539">
        <v>0.25</v>
      </c>
      <c r="H10" s="589">
        <v>15004.5</v>
      </c>
      <c r="I10" s="539">
        <v>0.25</v>
      </c>
      <c r="J10" s="589">
        <v>15004.5</v>
      </c>
      <c r="K10" s="539">
        <v>0.25</v>
      </c>
      <c r="L10" s="589">
        <v>15004.5</v>
      </c>
      <c r="M10" s="539">
        <v>0.25</v>
      </c>
      <c r="N10" s="589">
        <v>15004.5</v>
      </c>
      <c r="O10" s="590">
        <f t="shared" ref="O10:P19" si="0">G10+I10+K10+M10</f>
        <v>1</v>
      </c>
      <c r="P10" s="534">
        <f t="shared" si="0"/>
        <v>60018</v>
      </c>
      <c r="Q10" s="493"/>
      <c r="R10" s="518" t="s">
        <v>1561</v>
      </c>
      <c r="S10" s="518" t="s">
        <v>1562</v>
      </c>
      <c r="T10" s="519" t="s">
        <v>1561</v>
      </c>
      <c r="U10" s="520" t="s">
        <v>1562</v>
      </c>
    </row>
    <row r="11" spans="1:27" ht="165.75" thickBot="1" x14ac:dyDescent="0.3">
      <c r="A11" s="730"/>
      <c r="B11" s="730"/>
      <c r="C11" s="521" t="s">
        <v>1543</v>
      </c>
      <c r="D11" s="521" t="s">
        <v>1544</v>
      </c>
      <c r="E11" s="535" t="s">
        <v>1893</v>
      </c>
      <c r="F11" s="492" t="s">
        <v>1545</v>
      </c>
      <c r="G11" s="531">
        <v>0.5</v>
      </c>
      <c r="H11" s="537">
        <v>100000</v>
      </c>
      <c r="I11" s="591"/>
      <c r="J11" s="537"/>
      <c r="K11" s="531">
        <v>0.5</v>
      </c>
      <c r="L11" s="537">
        <v>100000</v>
      </c>
      <c r="M11" s="591"/>
      <c r="N11" s="537"/>
      <c r="O11" s="590">
        <f t="shared" si="0"/>
        <v>1</v>
      </c>
      <c r="P11" s="534">
        <f t="shared" si="0"/>
        <v>200000</v>
      </c>
      <c r="Q11" s="493"/>
      <c r="R11" s="522" t="s">
        <v>1563</v>
      </c>
      <c r="S11" s="522" t="s">
        <v>1564</v>
      </c>
      <c r="T11" s="523" t="s">
        <v>1565</v>
      </c>
      <c r="U11" s="524" t="s">
        <v>1564</v>
      </c>
    </row>
    <row r="12" spans="1:27" ht="255.75" thickBot="1" x14ac:dyDescent="0.3">
      <c r="A12" s="730"/>
      <c r="B12" s="730"/>
      <c r="C12" s="535" t="s">
        <v>1546</v>
      </c>
      <c r="D12" s="525" t="s">
        <v>1547</v>
      </c>
      <c r="E12" s="535" t="s">
        <v>1894</v>
      </c>
      <c r="F12" s="526" t="s">
        <v>1548</v>
      </c>
      <c r="G12" s="539">
        <v>0.25</v>
      </c>
      <c r="H12" s="589">
        <v>112373</v>
      </c>
      <c r="I12" s="539">
        <v>0.75</v>
      </c>
      <c r="J12" s="589">
        <v>337119</v>
      </c>
      <c r="K12" s="493"/>
      <c r="L12" s="589"/>
      <c r="M12" s="493"/>
      <c r="N12" s="589"/>
      <c r="O12" s="590">
        <f t="shared" si="0"/>
        <v>1</v>
      </c>
      <c r="P12" s="534">
        <f t="shared" si="0"/>
        <v>449492</v>
      </c>
      <c r="Q12" s="493"/>
      <c r="R12" s="522" t="s">
        <v>1566</v>
      </c>
      <c r="S12" s="522" t="s">
        <v>1567</v>
      </c>
      <c r="T12" s="523" t="s">
        <v>1568</v>
      </c>
      <c r="U12" s="524" t="s">
        <v>1562</v>
      </c>
    </row>
    <row r="13" spans="1:27" ht="195.75" thickBot="1" x14ac:dyDescent="0.3">
      <c r="A13" s="730"/>
      <c r="B13" s="738"/>
      <c r="C13" s="535" t="s">
        <v>1549</v>
      </c>
      <c r="D13" s="535" t="s">
        <v>1550</v>
      </c>
      <c r="E13" s="535" t="s">
        <v>1895</v>
      </c>
      <c r="F13" s="492" t="s">
        <v>1551</v>
      </c>
      <c r="G13" s="539">
        <v>0.55000000000000004</v>
      </c>
      <c r="H13" s="589">
        <v>127380</v>
      </c>
      <c r="I13" s="539">
        <v>0.2</v>
      </c>
      <c r="J13" s="589">
        <v>46320</v>
      </c>
      <c r="K13" s="592">
        <v>0.125</v>
      </c>
      <c r="L13" s="589">
        <v>28950</v>
      </c>
      <c r="M13" s="592">
        <v>0.125</v>
      </c>
      <c r="N13" s="589">
        <v>28950</v>
      </c>
      <c r="O13" s="590">
        <f t="shared" si="0"/>
        <v>1</v>
      </c>
      <c r="P13" s="534">
        <f t="shared" si="0"/>
        <v>231600</v>
      </c>
      <c r="Q13" s="493"/>
      <c r="R13" s="522" t="s">
        <v>1569</v>
      </c>
      <c r="S13" s="522" t="s">
        <v>1562</v>
      </c>
      <c r="T13" s="524" t="s">
        <v>1570</v>
      </c>
      <c r="U13" s="524" t="s">
        <v>1562</v>
      </c>
    </row>
    <row r="14" spans="1:27" ht="120.75" thickBot="1" x14ac:dyDescent="0.3">
      <c r="A14" s="730"/>
      <c r="B14" s="738"/>
      <c r="C14" s="535" t="s">
        <v>1552</v>
      </c>
      <c r="D14" s="535" t="s">
        <v>1553</v>
      </c>
      <c r="E14" s="535" t="s">
        <v>1896</v>
      </c>
      <c r="F14" s="493" t="s">
        <v>1554</v>
      </c>
      <c r="G14" s="593">
        <v>0.25</v>
      </c>
      <c r="H14" s="589">
        <v>6646.25</v>
      </c>
      <c r="I14" s="539">
        <v>0.25</v>
      </c>
      <c r="J14" s="589">
        <v>6646.25</v>
      </c>
      <c r="K14" s="539">
        <v>0.25</v>
      </c>
      <c r="L14" s="589">
        <v>6646.25</v>
      </c>
      <c r="M14" s="539">
        <v>0.25</v>
      </c>
      <c r="N14" s="589">
        <v>6646.25</v>
      </c>
      <c r="O14" s="590">
        <f t="shared" si="0"/>
        <v>1</v>
      </c>
      <c r="P14" s="534">
        <f t="shared" si="0"/>
        <v>26585</v>
      </c>
      <c r="Q14" s="493"/>
      <c r="R14" s="522" t="s">
        <v>1571</v>
      </c>
      <c r="S14" s="522" t="s">
        <v>1562</v>
      </c>
      <c r="T14" s="524" t="s">
        <v>1571</v>
      </c>
      <c r="U14" s="524" t="s">
        <v>1562</v>
      </c>
    </row>
    <row r="15" spans="1:27" ht="120.75" thickBot="1" x14ac:dyDescent="0.3">
      <c r="A15" s="730"/>
      <c r="B15" s="738"/>
      <c r="C15" s="535" t="s">
        <v>1555</v>
      </c>
      <c r="D15" s="535" t="s">
        <v>1556</v>
      </c>
      <c r="E15" s="535" t="s">
        <v>1897</v>
      </c>
      <c r="F15" s="493" t="s">
        <v>1557</v>
      </c>
      <c r="G15" s="594"/>
      <c r="H15" s="589"/>
      <c r="I15" s="539">
        <v>0.5</v>
      </c>
      <c r="J15" s="589">
        <v>19462.5</v>
      </c>
      <c r="K15" s="539">
        <v>0.5</v>
      </c>
      <c r="L15" s="589">
        <v>19462.5</v>
      </c>
      <c r="M15" s="493"/>
      <c r="N15" s="589"/>
      <c r="O15" s="590">
        <f t="shared" si="0"/>
        <v>1</v>
      </c>
      <c r="P15" s="534">
        <f t="shared" si="0"/>
        <v>38925</v>
      </c>
      <c r="Q15" s="493"/>
      <c r="R15" s="522" t="s">
        <v>1572</v>
      </c>
      <c r="S15" s="522" t="s">
        <v>1562</v>
      </c>
      <c r="T15" s="524" t="s">
        <v>1572</v>
      </c>
      <c r="U15" s="524" t="s">
        <v>1562</v>
      </c>
    </row>
    <row r="16" spans="1:27" x14ac:dyDescent="0.25">
      <c r="A16" s="730"/>
      <c r="B16" s="738"/>
      <c r="C16" s="595"/>
      <c r="D16" s="595"/>
      <c r="E16" s="595"/>
      <c r="F16" s="595"/>
      <c r="G16" s="596"/>
      <c r="H16" s="597"/>
      <c r="I16" s="595"/>
      <c r="J16" s="597"/>
      <c r="K16" s="595"/>
      <c r="L16" s="597"/>
      <c r="M16" s="595"/>
      <c r="N16" s="597"/>
      <c r="O16" s="597"/>
      <c r="P16" s="597"/>
      <c r="Q16" s="595"/>
      <c r="R16" s="595"/>
      <c r="S16" s="595"/>
      <c r="T16" s="595"/>
      <c r="U16" s="598"/>
    </row>
    <row r="17" spans="1:21" ht="255" x14ac:dyDescent="0.25">
      <c r="A17" s="730"/>
      <c r="B17" s="748" t="s">
        <v>1388</v>
      </c>
      <c r="C17" s="521" t="s">
        <v>1577</v>
      </c>
      <c r="D17" s="527" t="s">
        <v>1578</v>
      </c>
      <c r="E17" s="528" t="s">
        <v>1898</v>
      </c>
      <c r="F17" s="529" t="s">
        <v>1589</v>
      </c>
      <c r="G17" s="594"/>
      <c r="H17" s="589"/>
      <c r="I17" s="539">
        <v>0.25</v>
      </c>
      <c r="J17" s="589">
        <v>9851.25</v>
      </c>
      <c r="K17" s="539">
        <v>0.25</v>
      </c>
      <c r="L17" s="589">
        <v>9851.25</v>
      </c>
      <c r="M17" s="539">
        <v>0.5</v>
      </c>
      <c r="N17" s="589">
        <v>19702.5</v>
      </c>
      <c r="O17" s="590">
        <f t="shared" si="0"/>
        <v>1</v>
      </c>
      <c r="P17" s="534">
        <f t="shared" si="0"/>
        <v>39405</v>
      </c>
      <c r="Q17" s="493"/>
      <c r="R17" s="493"/>
      <c r="S17" s="493"/>
      <c r="T17" s="493"/>
      <c r="U17" s="599"/>
    </row>
    <row r="18" spans="1:21" ht="120" x14ac:dyDescent="0.25">
      <c r="A18" s="730"/>
      <c r="B18" s="738"/>
      <c r="C18" s="739" t="s">
        <v>1579</v>
      </c>
      <c r="D18" s="527" t="s">
        <v>1580</v>
      </c>
      <c r="E18" s="528" t="s">
        <v>1899</v>
      </c>
      <c r="F18" s="529" t="s">
        <v>1581</v>
      </c>
      <c r="G18" s="593">
        <v>1</v>
      </c>
      <c r="H18" s="589">
        <v>504500</v>
      </c>
      <c r="I18" s="493"/>
      <c r="J18" s="589"/>
      <c r="K18" s="493"/>
      <c r="L18" s="589"/>
      <c r="M18" s="493"/>
      <c r="N18" s="589"/>
      <c r="O18" s="590">
        <f t="shared" si="0"/>
        <v>1</v>
      </c>
      <c r="P18" s="534">
        <f t="shared" si="0"/>
        <v>504500</v>
      </c>
      <c r="Q18" s="493"/>
      <c r="R18" s="493"/>
      <c r="S18" s="493"/>
      <c r="T18" s="493"/>
      <c r="U18" s="599"/>
    </row>
    <row r="19" spans="1:21" ht="60" x14ac:dyDescent="0.25">
      <c r="A19" s="730"/>
      <c r="B19" s="738"/>
      <c r="C19" s="739"/>
      <c r="D19" s="527"/>
      <c r="E19" s="528" t="s">
        <v>1900</v>
      </c>
      <c r="F19" s="529" t="s">
        <v>1582</v>
      </c>
      <c r="G19" s="593">
        <v>0.4</v>
      </c>
      <c r="H19" s="589">
        <v>17719.2</v>
      </c>
      <c r="I19" s="539">
        <v>0.25</v>
      </c>
      <c r="J19" s="589">
        <v>11074.5</v>
      </c>
      <c r="K19" s="539">
        <v>0.2</v>
      </c>
      <c r="L19" s="589">
        <v>8859.6</v>
      </c>
      <c r="M19" s="539">
        <v>0.15</v>
      </c>
      <c r="N19" s="589">
        <v>6644.7</v>
      </c>
      <c r="O19" s="590">
        <f t="shared" si="0"/>
        <v>1</v>
      </c>
      <c r="P19" s="534">
        <f>H19+J19+L19+N19</f>
        <v>44298</v>
      </c>
      <c r="Q19" s="493"/>
      <c r="R19" s="493"/>
      <c r="S19" s="493"/>
      <c r="T19" s="493"/>
      <c r="U19" s="599"/>
    </row>
    <row r="20" spans="1:21" ht="60" x14ac:dyDescent="0.25">
      <c r="A20" s="730"/>
      <c r="B20" s="738"/>
      <c r="C20" s="739"/>
      <c r="D20" s="529" t="s">
        <v>1583</v>
      </c>
      <c r="E20" s="528" t="s">
        <v>1901</v>
      </c>
      <c r="F20" s="529" t="s">
        <v>1584</v>
      </c>
      <c r="G20" s="593">
        <v>0.25</v>
      </c>
      <c r="H20" s="589">
        <v>15612</v>
      </c>
      <c r="I20" s="539">
        <v>0.25</v>
      </c>
      <c r="J20" s="589">
        <v>15612</v>
      </c>
      <c r="K20" s="539">
        <v>0.25</v>
      </c>
      <c r="L20" s="589">
        <v>15612</v>
      </c>
      <c r="M20" s="539">
        <v>0.25</v>
      </c>
      <c r="N20" s="589">
        <v>15612</v>
      </c>
      <c r="O20" s="590">
        <f t="shared" ref="O20:O91" si="1">G20+I20+K20+M20</f>
        <v>1</v>
      </c>
      <c r="P20" s="534">
        <f t="shared" ref="P20:P91" si="2">H20+J20+L20+N20</f>
        <v>62448</v>
      </c>
      <c r="Q20" s="493"/>
      <c r="R20" s="493"/>
      <c r="S20" s="493"/>
      <c r="T20" s="493"/>
      <c r="U20" s="599"/>
    </row>
    <row r="21" spans="1:21" ht="119.25" customHeight="1" x14ac:dyDescent="0.25">
      <c r="A21" s="730"/>
      <c r="B21" s="738"/>
      <c r="C21" s="740" t="s">
        <v>1585</v>
      </c>
      <c r="D21" s="740" t="s">
        <v>1586</v>
      </c>
      <c r="E21" s="528" t="s">
        <v>1902</v>
      </c>
      <c r="F21" s="528" t="s">
        <v>1587</v>
      </c>
      <c r="G21" s="593">
        <v>0.4</v>
      </c>
      <c r="H21" s="589">
        <v>43786.748</v>
      </c>
      <c r="I21" s="539">
        <v>0.2</v>
      </c>
      <c r="J21" s="589">
        <v>21893.38</v>
      </c>
      <c r="K21" s="539">
        <v>0.2</v>
      </c>
      <c r="L21" s="589">
        <v>21893.38</v>
      </c>
      <c r="M21" s="539">
        <v>0.2</v>
      </c>
      <c r="N21" s="589">
        <v>21893.38</v>
      </c>
      <c r="O21" s="590">
        <f t="shared" si="1"/>
        <v>1</v>
      </c>
      <c r="P21" s="534">
        <f t="shared" si="2"/>
        <v>109466.88800000001</v>
      </c>
      <c r="Q21" s="493"/>
      <c r="R21" s="493"/>
      <c r="S21" s="493"/>
      <c r="T21" s="493"/>
      <c r="U21" s="599"/>
    </row>
    <row r="22" spans="1:21" ht="60" x14ac:dyDescent="0.25">
      <c r="A22" s="730"/>
      <c r="B22" s="738"/>
      <c r="C22" s="740"/>
      <c r="D22" s="740"/>
      <c r="E22" s="528" t="s">
        <v>1903</v>
      </c>
      <c r="F22" s="530" t="s">
        <v>1588</v>
      </c>
      <c r="G22" s="593">
        <v>0.4</v>
      </c>
      <c r="H22" s="589">
        <v>43786.748</v>
      </c>
      <c r="I22" s="539">
        <v>0.2</v>
      </c>
      <c r="J22" s="589">
        <v>21893.38</v>
      </c>
      <c r="K22" s="539">
        <v>0.2</v>
      </c>
      <c r="L22" s="589">
        <v>21893.38</v>
      </c>
      <c r="M22" s="539">
        <v>0.2</v>
      </c>
      <c r="N22" s="589">
        <v>21893.38</v>
      </c>
      <c r="O22" s="590">
        <f t="shared" si="1"/>
        <v>1</v>
      </c>
      <c r="P22" s="534">
        <f t="shared" si="2"/>
        <v>109466.88800000001</v>
      </c>
      <c r="Q22" s="493"/>
      <c r="R22" s="600"/>
      <c r="S22" s="600"/>
      <c r="T22" s="600"/>
      <c r="U22" s="601"/>
    </row>
    <row r="23" spans="1:21" ht="330" x14ac:dyDescent="0.25">
      <c r="A23" s="730"/>
      <c r="B23" s="738"/>
      <c r="C23" s="529" t="s">
        <v>1590</v>
      </c>
      <c r="D23" s="525" t="s">
        <v>1591</v>
      </c>
      <c r="E23" s="528" t="s">
        <v>1904</v>
      </c>
      <c r="F23" s="530" t="s">
        <v>1592</v>
      </c>
      <c r="G23" s="593">
        <v>0.25</v>
      </c>
      <c r="H23" s="589">
        <v>17804.86</v>
      </c>
      <c r="I23" s="539">
        <v>0.25</v>
      </c>
      <c r="J23" s="589">
        <v>17804.86</v>
      </c>
      <c r="K23" s="539">
        <v>0.25</v>
      </c>
      <c r="L23" s="589">
        <v>17804.86</v>
      </c>
      <c r="M23" s="539">
        <v>0.25</v>
      </c>
      <c r="N23" s="589">
        <v>17804.86</v>
      </c>
      <c r="O23" s="590">
        <v>1</v>
      </c>
      <c r="P23" s="534">
        <f t="shared" si="2"/>
        <v>71219.44</v>
      </c>
      <c r="Q23" s="602"/>
      <c r="R23" s="529" t="s">
        <v>1611</v>
      </c>
      <c r="S23" s="529" t="s">
        <v>1612</v>
      </c>
      <c r="T23" s="529" t="s">
        <v>1613</v>
      </c>
      <c r="U23" s="529" t="s">
        <v>1614</v>
      </c>
    </row>
    <row r="24" spans="1:21" ht="330" x14ac:dyDescent="0.25">
      <c r="A24" s="730"/>
      <c r="B24" s="738"/>
      <c r="C24" s="529" t="s">
        <v>1593</v>
      </c>
      <c r="D24" s="529" t="s">
        <v>1594</v>
      </c>
      <c r="E24" s="528" t="s">
        <v>1905</v>
      </c>
      <c r="F24" s="530" t="s">
        <v>1605</v>
      </c>
      <c r="G24" s="593">
        <v>0.61</v>
      </c>
      <c r="H24" s="589">
        <v>310456.45</v>
      </c>
      <c r="I24" s="539">
        <v>0.13</v>
      </c>
      <c r="J24" s="589">
        <v>66162.850000000006</v>
      </c>
      <c r="K24" s="539">
        <v>0.13</v>
      </c>
      <c r="L24" s="589">
        <v>66162.850000000006</v>
      </c>
      <c r="M24" s="539">
        <v>0.13</v>
      </c>
      <c r="N24" s="589">
        <v>66162.850000000006</v>
      </c>
      <c r="O24" s="590">
        <v>1</v>
      </c>
      <c r="P24" s="534">
        <f t="shared" si="2"/>
        <v>508945</v>
      </c>
      <c r="Q24" s="493"/>
      <c r="R24" s="603" t="s">
        <v>1615</v>
      </c>
      <c r="S24" s="603" t="s">
        <v>1616</v>
      </c>
      <c r="T24" s="603" t="s">
        <v>1617</v>
      </c>
      <c r="U24" s="604" t="s">
        <v>1614</v>
      </c>
    </row>
    <row r="25" spans="1:21" ht="409.5" x14ac:dyDescent="0.25">
      <c r="A25" s="730"/>
      <c r="B25" s="738"/>
      <c r="C25" s="529" t="s">
        <v>1595</v>
      </c>
      <c r="D25" s="529" t="s">
        <v>1596</v>
      </c>
      <c r="E25" s="528" t="s">
        <v>1906</v>
      </c>
      <c r="F25" s="530" t="s">
        <v>1597</v>
      </c>
      <c r="G25" s="593">
        <v>0.25</v>
      </c>
      <c r="H25" s="589">
        <v>25000</v>
      </c>
      <c r="I25" s="539">
        <v>0.25</v>
      </c>
      <c r="J25" s="589">
        <v>25000</v>
      </c>
      <c r="K25" s="539">
        <v>0.25</v>
      </c>
      <c r="L25" s="589">
        <v>25000</v>
      </c>
      <c r="M25" s="539">
        <v>0.25</v>
      </c>
      <c r="N25" s="589">
        <v>25000</v>
      </c>
      <c r="O25" s="590">
        <v>1</v>
      </c>
      <c r="P25" s="534">
        <f t="shared" si="2"/>
        <v>100000</v>
      </c>
      <c r="Q25" s="493"/>
      <c r="R25" s="493" t="s">
        <v>1618</v>
      </c>
      <c r="S25" s="493" t="s">
        <v>1619</v>
      </c>
      <c r="T25" s="493" t="s">
        <v>1620</v>
      </c>
      <c r="U25" s="599" t="s">
        <v>1614</v>
      </c>
    </row>
    <row r="26" spans="1:21" ht="225" x14ac:dyDescent="0.25">
      <c r="A26" s="730"/>
      <c r="B26" s="730"/>
      <c r="C26" s="529" t="s">
        <v>1598</v>
      </c>
      <c r="D26" s="529" t="s">
        <v>1599</v>
      </c>
      <c r="E26" s="528" t="s">
        <v>1907</v>
      </c>
      <c r="F26" s="529" t="s">
        <v>1606</v>
      </c>
      <c r="G26" s="539">
        <v>0.7</v>
      </c>
      <c r="H26" s="589">
        <v>0</v>
      </c>
      <c r="I26" s="539">
        <v>0.3</v>
      </c>
      <c r="J26" s="589">
        <v>0</v>
      </c>
      <c r="K26" s="539">
        <v>0</v>
      </c>
      <c r="L26" s="589">
        <v>0</v>
      </c>
      <c r="M26" s="539">
        <v>0</v>
      </c>
      <c r="N26" s="589">
        <v>0</v>
      </c>
      <c r="O26" s="590">
        <v>1</v>
      </c>
      <c r="P26" s="534">
        <f t="shared" si="2"/>
        <v>0</v>
      </c>
      <c r="Q26" s="493"/>
      <c r="R26" s="493" t="s">
        <v>1621</v>
      </c>
      <c r="S26" s="493" t="s">
        <v>1622</v>
      </c>
      <c r="T26" s="493" t="s">
        <v>1623</v>
      </c>
      <c r="U26" s="599" t="s">
        <v>1624</v>
      </c>
    </row>
    <row r="27" spans="1:21" ht="409.5" x14ac:dyDescent="0.25">
      <c r="A27" s="730"/>
      <c r="B27" s="730"/>
      <c r="C27" s="529" t="s">
        <v>1600</v>
      </c>
      <c r="D27" s="525" t="s">
        <v>1601</v>
      </c>
      <c r="E27" s="528" t="s">
        <v>1908</v>
      </c>
      <c r="F27" s="529" t="s">
        <v>1607</v>
      </c>
      <c r="G27" s="539">
        <v>0</v>
      </c>
      <c r="H27" s="589">
        <v>0</v>
      </c>
      <c r="I27" s="539">
        <v>0.5</v>
      </c>
      <c r="J27" s="589">
        <v>28844.5</v>
      </c>
      <c r="K27" s="539">
        <v>0.25</v>
      </c>
      <c r="L27" s="589">
        <v>14422.25</v>
      </c>
      <c r="M27" s="539">
        <v>0.25</v>
      </c>
      <c r="N27" s="589">
        <v>14422.25</v>
      </c>
      <c r="O27" s="590">
        <v>1</v>
      </c>
      <c r="P27" s="534">
        <f t="shared" si="2"/>
        <v>57689</v>
      </c>
      <c r="Q27" s="493"/>
      <c r="R27" s="525" t="s">
        <v>1615</v>
      </c>
      <c r="S27" s="493" t="s">
        <v>1616</v>
      </c>
      <c r="T27" s="493" t="s">
        <v>1625</v>
      </c>
      <c r="U27" s="599" t="s">
        <v>1614</v>
      </c>
    </row>
    <row r="28" spans="1:21" ht="140.25" customHeight="1" x14ac:dyDescent="0.25">
      <c r="A28" s="730"/>
      <c r="B28" s="730"/>
      <c r="C28" s="529" t="s">
        <v>1608</v>
      </c>
      <c r="D28" s="529" t="s">
        <v>1609</v>
      </c>
      <c r="E28" s="528" t="s">
        <v>1909</v>
      </c>
      <c r="F28" s="529" t="s">
        <v>1602</v>
      </c>
      <c r="G28" s="539"/>
      <c r="H28" s="589"/>
      <c r="I28" s="539"/>
      <c r="J28" s="589"/>
      <c r="K28" s="539"/>
      <c r="L28" s="589"/>
      <c r="M28" s="539"/>
      <c r="N28" s="589"/>
      <c r="O28" s="590">
        <v>1</v>
      </c>
      <c r="P28" s="534">
        <f t="shared" si="2"/>
        <v>0</v>
      </c>
      <c r="Q28" s="493"/>
      <c r="R28" s="493" t="s">
        <v>1626</v>
      </c>
      <c r="S28" s="493" t="s">
        <v>1627</v>
      </c>
      <c r="T28" s="493" t="s">
        <v>1628</v>
      </c>
      <c r="U28" s="599" t="s">
        <v>1614</v>
      </c>
    </row>
    <row r="29" spans="1:21" ht="118.5" customHeight="1" x14ac:dyDescent="0.25">
      <c r="A29" s="730"/>
      <c r="B29" s="731"/>
      <c r="C29" s="535" t="s">
        <v>1603</v>
      </c>
      <c r="D29" s="535" t="s">
        <v>1610</v>
      </c>
      <c r="E29" s="535" t="s">
        <v>1910</v>
      </c>
      <c r="F29" s="535" t="s">
        <v>1604</v>
      </c>
      <c r="G29" s="536">
        <v>0.25</v>
      </c>
      <c r="H29" s="547">
        <v>25000</v>
      </c>
      <c r="I29" s="536">
        <v>0.25</v>
      </c>
      <c r="J29" s="547">
        <v>25000</v>
      </c>
      <c r="K29" s="536">
        <v>0.25</v>
      </c>
      <c r="L29" s="547">
        <v>25000</v>
      </c>
      <c r="M29" s="536">
        <v>0.25</v>
      </c>
      <c r="N29" s="547">
        <v>25000</v>
      </c>
      <c r="O29" s="533">
        <f t="shared" si="1"/>
        <v>1</v>
      </c>
      <c r="P29" s="534">
        <f t="shared" si="2"/>
        <v>100000</v>
      </c>
      <c r="Q29" s="535"/>
      <c r="R29" s="535" t="s">
        <v>1629</v>
      </c>
      <c r="S29" s="535" t="s">
        <v>1630</v>
      </c>
      <c r="T29" s="535" t="s">
        <v>1631</v>
      </c>
      <c r="U29" s="528" t="s">
        <v>1614</v>
      </c>
    </row>
    <row r="30" spans="1:21" ht="21" customHeight="1" x14ac:dyDescent="0.25">
      <c r="A30" s="730"/>
      <c r="B30" s="605"/>
      <c r="C30" s="606"/>
      <c r="D30" s="606"/>
      <c r="E30" s="606"/>
      <c r="F30" s="606"/>
      <c r="G30" s="607"/>
      <c r="H30" s="608"/>
      <c r="I30" s="607"/>
      <c r="J30" s="608"/>
      <c r="K30" s="607"/>
      <c r="L30" s="608"/>
      <c r="M30" s="607"/>
      <c r="N30" s="608"/>
      <c r="O30" s="609"/>
      <c r="P30" s="610"/>
      <c r="Q30" s="606"/>
      <c r="R30" s="606"/>
      <c r="S30" s="606"/>
      <c r="T30" s="606"/>
      <c r="U30" s="611"/>
    </row>
    <row r="31" spans="1:21" ht="90" x14ac:dyDescent="0.25">
      <c r="A31" s="730"/>
      <c r="B31" s="729" t="s">
        <v>1389</v>
      </c>
      <c r="C31" s="492" t="s">
        <v>1632</v>
      </c>
      <c r="D31" s="492" t="s">
        <v>1633</v>
      </c>
      <c r="E31" s="492" t="s">
        <v>1911</v>
      </c>
      <c r="F31" s="492" t="s">
        <v>1634</v>
      </c>
      <c r="G31" s="539">
        <v>0.05</v>
      </c>
      <c r="H31" s="537">
        <v>80618.509999999995</v>
      </c>
      <c r="I31" s="531">
        <v>0.2</v>
      </c>
      <c r="J31" s="537">
        <v>322474</v>
      </c>
      <c r="K31" s="531">
        <v>0.25</v>
      </c>
      <c r="L31" s="537">
        <v>403092.52</v>
      </c>
      <c r="M31" s="531">
        <v>0.5</v>
      </c>
      <c r="N31" s="537">
        <v>806185.04</v>
      </c>
      <c r="O31" s="533">
        <f t="shared" si="1"/>
        <v>1</v>
      </c>
      <c r="P31" s="534">
        <f t="shared" si="2"/>
        <v>1612370.07</v>
      </c>
      <c r="Q31" s="535"/>
      <c r="R31" s="492" t="s">
        <v>1635</v>
      </c>
      <c r="S31" s="492" t="s">
        <v>1636</v>
      </c>
      <c r="T31" s="492" t="s">
        <v>1637</v>
      </c>
      <c r="U31" s="492" t="s">
        <v>1884</v>
      </c>
    </row>
    <row r="32" spans="1:21" ht="105" x14ac:dyDescent="0.25">
      <c r="A32" s="730"/>
      <c r="B32" s="730"/>
      <c r="C32" s="492" t="s">
        <v>1639</v>
      </c>
      <c r="D32" s="492" t="s">
        <v>1640</v>
      </c>
      <c r="E32" s="492" t="s">
        <v>2143</v>
      </c>
      <c r="F32" s="492" t="s">
        <v>1641</v>
      </c>
      <c r="G32" s="539">
        <v>0.25</v>
      </c>
      <c r="H32" s="532">
        <v>31793.75</v>
      </c>
      <c r="I32" s="531">
        <v>0.25</v>
      </c>
      <c r="J32" s="532">
        <v>31793.75</v>
      </c>
      <c r="K32" s="531">
        <v>0.25</v>
      </c>
      <c r="L32" s="532">
        <v>31793.75</v>
      </c>
      <c r="M32" s="531">
        <v>0.25</v>
      </c>
      <c r="N32" s="532">
        <v>31793.75</v>
      </c>
      <c r="O32" s="533">
        <f t="shared" si="1"/>
        <v>1</v>
      </c>
      <c r="P32" s="534">
        <f t="shared" si="2"/>
        <v>127175</v>
      </c>
      <c r="Q32" s="535"/>
      <c r="R32" s="492" t="s">
        <v>1661</v>
      </c>
      <c r="S32" s="492" t="s">
        <v>1662</v>
      </c>
      <c r="T32" s="492" t="s">
        <v>1637</v>
      </c>
      <c r="U32" s="492" t="s">
        <v>1884</v>
      </c>
    </row>
    <row r="33" spans="1:21" ht="105" x14ac:dyDescent="0.25">
      <c r="A33" s="730"/>
      <c r="B33" s="730"/>
      <c r="C33" s="492" t="s">
        <v>1642</v>
      </c>
      <c r="D33" s="492" t="s">
        <v>1643</v>
      </c>
      <c r="E33" s="492" t="s">
        <v>1912</v>
      </c>
      <c r="F33" s="492" t="s">
        <v>1644</v>
      </c>
      <c r="G33" s="536">
        <v>1</v>
      </c>
      <c r="H33" s="612">
        <v>900</v>
      </c>
      <c r="I33" s="531">
        <v>0</v>
      </c>
      <c r="J33" s="612">
        <v>0</v>
      </c>
      <c r="K33" s="531">
        <v>0</v>
      </c>
      <c r="L33" s="537">
        <v>0</v>
      </c>
      <c r="M33" s="531">
        <v>0</v>
      </c>
      <c r="N33" s="537">
        <v>0</v>
      </c>
      <c r="O33" s="533">
        <f t="shared" si="1"/>
        <v>1</v>
      </c>
      <c r="P33" s="534">
        <f t="shared" si="2"/>
        <v>900</v>
      </c>
      <c r="Q33" s="535"/>
      <c r="R33" s="492" t="s">
        <v>1663</v>
      </c>
      <c r="S33" s="492" t="s">
        <v>1664</v>
      </c>
      <c r="T33" s="492" t="s">
        <v>1665</v>
      </c>
      <c r="U33" s="492" t="s">
        <v>1884</v>
      </c>
    </row>
    <row r="34" spans="1:21" ht="75" x14ac:dyDescent="0.25">
      <c r="A34" s="730"/>
      <c r="B34" s="730"/>
      <c r="C34" s="492" t="s">
        <v>1645</v>
      </c>
      <c r="D34" s="492" t="s">
        <v>1646</v>
      </c>
      <c r="E34" s="492" t="s">
        <v>1913</v>
      </c>
      <c r="F34" s="492" t="s">
        <v>1647</v>
      </c>
      <c r="G34" s="536">
        <v>0.25</v>
      </c>
      <c r="H34" s="537">
        <v>10525</v>
      </c>
      <c r="I34" s="531">
        <v>0.25</v>
      </c>
      <c r="J34" s="537">
        <v>10525</v>
      </c>
      <c r="K34" s="531">
        <v>0.25</v>
      </c>
      <c r="L34" s="537">
        <v>10525</v>
      </c>
      <c r="M34" s="531">
        <v>0.25</v>
      </c>
      <c r="N34" s="537">
        <v>10525</v>
      </c>
      <c r="O34" s="533">
        <f t="shared" si="1"/>
        <v>1</v>
      </c>
      <c r="P34" s="534">
        <f t="shared" si="2"/>
        <v>42100</v>
      </c>
      <c r="Q34" s="535"/>
      <c r="R34" s="492" t="s">
        <v>1666</v>
      </c>
      <c r="S34" s="492" t="s">
        <v>1667</v>
      </c>
      <c r="T34" s="492" t="s">
        <v>1668</v>
      </c>
      <c r="U34" s="492" t="s">
        <v>1884</v>
      </c>
    </row>
    <row r="35" spans="1:21" ht="105" x14ac:dyDescent="0.25">
      <c r="A35" s="730"/>
      <c r="B35" s="730"/>
      <c r="C35" s="492" t="s">
        <v>1679</v>
      </c>
      <c r="D35" s="492"/>
      <c r="E35" s="492" t="s">
        <v>1914</v>
      </c>
      <c r="F35" s="492" t="s">
        <v>1680</v>
      </c>
      <c r="G35" s="531">
        <v>0</v>
      </c>
      <c r="H35" s="532">
        <v>0</v>
      </c>
      <c r="I35" s="531">
        <v>0</v>
      </c>
      <c r="J35" s="532"/>
      <c r="K35" s="531">
        <v>0.5</v>
      </c>
      <c r="L35" s="532">
        <v>33631.39</v>
      </c>
      <c r="M35" s="531">
        <v>0.5</v>
      </c>
      <c r="N35" s="537">
        <v>33631.39</v>
      </c>
      <c r="O35" s="533">
        <f t="shared" si="1"/>
        <v>1</v>
      </c>
      <c r="P35" s="534">
        <f t="shared" si="2"/>
        <v>67262.78</v>
      </c>
      <c r="Q35" s="535"/>
      <c r="R35" s="492" t="s">
        <v>1670</v>
      </c>
      <c r="S35" s="492" t="s">
        <v>1671</v>
      </c>
      <c r="T35" s="492" t="s">
        <v>1672</v>
      </c>
      <c r="U35" s="492" t="s">
        <v>1884</v>
      </c>
    </row>
    <row r="36" spans="1:21" ht="75" x14ac:dyDescent="0.25">
      <c r="A36" s="730"/>
      <c r="B36" s="730"/>
      <c r="C36" s="492" t="s">
        <v>1648</v>
      </c>
      <c r="D36" s="492" t="s">
        <v>1649</v>
      </c>
      <c r="E36" s="492" t="s">
        <v>1915</v>
      </c>
      <c r="F36" s="492" t="s">
        <v>1650</v>
      </c>
      <c r="G36" s="536">
        <v>0</v>
      </c>
      <c r="H36" s="537">
        <v>0</v>
      </c>
      <c r="I36" s="531">
        <v>0.5</v>
      </c>
      <c r="J36" s="537">
        <v>0</v>
      </c>
      <c r="K36" s="531">
        <v>0</v>
      </c>
      <c r="L36" s="537">
        <v>0</v>
      </c>
      <c r="M36" s="531">
        <v>0.5</v>
      </c>
      <c r="N36" s="537">
        <v>0</v>
      </c>
      <c r="O36" s="533">
        <f t="shared" si="1"/>
        <v>1</v>
      </c>
      <c r="P36" s="534">
        <f t="shared" si="2"/>
        <v>0</v>
      </c>
      <c r="Q36" s="535"/>
      <c r="R36" s="492" t="s">
        <v>1673</v>
      </c>
      <c r="S36" s="492" t="s">
        <v>1674</v>
      </c>
      <c r="T36" s="492" t="s">
        <v>1675</v>
      </c>
      <c r="U36" s="492" t="s">
        <v>1884</v>
      </c>
    </row>
    <row r="37" spans="1:21" ht="255" x14ac:dyDescent="0.25">
      <c r="A37" s="730"/>
      <c r="B37" s="730"/>
      <c r="C37" s="538" t="s">
        <v>1651</v>
      </c>
      <c r="D37" s="538" t="s">
        <v>1681</v>
      </c>
      <c r="E37" s="493" t="s">
        <v>1916</v>
      </c>
      <c r="F37" s="538" t="s">
        <v>1652</v>
      </c>
      <c r="G37" s="539">
        <v>0.2</v>
      </c>
      <c r="H37" s="532">
        <v>132854.46</v>
      </c>
      <c r="I37" s="531">
        <v>0.8</v>
      </c>
      <c r="J37" s="532">
        <v>531417.84</v>
      </c>
      <c r="K37" s="531">
        <v>0</v>
      </c>
      <c r="L37" s="532">
        <v>0</v>
      </c>
      <c r="M37" s="531"/>
      <c r="N37" s="532"/>
      <c r="O37" s="533">
        <f t="shared" si="1"/>
        <v>1</v>
      </c>
      <c r="P37" s="534">
        <f t="shared" si="2"/>
        <v>664272.29999999993</v>
      </c>
      <c r="Q37" s="535"/>
      <c r="R37" s="540" t="s">
        <v>1676</v>
      </c>
      <c r="S37" s="540" t="s">
        <v>1677</v>
      </c>
      <c r="T37" s="540" t="s">
        <v>1678</v>
      </c>
      <c r="U37" s="599" t="s">
        <v>1884</v>
      </c>
    </row>
    <row r="38" spans="1:21" ht="135" x14ac:dyDescent="0.25">
      <c r="A38" s="730"/>
      <c r="B38" s="730"/>
      <c r="C38" s="538" t="s">
        <v>1653</v>
      </c>
      <c r="D38" s="538" t="s">
        <v>1654</v>
      </c>
      <c r="E38" s="493" t="s">
        <v>1917</v>
      </c>
      <c r="F38" s="538" t="s">
        <v>1655</v>
      </c>
      <c r="G38" s="539"/>
      <c r="H38" s="532"/>
      <c r="I38" s="531">
        <v>0.25</v>
      </c>
      <c r="J38" s="532">
        <v>0</v>
      </c>
      <c r="K38" s="531">
        <v>0.25</v>
      </c>
      <c r="L38" s="532">
        <v>0</v>
      </c>
      <c r="M38" s="531">
        <v>0.5</v>
      </c>
      <c r="N38" s="532">
        <v>0</v>
      </c>
      <c r="O38" s="533">
        <f t="shared" si="1"/>
        <v>1</v>
      </c>
      <c r="P38" s="534">
        <f t="shared" si="2"/>
        <v>0</v>
      </c>
      <c r="Q38" s="535"/>
      <c r="R38" s="535"/>
      <c r="S38" s="535"/>
      <c r="T38" s="535"/>
      <c r="U38" s="535" t="s">
        <v>1884</v>
      </c>
    </row>
    <row r="39" spans="1:21" ht="90" x14ac:dyDescent="0.25">
      <c r="A39" s="730"/>
      <c r="B39" s="730"/>
      <c r="C39" s="538"/>
      <c r="D39" s="538" t="s">
        <v>1656</v>
      </c>
      <c r="E39" s="493" t="s">
        <v>1918</v>
      </c>
      <c r="F39" s="538" t="s">
        <v>1657</v>
      </c>
      <c r="G39" s="539">
        <v>0</v>
      </c>
      <c r="H39" s="532">
        <v>0</v>
      </c>
      <c r="I39" s="531">
        <v>0.2</v>
      </c>
      <c r="J39" s="532">
        <v>9034.2999999999993</v>
      </c>
      <c r="K39" s="531">
        <v>0.4</v>
      </c>
      <c r="L39" s="532">
        <v>18068.63</v>
      </c>
      <c r="M39" s="531">
        <v>0.4</v>
      </c>
      <c r="N39" s="532">
        <v>18068.63</v>
      </c>
      <c r="O39" s="533">
        <f t="shared" si="1"/>
        <v>1</v>
      </c>
      <c r="P39" s="534">
        <f t="shared" si="2"/>
        <v>45171.56</v>
      </c>
      <c r="Q39" s="535"/>
      <c r="R39" s="535"/>
      <c r="S39" s="535"/>
      <c r="T39" s="535"/>
      <c r="U39" s="535" t="s">
        <v>1884</v>
      </c>
    </row>
    <row r="40" spans="1:21" ht="60" x14ac:dyDescent="0.25">
      <c r="A40" s="730"/>
      <c r="B40" s="730"/>
      <c r="C40" s="538" t="s">
        <v>1658</v>
      </c>
      <c r="D40" s="538" t="s">
        <v>1659</v>
      </c>
      <c r="E40" s="493" t="s">
        <v>1919</v>
      </c>
      <c r="F40" s="538" t="s">
        <v>1660</v>
      </c>
      <c r="G40" s="539"/>
      <c r="H40" s="532"/>
      <c r="I40" s="531"/>
      <c r="J40" s="532"/>
      <c r="K40" s="531"/>
      <c r="L40" s="532"/>
      <c r="M40" s="531"/>
      <c r="N40" s="532"/>
      <c r="O40" s="533">
        <f t="shared" si="1"/>
        <v>0</v>
      </c>
      <c r="P40" s="534">
        <f t="shared" si="2"/>
        <v>0</v>
      </c>
      <c r="Q40" s="535"/>
      <c r="R40" s="535"/>
      <c r="S40" s="535"/>
      <c r="T40" s="535"/>
      <c r="U40" s="535" t="s">
        <v>1884</v>
      </c>
    </row>
    <row r="41" spans="1:21" ht="105" x14ac:dyDescent="0.25">
      <c r="A41" s="730"/>
      <c r="B41" s="730"/>
      <c r="C41" s="494" t="s">
        <v>1682</v>
      </c>
      <c r="D41" s="494" t="s">
        <v>1683</v>
      </c>
      <c r="E41" s="493" t="s">
        <v>1920</v>
      </c>
      <c r="F41" s="494" t="s">
        <v>1684</v>
      </c>
      <c r="G41" s="541">
        <v>0.25</v>
      </c>
      <c r="H41" s="542">
        <v>51157</v>
      </c>
      <c r="I41" s="541">
        <v>0.25</v>
      </c>
      <c r="J41" s="542">
        <v>51157</v>
      </c>
      <c r="K41" s="541">
        <v>0.25</v>
      </c>
      <c r="L41" s="542">
        <v>51157</v>
      </c>
      <c r="M41" s="541">
        <v>0.25</v>
      </c>
      <c r="N41" s="542">
        <v>51157</v>
      </c>
      <c r="O41" s="533">
        <f t="shared" si="1"/>
        <v>1</v>
      </c>
      <c r="P41" s="534">
        <f t="shared" si="2"/>
        <v>204628</v>
      </c>
      <c r="Q41" s="535"/>
      <c r="R41" s="492" t="s">
        <v>1685</v>
      </c>
      <c r="S41" s="494" t="s">
        <v>1686</v>
      </c>
      <c r="T41" s="494" t="s">
        <v>1687</v>
      </c>
      <c r="U41" s="494" t="s">
        <v>1688</v>
      </c>
    </row>
    <row r="42" spans="1:21" ht="120" x14ac:dyDescent="0.25">
      <c r="A42" s="730"/>
      <c r="B42" s="730"/>
      <c r="C42" s="494" t="s">
        <v>1689</v>
      </c>
      <c r="D42" s="494" t="s">
        <v>1690</v>
      </c>
      <c r="E42" s="493" t="s">
        <v>1921</v>
      </c>
      <c r="F42" s="495" t="s">
        <v>1691</v>
      </c>
      <c r="G42" s="541">
        <v>0.33</v>
      </c>
      <c r="H42" s="542">
        <v>27679.74</v>
      </c>
      <c r="I42" s="541">
        <v>0.33</v>
      </c>
      <c r="J42" s="542">
        <v>27679.74</v>
      </c>
      <c r="K42" s="541">
        <v>0.34</v>
      </c>
      <c r="L42" s="542">
        <v>28518.52</v>
      </c>
      <c r="M42" s="541">
        <v>0</v>
      </c>
      <c r="N42" s="542">
        <f>('[1]5. ACTIVIDADES ESPECIALES'!D50)*M42</f>
        <v>0</v>
      </c>
      <c r="O42" s="533">
        <f t="shared" si="1"/>
        <v>1</v>
      </c>
      <c r="P42" s="534">
        <f t="shared" si="2"/>
        <v>83878</v>
      </c>
      <c r="Q42" s="535"/>
      <c r="R42" s="494" t="s">
        <v>1685</v>
      </c>
      <c r="S42" s="494" t="s">
        <v>1686</v>
      </c>
      <c r="T42" s="494" t="s">
        <v>1687</v>
      </c>
      <c r="U42" s="494" t="s">
        <v>1701</v>
      </c>
    </row>
    <row r="43" spans="1:21" ht="165" x14ac:dyDescent="0.25">
      <c r="A43" s="730"/>
      <c r="B43" s="730"/>
      <c r="C43" s="494" t="s">
        <v>1692</v>
      </c>
      <c r="D43" s="492" t="s">
        <v>1693</v>
      </c>
      <c r="E43" s="493" t="s">
        <v>1922</v>
      </c>
      <c r="F43" s="494" t="s">
        <v>1694</v>
      </c>
      <c r="G43" s="541">
        <v>0.33</v>
      </c>
      <c r="H43" s="542">
        <v>40104.9</v>
      </c>
      <c r="I43" s="541">
        <v>0.33</v>
      </c>
      <c r="J43" s="542">
        <v>40104.9</v>
      </c>
      <c r="K43" s="541">
        <v>0.34</v>
      </c>
      <c r="L43" s="542">
        <v>41320.199999999997</v>
      </c>
      <c r="M43" s="541">
        <v>0</v>
      </c>
      <c r="N43" s="542">
        <f>('[1]5. ACTIVIDADES ESPECIALES'!D67)*M43</f>
        <v>0</v>
      </c>
      <c r="O43" s="533">
        <f t="shared" si="1"/>
        <v>1</v>
      </c>
      <c r="P43" s="534">
        <f t="shared" si="2"/>
        <v>121530</v>
      </c>
      <c r="Q43" s="535"/>
      <c r="R43" s="492" t="s">
        <v>1702</v>
      </c>
      <c r="S43" s="494" t="s">
        <v>1686</v>
      </c>
      <c r="T43" s="543" t="s">
        <v>1703</v>
      </c>
      <c r="U43" s="493" t="s">
        <v>1704</v>
      </c>
    </row>
    <row r="44" spans="1:21" ht="135" x14ac:dyDescent="0.25">
      <c r="A44" s="730"/>
      <c r="B44" s="730"/>
      <c r="C44" s="492" t="s">
        <v>1695</v>
      </c>
      <c r="D44" s="492" t="s">
        <v>1696</v>
      </c>
      <c r="E44" s="493" t="s">
        <v>1923</v>
      </c>
      <c r="F44" s="496" t="s">
        <v>1697</v>
      </c>
      <c r="G44" s="541">
        <v>0</v>
      </c>
      <c r="H44" s="542">
        <f>('[1]5. ACTIVIDADES ESPECIALES'!D68)*G44</f>
        <v>0</v>
      </c>
      <c r="I44" s="541">
        <v>0.5</v>
      </c>
      <c r="J44" s="542"/>
      <c r="K44" s="541">
        <v>0.5</v>
      </c>
      <c r="L44" s="542"/>
      <c r="M44" s="541">
        <v>0</v>
      </c>
      <c r="N44" s="542">
        <f>('[1]5. ACTIVIDADES ESPECIALES'!D68)*M44</f>
        <v>0</v>
      </c>
      <c r="O44" s="533">
        <f t="shared" si="1"/>
        <v>1</v>
      </c>
      <c r="P44" s="534">
        <f t="shared" si="2"/>
        <v>0</v>
      </c>
      <c r="Q44" s="535"/>
      <c r="R44" s="494" t="s">
        <v>1705</v>
      </c>
      <c r="S44" s="494" t="s">
        <v>1706</v>
      </c>
      <c r="T44" s="494" t="s">
        <v>1707</v>
      </c>
      <c r="U44" s="493" t="s">
        <v>1708</v>
      </c>
    </row>
    <row r="45" spans="1:21" ht="180" x14ac:dyDescent="0.25">
      <c r="A45" s="730"/>
      <c r="B45" s="730"/>
      <c r="C45" s="492" t="s">
        <v>1698</v>
      </c>
      <c r="D45" s="544" t="s">
        <v>1699</v>
      </c>
      <c r="E45" s="493" t="s">
        <v>1924</v>
      </c>
      <c r="F45" s="497" t="s">
        <v>1700</v>
      </c>
      <c r="G45" s="545">
        <v>0</v>
      </c>
      <c r="H45" s="542">
        <v>0</v>
      </c>
      <c r="I45" s="541">
        <v>1</v>
      </c>
      <c r="J45" s="542">
        <v>0</v>
      </c>
      <c r="K45" s="545">
        <v>0</v>
      </c>
      <c r="L45" s="542">
        <v>0</v>
      </c>
      <c r="M45" s="545">
        <v>0</v>
      </c>
      <c r="N45" s="542">
        <v>0</v>
      </c>
      <c r="O45" s="533">
        <f t="shared" si="1"/>
        <v>1</v>
      </c>
      <c r="P45" s="534">
        <f t="shared" si="2"/>
        <v>0</v>
      </c>
      <c r="Q45" s="535"/>
      <c r="R45" s="494" t="s">
        <v>1705</v>
      </c>
      <c r="S45" s="494" t="s">
        <v>1709</v>
      </c>
      <c r="T45" s="492" t="s">
        <v>1710</v>
      </c>
      <c r="U45" s="493" t="s">
        <v>1688</v>
      </c>
    </row>
    <row r="46" spans="1:21" ht="105" x14ac:dyDescent="0.25">
      <c r="A46" s="730"/>
      <c r="B46" s="730"/>
      <c r="C46" s="492" t="s">
        <v>1711</v>
      </c>
      <c r="D46" s="492" t="s">
        <v>1712</v>
      </c>
      <c r="E46" s="492" t="s">
        <v>1925</v>
      </c>
      <c r="F46" s="492" t="s">
        <v>1713</v>
      </c>
      <c r="G46" s="536">
        <v>0.73809999999999998</v>
      </c>
      <c r="H46" s="507">
        <v>1015659.15</v>
      </c>
      <c r="I46" s="546">
        <v>8.7300000000000003E-2</v>
      </c>
      <c r="J46" s="507">
        <v>118951.07</v>
      </c>
      <c r="K46" s="546">
        <v>8.7300000000000003E-2</v>
      </c>
      <c r="L46" s="507">
        <v>118951.07</v>
      </c>
      <c r="M46" s="548">
        <v>8.7300000000000003E-2</v>
      </c>
      <c r="N46" s="507">
        <v>118951.07</v>
      </c>
      <c r="O46" s="533">
        <f t="shared" si="1"/>
        <v>1</v>
      </c>
      <c r="P46" s="534">
        <f>H46+J46+L46+N46</f>
        <v>1372512.36</v>
      </c>
      <c r="Q46" s="535"/>
      <c r="R46" s="492" t="s">
        <v>1728</v>
      </c>
      <c r="S46" s="492" t="s">
        <v>1729</v>
      </c>
      <c r="T46" s="492" t="s">
        <v>1730</v>
      </c>
      <c r="U46" s="492" t="s">
        <v>1638</v>
      </c>
    </row>
    <row r="47" spans="1:21" ht="60" x14ac:dyDescent="0.25">
      <c r="A47" s="730"/>
      <c r="B47" s="730"/>
      <c r="C47" s="492" t="s">
        <v>1714</v>
      </c>
      <c r="D47" s="492" t="s">
        <v>1715</v>
      </c>
      <c r="E47" s="492" t="s">
        <v>1926</v>
      </c>
      <c r="F47" s="492" t="s">
        <v>1716</v>
      </c>
      <c r="G47" s="536"/>
      <c r="H47" s="506"/>
      <c r="I47" s="536">
        <v>0.3</v>
      </c>
      <c r="J47" s="507">
        <v>207481.5</v>
      </c>
      <c r="K47" s="536">
        <v>0.3</v>
      </c>
      <c r="L47" s="507">
        <v>207481.5</v>
      </c>
      <c r="M47" s="536">
        <v>0.4</v>
      </c>
      <c r="N47" s="547">
        <v>276642</v>
      </c>
      <c r="O47" s="533">
        <f t="shared" si="1"/>
        <v>1</v>
      </c>
      <c r="P47" s="534">
        <f t="shared" si="2"/>
        <v>691605</v>
      </c>
      <c r="Q47" s="535"/>
      <c r="R47" s="492" t="s">
        <v>1728</v>
      </c>
      <c r="S47" s="492" t="s">
        <v>1729</v>
      </c>
      <c r="T47" s="492" t="s">
        <v>1730</v>
      </c>
      <c r="U47" s="492" t="s">
        <v>1638</v>
      </c>
    </row>
    <row r="48" spans="1:21" ht="90" x14ac:dyDescent="0.25">
      <c r="A48" s="730"/>
      <c r="B48" s="730"/>
      <c r="C48" s="492" t="s">
        <v>1717</v>
      </c>
      <c r="D48" s="492" t="s">
        <v>1718</v>
      </c>
      <c r="E48" s="492" t="s">
        <v>1927</v>
      </c>
      <c r="F48" s="492" t="s">
        <v>1719</v>
      </c>
      <c r="G48" s="536"/>
      <c r="H48" s="507"/>
      <c r="I48" s="536">
        <v>0.25</v>
      </c>
      <c r="J48" s="507">
        <v>6099.81</v>
      </c>
      <c r="K48" s="536">
        <v>0.25</v>
      </c>
      <c r="L48" s="507">
        <v>6099.81</v>
      </c>
      <c r="M48" s="536">
        <v>0.5</v>
      </c>
      <c r="N48" s="547">
        <v>12199.62</v>
      </c>
      <c r="O48" s="533">
        <f t="shared" si="1"/>
        <v>1</v>
      </c>
      <c r="P48" s="534">
        <f t="shared" si="2"/>
        <v>24399.24</v>
      </c>
      <c r="Q48" s="535"/>
      <c r="R48" s="492" t="s">
        <v>1728</v>
      </c>
      <c r="S48" s="492" t="s">
        <v>1729</v>
      </c>
      <c r="T48" s="492" t="s">
        <v>1730</v>
      </c>
      <c r="U48" s="492" t="s">
        <v>1638</v>
      </c>
    </row>
    <row r="49" spans="1:21" ht="60" x14ac:dyDescent="0.25">
      <c r="A49" s="730"/>
      <c r="B49" s="730"/>
      <c r="C49" s="492" t="s">
        <v>1863</v>
      </c>
      <c r="D49" s="492" t="s">
        <v>1720</v>
      </c>
      <c r="E49" s="492" t="s">
        <v>1928</v>
      </c>
      <c r="F49" s="492" t="s">
        <v>1721</v>
      </c>
      <c r="G49" s="536">
        <v>0</v>
      </c>
      <c r="H49" s="507"/>
      <c r="I49" s="536">
        <v>0.3</v>
      </c>
      <c r="J49" s="507">
        <v>200519.77</v>
      </c>
      <c r="K49" s="536">
        <v>0.3</v>
      </c>
      <c r="L49" s="507">
        <v>200519.77</v>
      </c>
      <c r="M49" s="536">
        <v>0.4</v>
      </c>
      <c r="N49" s="547">
        <v>267359.69</v>
      </c>
      <c r="O49" s="533">
        <f t="shared" si="1"/>
        <v>1</v>
      </c>
      <c r="P49" s="534">
        <f t="shared" si="2"/>
        <v>668399.23</v>
      </c>
      <c r="Q49" s="535"/>
      <c r="R49" s="492" t="s">
        <v>1728</v>
      </c>
      <c r="S49" s="492" t="s">
        <v>1729</v>
      </c>
      <c r="T49" s="492" t="s">
        <v>1730</v>
      </c>
      <c r="U49" s="492" t="s">
        <v>1638</v>
      </c>
    </row>
    <row r="50" spans="1:21" ht="75" x14ac:dyDescent="0.25">
      <c r="A50" s="730"/>
      <c r="B50" s="730"/>
      <c r="C50" s="492" t="s">
        <v>1722</v>
      </c>
      <c r="D50" s="492" t="s">
        <v>1723</v>
      </c>
      <c r="E50" s="492" t="s">
        <v>1929</v>
      </c>
      <c r="F50" s="492" t="s">
        <v>1724</v>
      </c>
      <c r="G50" s="536">
        <v>0.25</v>
      </c>
      <c r="H50" s="507">
        <v>0</v>
      </c>
      <c r="I50" s="536">
        <v>0.25</v>
      </c>
      <c r="J50" s="507">
        <v>0</v>
      </c>
      <c r="K50" s="536">
        <v>0.25</v>
      </c>
      <c r="L50" s="547">
        <v>0</v>
      </c>
      <c r="M50" s="536">
        <v>0.25</v>
      </c>
      <c r="N50" s="547">
        <v>0</v>
      </c>
      <c r="O50" s="533">
        <f t="shared" si="1"/>
        <v>1</v>
      </c>
      <c r="P50" s="534">
        <f t="shared" si="2"/>
        <v>0</v>
      </c>
      <c r="Q50" s="535"/>
      <c r="R50" s="492" t="s">
        <v>1728</v>
      </c>
      <c r="S50" s="492" t="s">
        <v>1729</v>
      </c>
      <c r="T50" s="492" t="s">
        <v>1730</v>
      </c>
      <c r="U50" s="492" t="s">
        <v>1638</v>
      </c>
    </row>
    <row r="51" spans="1:21" ht="135" x14ac:dyDescent="0.25">
      <c r="A51" s="730"/>
      <c r="B51" s="730"/>
      <c r="C51" s="493" t="s">
        <v>1725</v>
      </c>
      <c r="D51" s="498" t="s">
        <v>1726</v>
      </c>
      <c r="E51" s="492" t="s">
        <v>1930</v>
      </c>
      <c r="F51" s="493" t="s">
        <v>1727</v>
      </c>
      <c r="G51" s="549">
        <v>0.2</v>
      </c>
      <c r="H51" s="550">
        <v>0</v>
      </c>
      <c r="I51" s="549">
        <v>0.3</v>
      </c>
      <c r="J51" s="543">
        <v>0</v>
      </c>
      <c r="K51" s="549">
        <v>0.3</v>
      </c>
      <c r="L51" s="543">
        <v>0</v>
      </c>
      <c r="M51" s="549">
        <v>0.2</v>
      </c>
      <c r="N51" s="550">
        <v>0</v>
      </c>
      <c r="O51" s="533">
        <f t="shared" si="1"/>
        <v>1</v>
      </c>
      <c r="P51" s="534">
        <f t="shared" si="2"/>
        <v>0</v>
      </c>
      <c r="Q51" s="535"/>
      <c r="R51" s="493" t="s">
        <v>1727</v>
      </c>
      <c r="S51" s="543" t="s">
        <v>1731</v>
      </c>
      <c r="T51" s="543" t="s">
        <v>1732</v>
      </c>
      <c r="U51" s="493" t="s">
        <v>1733</v>
      </c>
    </row>
    <row r="52" spans="1:21" ht="135" x14ac:dyDescent="0.25">
      <c r="A52" s="730"/>
      <c r="B52" s="730"/>
      <c r="C52" s="535" t="s">
        <v>1859</v>
      </c>
      <c r="D52" s="535" t="s">
        <v>1860</v>
      </c>
      <c r="E52" s="591" t="s">
        <v>1931</v>
      </c>
      <c r="F52" s="498" t="s">
        <v>1864</v>
      </c>
      <c r="G52" s="541">
        <v>0.45</v>
      </c>
      <c r="H52" s="542">
        <v>61762.5</v>
      </c>
      <c r="I52" s="541">
        <v>0.55000000000000004</v>
      </c>
      <c r="J52" s="542">
        <v>75487.5</v>
      </c>
      <c r="K52" s="545">
        <v>0</v>
      </c>
      <c r="L52" s="542">
        <v>0</v>
      </c>
      <c r="M52" s="545">
        <v>0</v>
      </c>
      <c r="N52" s="542">
        <v>0</v>
      </c>
      <c r="O52" s="533">
        <f t="shared" si="1"/>
        <v>1</v>
      </c>
      <c r="P52" s="534">
        <f t="shared" si="2"/>
        <v>137250</v>
      </c>
      <c r="Q52" s="535"/>
      <c r="R52" s="492" t="s">
        <v>1728</v>
      </c>
      <c r="S52" s="492" t="s">
        <v>1729</v>
      </c>
      <c r="T52" s="492" t="s">
        <v>1730</v>
      </c>
      <c r="U52" s="535" t="s">
        <v>1883</v>
      </c>
    </row>
    <row r="53" spans="1:21" ht="60" x14ac:dyDescent="0.25">
      <c r="A53" s="730"/>
      <c r="B53" s="730"/>
      <c r="C53" s="492" t="s">
        <v>1886</v>
      </c>
      <c r="D53" s="492" t="s">
        <v>1885</v>
      </c>
      <c r="E53" s="535" t="s">
        <v>1932</v>
      </c>
      <c r="F53" s="365" t="s">
        <v>2166</v>
      </c>
      <c r="G53" s="541">
        <v>0</v>
      </c>
      <c r="H53" s="542"/>
      <c r="I53" s="541">
        <v>0.4</v>
      </c>
      <c r="J53" s="542">
        <v>16000</v>
      </c>
      <c r="K53" s="541">
        <v>0.5</v>
      </c>
      <c r="L53" s="542">
        <v>20000</v>
      </c>
      <c r="M53" s="541">
        <v>0.1</v>
      </c>
      <c r="N53" s="542">
        <v>4000</v>
      </c>
      <c r="O53" s="533">
        <f t="shared" ref="O53:O56" si="3">G53+I53+K53+M53</f>
        <v>1</v>
      </c>
      <c r="P53" s="534">
        <f t="shared" ref="P53:P56" si="4">H53+J53+L53+N53</f>
        <v>40000</v>
      </c>
      <c r="Q53" s="535"/>
      <c r="R53" s="492" t="s">
        <v>1728</v>
      </c>
      <c r="S53" s="492" t="s">
        <v>1729</v>
      </c>
      <c r="T53" s="492" t="s">
        <v>1730</v>
      </c>
      <c r="U53" s="535" t="s">
        <v>1883</v>
      </c>
    </row>
    <row r="54" spans="1:21" ht="75" x14ac:dyDescent="0.25">
      <c r="A54" s="730"/>
      <c r="B54" s="730"/>
      <c r="C54" s="504" t="s">
        <v>1887</v>
      </c>
      <c r="D54" s="504" t="s">
        <v>1888</v>
      </c>
      <c r="E54" s="613" t="s">
        <v>1933</v>
      </c>
      <c r="F54" s="505" t="s">
        <v>1889</v>
      </c>
      <c r="G54" s="614">
        <v>0</v>
      </c>
      <c r="H54" s="542">
        <v>0</v>
      </c>
      <c r="I54" s="545">
        <v>32</v>
      </c>
      <c r="J54" s="542">
        <v>21718</v>
      </c>
      <c r="K54" s="614">
        <v>0.36</v>
      </c>
      <c r="L54" s="542">
        <v>24433.200000000001</v>
      </c>
      <c r="M54" s="541">
        <v>0.32</v>
      </c>
      <c r="N54" s="542">
        <v>21718</v>
      </c>
      <c r="O54" s="533">
        <f t="shared" si="3"/>
        <v>32.68</v>
      </c>
      <c r="P54" s="534">
        <f t="shared" si="4"/>
        <v>67869.2</v>
      </c>
      <c r="Q54" s="535"/>
      <c r="R54" s="492" t="s">
        <v>1728</v>
      </c>
      <c r="S54" s="492" t="s">
        <v>1729</v>
      </c>
      <c r="T54" s="492" t="s">
        <v>1730</v>
      </c>
      <c r="U54" s="535" t="s">
        <v>1883</v>
      </c>
    </row>
    <row r="55" spans="1:21" ht="60" x14ac:dyDescent="0.25">
      <c r="A55" s="730"/>
      <c r="B55" s="730"/>
      <c r="C55" s="504" t="s">
        <v>1890</v>
      </c>
      <c r="D55" s="504" t="s">
        <v>1891</v>
      </c>
      <c r="E55" s="613" t="s">
        <v>1934</v>
      </c>
      <c r="F55" s="505" t="s">
        <v>1868</v>
      </c>
      <c r="G55" s="545">
        <v>0</v>
      </c>
      <c r="H55" s="542">
        <v>0</v>
      </c>
      <c r="I55" s="541">
        <v>1</v>
      </c>
      <c r="J55" s="542">
        <v>143830</v>
      </c>
      <c r="K55" s="545">
        <v>0</v>
      </c>
      <c r="L55" s="542">
        <v>0</v>
      </c>
      <c r="M55" s="545">
        <v>0</v>
      </c>
      <c r="N55" s="542">
        <v>0</v>
      </c>
      <c r="O55" s="533">
        <f t="shared" si="3"/>
        <v>1</v>
      </c>
      <c r="P55" s="534">
        <f t="shared" si="4"/>
        <v>143830</v>
      </c>
      <c r="Q55" s="535"/>
      <c r="R55" s="492" t="s">
        <v>1728</v>
      </c>
      <c r="S55" s="492" t="s">
        <v>1878</v>
      </c>
      <c r="T55" s="492" t="s">
        <v>1730</v>
      </c>
      <c r="U55" s="535" t="s">
        <v>1883</v>
      </c>
    </row>
    <row r="56" spans="1:21" ht="60" x14ac:dyDescent="0.25">
      <c r="A56" s="730"/>
      <c r="B56" s="730"/>
      <c r="C56" s="504" t="s">
        <v>1865</v>
      </c>
      <c r="D56" s="504" t="s">
        <v>1869</v>
      </c>
      <c r="E56" s="613" t="s">
        <v>1935</v>
      </c>
      <c r="F56" s="505" t="s">
        <v>1870</v>
      </c>
      <c r="G56" s="545">
        <v>0</v>
      </c>
      <c r="H56" s="542">
        <v>0</v>
      </c>
      <c r="I56" s="545">
        <v>0</v>
      </c>
      <c r="J56" s="542">
        <v>0</v>
      </c>
      <c r="K56" s="541">
        <v>0.7</v>
      </c>
      <c r="L56" s="542">
        <v>49140</v>
      </c>
      <c r="M56" s="541">
        <v>0.3</v>
      </c>
      <c r="N56" s="542">
        <v>21060</v>
      </c>
      <c r="O56" s="533">
        <f t="shared" si="3"/>
        <v>1</v>
      </c>
      <c r="P56" s="534">
        <f t="shared" si="4"/>
        <v>70200</v>
      </c>
      <c r="Q56" s="535"/>
      <c r="R56" s="492" t="s">
        <v>1728</v>
      </c>
      <c r="S56" s="492" t="s">
        <v>1729</v>
      </c>
      <c r="T56" s="492" t="s">
        <v>1730</v>
      </c>
      <c r="U56" s="535" t="s">
        <v>1883</v>
      </c>
    </row>
    <row r="57" spans="1:21" ht="60" x14ac:dyDescent="0.25">
      <c r="A57" s="730"/>
      <c r="B57" s="730"/>
      <c r="C57" s="504" t="s">
        <v>1866</v>
      </c>
      <c r="D57" s="504" t="s">
        <v>1867</v>
      </c>
      <c r="E57" s="613" t="s">
        <v>1936</v>
      </c>
      <c r="F57" s="505" t="s">
        <v>1871</v>
      </c>
      <c r="G57" s="545">
        <v>0</v>
      </c>
      <c r="H57" s="542">
        <v>0</v>
      </c>
      <c r="I57" s="545">
        <v>0</v>
      </c>
      <c r="J57" s="542">
        <v>0</v>
      </c>
      <c r="K57" s="541">
        <v>1</v>
      </c>
      <c r="L57" s="542">
        <v>17750</v>
      </c>
      <c r="M57" s="545">
        <v>0</v>
      </c>
      <c r="N57" s="542">
        <v>0</v>
      </c>
      <c r="O57" s="533">
        <f t="shared" ref="O57:O58" si="5">G57+I57+K57+M57</f>
        <v>1</v>
      </c>
      <c r="P57" s="534">
        <f t="shared" ref="P57:P58" si="6">H57+J57+L57+N57</f>
        <v>17750</v>
      </c>
      <c r="Q57" s="535"/>
      <c r="R57" s="492" t="s">
        <v>1728</v>
      </c>
      <c r="S57" s="492" t="s">
        <v>1729</v>
      </c>
      <c r="T57" s="492" t="s">
        <v>1730</v>
      </c>
      <c r="U57" s="535" t="s">
        <v>1883</v>
      </c>
    </row>
    <row r="58" spans="1:21" ht="90" x14ac:dyDescent="0.25">
      <c r="A58" s="730"/>
      <c r="B58" s="730"/>
      <c r="C58" s="504" t="s">
        <v>1872</v>
      </c>
      <c r="D58" s="504" t="s">
        <v>1867</v>
      </c>
      <c r="E58" s="613" t="s">
        <v>1937</v>
      </c>
      <c r="F58" s="505" t="s">
        <v>2187</v>
      </c>
      <c r="G58" s="545">
        <v>0</v>
      </c>
      <c r="H58" s="545">
        <v>0</v>
      </c>
      <c r="I58" s="541">
        <v>0.35</v>
      </c>
      <c r="J58" s="542">
        <v>29487.5</v>
      </c>
      <c r="K58" s="541">
        <v>0.55000000000000004</v>
      </c>
      <c r="L58" s="542">
        <v>46337.5</v>
      </c>
      <c r="M58" s="541">
        <v>0.1</v>
      </c>
      <c r="N58" s="542">
        <v>8425</v>
      </c>
      <c r="O58" s="533">
        <f t="shared" si="5"/>
        <v>1</v>
      </c>
      <c r="P58" s="534">
        <f t="shared" si="6"/>
        <v>84250</v>
      </c>
      <c r="Q58" s="535"/>
      <c r="R58" s="492" t="s">
        <v>1879</v>
      </c>
      <c r="S58" s="492" t="s">
        <v>1729</v>
      </c>
      <c r="T58" s="492" t="s">
        <v>1880</v>
      </c>
      <c r="U58" s="535" t="s">
        <v>1883</v>
      </c>
    </row>
    <row r="59" spans="1:21" ht="60" x14ac:dyDescent="0.25">
      <c r="A59" s="730"/>
      <c r="B59" s="730"/>
      <c r="C59" s="504" t="s">
        <v>1873</v>
      </c>
      <c r="D59" s="504" t="s">
        <v>1874</v>
      </c>
      <c r="E59" s="613" t="s">
        <v>1938</v>
      </c>
      <c r="F59" s="504" t="s">
        <v>1875</v>
      </c>
      <c r="G59" s="541">
        <v>0.45</v>
      </c>
      <c r="H59" s="542">
        <v>61695</v>
      </c>
      <c r="I59" s="541">
        <v>0.55000000000000004</v>
      </c>
      <c r="J59" s="542">
        <v>75405</v>
      </c>
      <c r="K59" s="545">
        <v>0</v>
      </c>
      <c r="L59" s="542">
        <v>0</v>
      </c>
      <c r="M59" s="545">
        <v>0</v>
      </c>
      <c r="N59" s="542">
        <v>0</v>
      </c>
      <c r="O59" s="533">
        <f t="shared" si="1"/>
        <v>1</v>
      </c>
      <c r="P59" s="534">
        <f t="shared" si="2"/>
        <v>137100</v>
      </c>
      <c r="Q59" s="535"/>
      <c r="R59" s="492" t="s">
        <v>1728</v>
      </c>
      <c r="S59" s="492" t="s">
        <v>1881</v>
      </c>
      <c r="T59" s="492" t="s">
        <v>1882</v>
      </c>
      <c r="U59" s="535" t="s">
        <v>1883</v>
      </c>
    </row>
    <row r="60" spans="1:21" ht="60" x14ac:dyDescent="0.25">
      <c r="A60" s="730"/>
      <c r="B60" s="730"/>
      <c r="C60" s="504" t="s">
        <v>1865</v>
      </c>
      <c r="D60" s="504" t="s">
        <v>1876</v>
      </c>
      <c r="E60" s="504" t="s">
        <v>1939</v>
      </c>
      <c r="F60" s="505" t="s">
        <v>1877</v>
      </c>
      <c r="G60" s="541">
        <v>0.4</v>
      </c>
      <c r="H60" s="542">
        <v>6448</v>
      </c>
      <c r="I60" s="541">
        <v>0.4</v>
      </c>
      <c r="J60" s="542">
        <v>6448</v>
      </c>
      <c r="K60" s="541">
        <v>0.1</v>
      </c>
      <c r="L60" s="542">
        <v>1612</v>
      </c>
      <c r="M60" s="541">
        <v>0.1</v>
      </c>
      <c r="N60" s="542">
        <v>1612</v>
      </c>
      <c r="O60" s="533">
        <f t="shared" si="1"/>
        <v>1</v>
      </c>
      <c r="P60" s="534">
        <f t="shared" si="2"/>
        <v>16120</v>
      </c>
      <c r="Q60" s="535"/>
      <c r="R60" s="492" t="s">
        <v>1728</v>
      </c>
      <c r="S60" s="492" t="s">
        <v>1729</v>
      </c>
      <c r="T60" s="492" t="s">
        <v>1730</v>
      </c>
      <c r="U60" s="535" t="s">
        <v>1883</v>
      </c>
    </row>
    <row r="61" spans="1:21" ht="45" x14ac:dyDescent="0.25">
      <c r="A61" s="730"/>
      <c r="B61" s="730"/>
      <c r="C61" s="535" t="s">
        <v>2190</v>
      </c>
      <c r="D61" s="535" t="s">
        <v>1718</v>
      </c>
      <c r="E61" s="613" t="s">
        <v>1940</v>
      </c>
      <c r="F61" s="493" t="s">
        <v>2191</v>
      </c>
      <c r="G61" s="536"/>
      <c r="H61" s="499"/>
      <c r="I61" s="536">
        <v>0.25</v>
      </c>
      <c r="J61" s="507">
        <v>20000</v>
      </c>
      <c r="K61" s="536">
        <v>0.25</v>
      </c>
      <c r="L61" s="547">
        <v>20000</v>
      </c>
      <c r="M61" s="536">
        <v>0.5</v>
      </c>
      <c r="N61" s="547">
        <v>40000</v>
      </c>
      <c r="O61" s="533">
        <f t="shared" si="1"/>
        <v>1</v>
      </c>
      <c r="P61" s="534">
        <f t="shared" si="2"/>
        <v>80000</v>
      </c>
      <c r="Q61" s="535"/>
      <c r="R61" s="535"/>
      <c r="S61" s="535"/>
      <c r="T61" s="535"/>
      <c r="U61" s="535"/>
    </row>
    <row r="62" spans="1:21" ht="18" customHeight="1" x14ac:dyDescent="0.25">
      <c r="A62" s="730"/>
      <c r="B62" s="731"/>
      <c r="C62" s="615"/>
      <c r="D62" s="615"/>
      <c r="E62" s="615"/>
      <c r="F62" s="615"/>
      <c r="G62" s="616"/>
      <c r="H62" s="617"/>
      <c r="I62" s="616"/>
      <c r="J62" s="617"/>
      <c r="K62" s="616"/>
      <c r="L62" s="618"/>
      <c r="M62" s="615"/>
      <c r="N62" s="618"/>
      <c r="O62" s="619">
        <f t="shared" si="1"/>
        <v>0</v>
      </c>
      <c r="P62" s="620">
        <f t="shared" si="2"/>
        <v>0</v>
      </c>
      <c r="Q62" s="615"/>
      <c r="R62" s="615"/>
      <c r="S62" s="615"/>
      <c r="T62" s="615"/>
      <c r="U62" s="615"/>
    </row>
    <row r="63" spans="1:21" ht="135" customHeight="1" x14ac:dyDescent="0.25">
      <c r="A63" s="730"/>
      <c r="B63" s="729" t="s">
        <v>1390</v>
      </c>
      <c r="C63" s="492" t="s">
        <v>1734</v>
      </c>
      <c r="D63" s="492" t="s">
        <v>1735</v>
      </c>
      <c r="E63" s="492" t="s">
        <v>1941</v>
      </c>
      <c r="F63" s="492" t="s">
        <v>1736</v>
      </c>
      <c r="G63" s="539"/>
      <c r="H63" s="621"/>
      <c r="I63" s="539">
        <v>0.25</v>
      </c>
      <c r="J63" s="621">
        <v>5000</v>
      </c>
      <c r="K63" s="539">
        <v>0.25</v>
      </c>
      <c r="L63" s="621">
        <v>10000</v>
      </c>
      <c r="M63" s="539">
        <v>0.5</v>
      </c>
      <c r="N63" s="621">
        <v>15000</v>
      </c>
      <c r="O63" s="533">
        <f t="shared" si="1"/>
        <v>1</v>
      </c>
      <c r="P63" s="534">
        <f t="shared" si="2"/>
        <v>30000</v>
      </c>
      <c r="Q63" s="535"/>
      <c r="R63" s="492" t="s">
        <v>1764</v>
      </c>
      <c r="S63" s="492" t="s">
        <v>1765</v>
      </c>
      <c r="T63" s="492" t="s">
        <v>1766</v>
      </c>
      <c r="U63" s="492" t="s">
        <v>1767</v>
      </c>
    </row>
    <row r="64" spans="1:21" ht="225" x14ac:dyDescent="0.25">
      <c r="A64" s="730"/>
      <c r="B64" s="730"/>
      <c r="C64" s="492" t="s">
        <v>1737</v>
      </c>
      <c r="D64" s="492" t="s">
        <v>1738</v>
      </c>
      <c r="E64" s="492" t="s">
        <v>1942</v>
      </c>
      <c r="F64" s="494" t="s">
        <v>1970</v>
      </c>
      <c r="G64" s="539">
        <v>0.25</v>
      </c>
      <c r="H64" s="621">
        <v>14067485</v>
      </c>
      <c r="I64" s="539">
        <v>0.25</v>
      </c>
      <c r="J64" s="621">
        <v>14067485</v>
      </c>
      <c r="K64" s="539">
        <v>0.25</v>
      </c>
      <c r="L64" s="621">
        <v>14067485</v>
      </c>
      <c r="M64" s="539">
        <v>0.25</v>
      </c>
      <c r="N64" s="621">
        <v>14067485</v>
      </c>
      <c r="O64" s="533">
        <f t="shared" ref="O64:O81" si="7">G64+I64+K64+M64</f>
        <v>1</v>
      </c>
      <c r="P64" s="534">
        <f t="shared" ref="P64:P81" si="8">H64+J64+L64+N64</f>
        <v>56269940</v>
      </c>
      <c r="Q64" s="535"/>
      <c r="R64" s="492" t="s">
        <v>1768</v>
      </c>
      <c r="S64" s="492" t="s">
        <v>1769</v>
      </c>
      <c r="T64" s="492" t="s">
        <v>1770</v>
      </c>
      <c r="U64" s="492" t="s">
        <v>1771</v>
      </c>
    </row>
    <row r="65" spans="1:21" ht="180" x14ac:dyDescent="0.25">
      <c r="A65" s="730"/>
      <c r="B65" s="730"/>
      <c r="C65" s="493" t="s">
        <v>1739</v>
      </c>
      <c r="D65" s="492" t="s">
        <v>1740</v>
      </c>
      <c r="E65" s="492" t="s">
        <v>1943</v>
      </c>
      <c r="F65" s="492" t="s">
        <v>1741</v>
      </c>
      <c r="G65" s="539"/>
      <c r="H65" s="621"/>
      <c r="I65" s="539">
        <v>0.5</v>
      </c>
      <c r="J65" s="551">
        <v>40955</v>
      </c>
      <c r="K65" s="539">
        <v>0.5</v>
      </c>
      <c r="L65" s="621">
        <v>40955</v>
      </c>
      <c r="M65" s="539"/>
      <c r="N65" s="621"/>
      <c r="O65" s="533">
        <f t="shared" si="7"/>
        <v>1</v>
      </c>
      <c r="P65" s="534">
        <f t="shared" si="8"/>
        <v>81910</v>
      </c>
      <c r="Q65" s="535"/>
      <c r="R65" s="492" t="s">
        <v>1772</v>
      </c>
      <c r="S65" s="492" t="s">
        <v>1773</v>
      </c>
      <c r="T65" s="492" t="s">
        <v>1770</v>
      </c>
      <c r="U65" s="492" t="s">
        <v>1774</v>
      </c>
    </row>
    <row r="66" spans="1:21" ht="180" x14ac:dyDescent="0.25">
      <c r="A66" s="730"/>
      <c r="B66" s="730"/>
      <c r="C66" s="493" t="s">
        <v>1742</v>
      </c>
      <c r="D66" s="492" t="s">
        <v>1743</v>
      </c>
      <c r="E66" s="492" t="s">
        <v>1944</v>
      </c>
      <c r="F66" s="492" t="s">
        <v>1744</v>
      </c>
      <c r="G66" s="552">
        <v>0.25</v>
      </c>
      <c r="H66" s="554">
        <v>21000</v>
      </c>
      <c r="I66" s="552">
        <v>0.25</v>
      </c>
      <c r="J66" s="554">
        <v>21000</v>
      </c>
      <c r="K66" s="552">
        <v>0.25</v>
      </c>
      <c r="L66" s="555">
        <v>21000</v>
      </c>
      <c r="M66" s="500">
        <v>0.25</v>
      </c>
      <c r="N66" s="554">
        <v>21000</v>
      </c>
      <c r="O66" s="533">
        <f t="shared" si="7"/>
        <v>1</v>
      </c>
      <c r="P66" s="534">
        <f t="shared" si="8"/>
        <v>84000</v>
      </c>
      <c r="Q66" s="535"/>
      <c r="R66" s="492" t="s">
        <v>1775</v>
      </c>
      <c r="S66" s="492" t="s">
        <v>1776</v>
      </c>
      <c r="T66" s="492" t="s">
        <v>1777</v>
      </c>
      <c r="U66" s="492" t="s">
        <v>1778</v>
      </c>
    </row>
    <row r="67" spans="1:21" ht="165" x14ac:dyDescent="0.25">
      <c r="A67" s="730"/>
      <c r="B67" s="730"/>
      <c r="C67" s="493" t="s">
        <v>1745</v>
      </c>
      <c r="D67" s="492" t="s">
        <v>1746</v>
      </c>
      <c r="E67" s="492" t="s">
        <v>1945</v>
      </c>
      <c r="F67" s="492" t="s">
        <v>1747</v>
      </c>
      <c r="G67" s="552">
        <v>0</v>
      </c>
      <c r="H67" s="555">
        <v>0</v>
      </c>
      <c r="I67" s="552">
        <v>0.1</v>
      </c>
      <c r="J67" s="555">
        <v>22288.2</v>
      </c>
      <c r="K67" s="552">
        <v>0.4</v>
      </c>
      <c r="L67" s="555">
        <v>89152.8</v>
      </c>
      <c r="M67" s="500">
        <v>0.5</v>
      </c>
      <c r="N67" s="555">
        <v>111441</v>
      </c>
      <c r="O67" s="533">
        <f t="shared" si="7"/>
        <v>1</v>
      </c>
      <c r="P67" s="534">
        <f t="shared" si="8"/>
        <v>222882</v>
      </c>
      <c r="Q67" s="535"/>
      <c r="R67" s="492" t="s">
        <v>1779</v>
      </c>
      <c r="S67" s="492" t="s">
        <v>1780</v>
      </c>
      <c r="T67" s="492" t="s">
        <v>1770</v>
      </c>
      <c r="U67" s="492" t="s">
        <v>1781</v>
      </c>
    </row>
    <row r="68" spans="1:21" ht="75" x14ac:dyDescent="0.25">
      <c r="A68" s="730"/>
      <c r="B68" s="730"/>
      <c r="C68" s="493" t="s">
        <v>1748</v>
      </c>
      <c r="D68" s="493" t="s">
        <v>1749</v>
      </c>
      <c r="E68" s="493" t="s">
        <v>1946</v>
      </c>
      <c r="F68" s="493" t="s">
        <v>1750</v>
      </c>
      <c r="G68" s="539">
        <v>0.1</v>
      </c>
      <c r="H68" s="621">
        <v>12506</v>
      </c>
      <c r="I68" s="539">
        <v>0.25</v>
      </c>
      <c r="J68" s="621">
        <v>31265</v>
      </c>
      <c r="K68" s="539">
        <v>0.3</v>
      </c>
      <c r="L68" s="621">
        <v>37518</v>
      </c>
      <c r="M68" s="539">
        <v>0.35</v>
      </c>
      <c r="N68" s="621">
        <v>43771</v>
      </c>
      <c r="O68" s="533">
        <f t="shared" si="7"/>
        <v>0.99999999999999989</v>
      </c>
      <c r="P68" s="534">
        <f t="shared" si="8"/>
        <v>125060</v>
      </c>
      <c r="Q68" s="535"/>
      <c r="R68" s="492" t="s">
        <v>1782</v>
      </c>
      <c r="S68" s="492" t="s">
        <v>1783</v>
      </c>
      <c r="T68" s="492" t="s">
        <v>1784</v>
      </c>
      <c r="U68" s="492" t="s">
        <v>1785</v>
      </c>
    </row>
    <row r="69" spans="1:21" ht="180" x14ac:dyDescent="0.25">
      <c r="A69" s="730"/>
      <c r="B69" s="730"/>
      <c r="C69" s="493" t="s">
        <v>1751</v>
      </c>
      <c r="D69" s="492" t="s">
        <v>1752</v>
      </c>
      <c r="E69" s="492" t="s">
        <v>1947</v>
      </c>
      <c r="F69" s="492" t="s">
        <v>1753</v>
      </c>
      <c r="G69" s="539"/>
      <c r="H69" s="621"/>
      <c r="I69" s="539">
        <v>0.5</v>
      </c>
      <c r="J69" s="621">
        <v>110000</v>
      </c>
      <c r="K69" s="539">
        <v>0.25</v>
      </c>
      <c r="L69" s="621">
        <v>55000</v>
      </c>
      <c r="M69" s="539">
        <v>0.25</v>
      </c>
      <c r="N69" s="621">
        <v>55000</v>
      </c>
      <c r="O69" s="533">
        <f t="shared" si="7"/>
        <v>1</v>
      </c>
      <c r="P69" s="534">
        <f t="shared" si="8"/>
        <v>220000</v>
      </c>
      <c r="Q69" s="535"/>
      <c r="R69" s="492" t="s">
        <v>1858</v>
      </c>
      <c r="S69" s="492" t="s">
        <v>1786</v>
      </c>
      <c r="T69" s="492" t="s">
        <v>1669</v>
      </c>
      <c r="U69" s="492" t="s">
        <v>1787</v>
      </c>
    </row>
    <row r="70" spans="1:21" ht="75" x14ac:dyDescent="0.25">
      <c r="A70" s="730"/>
      <c r="B70" s="730"/>
      <c r="C70" s="493" t="s">
        <v>1854</v>
      </c>
      <c r="D70" s="492" t="s">
        <v>1855</v>
      </c>
      <c r="E70" s="492" t="s">
        <v>1948</v>
      </c>
      <c r="F70" s="492" t="s">
        <v>1861</v>
      </c>
      <c r="G70" s="539"/>
      <c r="H70" s="621"/>
      <c r="I70" s="539">
        <v>0.25</v>
      </c>
      <c r="J70" s="621">
        <v>12500</v>
      </c>
      <c r="K70" s="539">
        <v>0.25</v>
      </c>
      <c r="L70" s="621">
        <v>12500</v>
      </c>
      <c r="M70" s="539">
        <v>0.5</v>
      </c>
      <c r="N70" s="621">
        <v>25000</v>
      </c>
      <c r="O70" s="533">
        <f t="shared" si="7"/>
        <v>1</v>
      </c>
      <c r="P70" s="534">
        <f t="shared" si="8"/>
        <v>50000</v>
      </c>
      <c r="Q70" s="535"/>
      <c r="R70" s="492" t="s">
        <v>1856</v>
      </c>
      <c r="S70" s="492" t="s">
        <v>1857</v>
      </c>
      <c r="T70" s="492" t="s">
        <v>1669</v>
      </c>
      <c r="U70" s="492" t="s">
        <v>1862</v>
      </c>
    </row>
    <row r="71" spans="1:21" ht="300" x14ac:dyDescent="0.25">
      <c r="A71" s="730"/>
      <c r="B71" s="730"/>
      <c r="C71" s="493" t="s">
        <v>1754</v>
      </c>
      <c r="D71" s="492" t="s">
        <v>1755</v>
      </c>
      <c r="E71" s="492" t="s">
        <v>1949</v>
      </c>
      <c r="F71" s="492" t="s">
        <v>1756</v>
      </c>
      <c r="G71" s="539"/>
      <c r="H71" s="621"/>
      <c r="I71" s="539">
        <v>0.25</v>
      </c>
      <c r="J71" s="621">
        <v>227500</v>
      </c>
      <c r="K71" s="539">
        <v>0.5</v>
      </c>
      <c r="L71" s="621">
        <v>455000</v>
      </c>
      <c r="M71" s="539">
        <v>0.25</v>
      </c>
      <c r="N71" s="621">
        <v>227500</v>
      </c>
      <c r="O71" s="533">
        <f t="shared" si="7"/>
        <v>1</v>
      </c>
      <c r="P71" s="534">
        <f t="shared" si="8"/>
        <v>910000</v>
      </c>
      <c r="Q71" s="535"/>
      <c r="R71" s="492" t="s">
        <v>1788</v>
      </c>
      <c r="S71" s="492" t="s">
        <v>1789</v>
      </c>
      <c r="T71" s="492" t="s">
        <v>1784</v>
      </c>
      <c r="U71" s="492" t="s">
        <v>1790</v>
      </c>
    </row>
    <row r="72" spans="1:21" ht="225" x14ac:dyDescent="0.25">
      <c r="A72" s="730"/>
      <c r="B72" s="730"/>
      <c r="C72" s="492" t="s">
        <v>1757</v>
      </c>
      <c r="D72" s="492" t="s">
        <v>1758</v>
      </c>
      <c r="E72" s="492" t="s">
        <v>1950</v>
      </c>
      <c r="F72" s="492" t="s">
        <v>1759</v>
      </c>
      <c r="G72" s="552"/>
      <c r="H72" s="553">
        <f>('[2]5. ACTIVIDADES ESPECIALES'!D528)*G72</f>
        <v>0</v>
      </c>
      <c r="I72" s="552">
        <v>0.4</v>
      </c>
      <c r="J72" s="557">
        <v>33032</v>
      </c>
      <c r="K72" s="552">
        <v>0.3</v>
      </c>
      <c r="L72" s="555">
        <v>24774.5</v>
      </c>
      <c r="M72" s="500">
        <v>0.3</v>
      </c>
      <c r="N72" s="556">
        <v>24774.5</v>
      </c>
      <c r="O72" s="533">
        <f t="shared" si="7"/>
        <v>1</v>
      </c>
      <c r="P72" s="534">
        <f t="shared" si="8"/>
        <v>82581</v>
      </c>
      <c r="Q72" s="535"/>
      <c r="R72" s="492" t="s">
        <v>1791</v>
      </c>
      <c r="S72" s="492" t="s">
        <v>1792</v>
      </c>
      <c r="T72" s="492" t="s">
        <v>1793</v>
      </c>
      <c r="U72" s="492" t="s">
        <v>1794</v>
      </c>
    </row>
    <row r="73" spans="1:21" ht="60" x14ac:dyDescent="0.25">
      <c r="A73" s="730"/>
      <c r="B73" s="730"/>
      <c r="C73" s="493" t="s">
        <v>1760</v>
      </c>
      <c r="D73" s="492" t="s">
        <v>1749</v>
      </c>
      <c r="E73" s="492" t="s">
        <v>1951</v>
      </c>
      <c r="F73" s="492" t="s">
        <v>1761</v>
      </c>
      <c r="G73" s="558">
        <v>0.1</v>
      </c>
      <c r="H73" s="559">
        <v>5550</v>
      </c>
      <c r="I73" s="558">
        <v>0.4</v>
      </c>
      <c r="J73" s="560">
        <v>22200</v>
      </c>
      <c r="K73" s="558">
        <v>0.4</v>
      </c>
      <c r="L73" s="561">
        <v>22200</v>
      </c>
      <c r="M73" s="501">
        <v>0.1</v>
      </c>
      <c r="N73" s="562">
        <v>5550</v>
      </c>
      <c r="O73" s="533">
        <f t="shared" si="7"/>
        <v>1</v>
      </c>
      <c r="P73" s="534">
        <f t="shared" si="8"/>
        <v>55500</v>
      </c>
      <c r="Q73" s="535"/>
      <c r="R73" s="492" t="s">
        <v>1795</v>
      </c>
      <c r="S73" s="492" t="s">
        <v>1796</v>
      </c>
      <c r="T73" s="492" t="s">
        <v>1797</v>
      </c>
      <c r="U73" s="492" t="s">
        <v>1798</v>
      </c>
    </row>
    <row r="74" spans="1:21" ht="180" x14ac:dyDescent="0.25">
      <c r="A74" s="730"/>
      <c r="B74" s="731"/>
      <c r="C74" s="493" t="s">
        <v>1762</v>
      </c>
      <c r="D74" s="492" t="s">
        <v>1763</v>
      </c>
      <c r="E74" s="492" t="s">
        <v>1952</v>
      </c>
      <c r="F74" s="492" t="s">
        <v>1960</v>
      </c>
      <c r="G74" s="558"/>
      <c r="H74" s="559"/>
      <c r="I74" s="558"/>
      <c r="J74" s="560"/>
      <c r="K74" s="558"/>
      <c r="L74" s="561"/>
      <c r="M74" s="558">
        <v>1</v>
      </c>
      <c r="N74" s="561">
        <v>30000</v>
      </c>
      <c r="O74" s="533">
        <f t="shared" si="7"/>
        <v>1</v>
      </c>
      <c r="P74" s="534">
        <f t="shared" si="8"/>
        <v>30000</v>
      </c>
      <c r="Q74" s="535"/>
      <c r="R74" s="492" t="s">
        <v>1799</v>
      </c>
      <c r="S74" s="492" t="s">
        <v>1800</v>
      </c>
      <c r="T74" s="492" t="s">
        <v>1801</v>
      </c>
      <c r="U74" s="492" t="s">
        <v>1802</v>
      </c>
    </row>
    <row r="75" spans="1:21" x14ac:dyDescent="0.25">
      <c r="A75" s="730"/>
      <c r="B75" s="622"/>
      <c r="C75" s="502"/>
      <c r="D75" s="503"/>
      <c r="E75" s="503"/>
      <c r="F75" s="503"/>
      <c r="G75" s="563"/>
      <c r="H75" s="564"/>
      <c r="I75" s="563"/>
      <c r="J75" s="565"/>
      <c r="K75" s="563"/>
      <c r="L75" s="566"/>
      <c r="M75" s="563"/>
      <c r="N75" s="566"/>
      <c r="O75" s="623"/>
      <c r="P75" s="624"/>
      <c r="Q75" s="502"/>
      <c r="R75" s="503"/>
      <c r="S75" s="503"/>
      <c r="T75" s="503"/>
      <c r="U75" s="503"/>
    </row>
    <row r="76" spans="1:21" ht="90" x14ac:dyDescent="0.25">
      <c r="A76" s="730"/>
      <c r="B76" s="729"/>
      <c r="C76" s="567" t="s">
        <v>1803</v>
      </c>
      <c r="D76" s="567" t="s">
        <v>1804</v>
      </c>
      <c r="E76" s="528" t="s">
        <v>1953</v>
      </c>
      <c r="F76" s="567" t="s">
        <v>1805</v>
      </c>
      <c r="G76" s="568"/>
      <c r="H76" s="568"/>
      <c r="I76" s="558">
        <v>0.25</v>
      </c>
      <c r="J76" s="562">
        <v>415544.25</v>
      </c>
      <c r="K76" s="558">
        <v>0.25</v>
      </c>
      <c r="L76" s="562">
        <v>415544.25</v>
      </c>
      <c r="M76" s="558">
        <v>0.5</v>
      </c>
      <c r="N76" s="562">
        <v>831088.5</v>
      </c>
      <c r="O76" s="533">
        <f t="shared" si="7"/>
        <v>1</v>
      </c>
      <c r="P76" s="534">
        <f t="shared" si="8"/>
        <v>1662177</v>
      </c>
      <c r="Q76" s="535"/>
      <c r="R76" s="535" t="s">
        <v>2234</v>
      </c>
      <c r="S76" s="567" t="s">
        <v>1824</v>
      </c>
      <c r="T76" s="567" t="s">
        <v>1825</v>
      </c>
      <c r="U76" s="535" t="s">
        <v>2238</v>
      </c>
    </row>
    <row r="77" spans="1:21" ht="75" x14ac:dyDescent="0.25">
      <c r="A77" s="730"/>
      <c r="B77" s="730"/>
      <c r="C77" s="567" t="s">
        <v>1806</v>
      </c>
      <c r="D77" s="567" t="s">
        <v>1807</v>
      </c>
      <c r="E77" s="528" t="s">
        <v>1954</v>
      </c>
      <c r="F77" s="567" t="s">
        <v>1808</v>
      </c>
      <c r="G77" s="569"/>
      <c r="H77" s="569"/>
      <c r="I77" s="552">
        <v>0.3</v>
      </c>
      <c r="J77" s="556">
        <v>27603</v>
      </c>
      <c r="K77" s="552">
        <v>0.3</v>
      </c>
      <c r="L77" s="556">
        <v>27603</v>
      </c>
      <c r="M77" s="552">
        <v>0.4</v>
      </c>
      <c r="N77" s="556">
        <v>36804</v>
      </c>
      <c r="O77" s="533">
        <f t="shared" si="7"/>
        <v>1</v>
      </c>
      <c r="P77" s="534">
        <f t="shared" si="8"/>
        <v>92010</v>
      </c>
      <c r="Q77" s="535"/>
      <c r="R77" s="535" t="s">
        <v>2235</v>
      </c>
      <c r="S77" s="535" t="s">
        <v>2237</v>
      </c>
      <c r="T77" s="535" t="s">
        <v>2239</v>
      </c>
      <c r="U77" s="535" t="s">
        <v>2238</v>
      </c>
    </row>
    <row r="78" spans="1:21" ht="90" x14ac:dyDescent="0.25">
      <c r="A78" s="730"/>
      <c r="B78" s="730"/>
      <c r="C78" s="567" t="s">
        <v>1809</v>
      </c>
      <c r="D78" s="567" t="s">
        <v>1810</v>
      </c>
      <c r="E78" s="528" t="s">
        <v>1955</v>
      </c>
      <c r="F78" s="567" t="s">
        <v>1811</v>
      </c>
      <c r="G78" s="570"/>
      <c r="H78" s="570"/>
      <c r="I78" s="571">
        <v>0.2</v>
      </c>
      <c r="J78" s="572">
        <v>28950</v>
      </c>
      <c r="K78" s="571">
        <v>0.2</v>
      </c>
      <c r="L78" s="572">
        <v>28950</v>
      </c>
      <c r="M78" s="571">
        <v>0.6</v>
      </c>
      <c r="N78" s="572">
        <v>86850</v>
      </c>
      <c r="O78" s="533">
        <f t="shared" si="7"/>
        <v>1</v>
      </c>
      <c r="P78" s="534">
        <f t="shared" si="8"/>
        <v>144750</v>
      </c>
      <c r="Q78" s="535"/>
      <c r="R78" s="535" t="s">
        <v>2236</v>
      </c>
      <c r="S78" s="535" t="s">
        <v>2241</v>
      </c>
      <c r="T78" s="535" t="s">
        <v>2240</v>
      </c>
      <c r="U78" s="535" t="s">
        <v>2238</v>
      </c>
    </row>
    <row r="79" spans="1:21" ht="75" x14ac:dyDescent="0.25">
      <c r="A79" s="730"/>
      <c r="B79" s="730"/>
      <c r="C79" s="567" t="s">
        <v>1812</v>
      </c>
      <c r="D79" s="567" t="s">
        <v>1813</v>
      </c>
      <c r="E79" s="528" t="s">
        <v>1956</v>
      </c>
      <c r="F79" s="567" t="s">
        <v>1814</v>
      </c>
      <c r="G79" s="570"/>
      <c r="H79" s="570"/>
      <c r="I79" s="571">
        <v>1</v>
      </c>
      <c r="J79" s="572">
        <v>17000</v>
      </c>
      <c r="K79" s="572"/>
      <c r="L79" s="572"/>
      <c r="M79" s="572"/>
      <c r="N79" s="572"/>
      <c r="O79" s="533">
        <f t="shared" si="7"/>
        <v>1</v>
      </c>
      <c r="P79" s="534">
        <f t="shared" si="8"/>
        <v>17000</v>
      </c>
      <c r="Q79" s="535"/>
      <c r="R79" s="535" t="s">
        <v>2242</v>
      </c>
      <c r="S79" s="535" t="s">
        <v>2241</v>
      </c>
      <c r="T79" s="535" t="s">
        <v>2239</v>
      </c>
      <c r="U79" s="535" t="s">
        <v>2238</v>
      </c>
    </row>
    <row r="80" spans="1:21" ht="90" x14ac:dyDescent="0.25">
      <c r="A80" s="730"/>
      <c r="B80" s="730"/>
      <c r="C80" s="567" t="s">
        <v>1815</v>
      </c>
      <c r="D80" s="567" t="s">
        <v>1816</v>
      </c>
      <c r="E80" s="528" t="s">
        <v>1957</v>
      </c>
      <c r="F80" s="567" t="s">
        <v>1817</v>
      </c>
      <c r="G80" s="573">
        <v>0.25</v>
      </c>
      <c r="H80" s="569">
        <v>9790</v>
      </c>
      <c r="I80" s="552">
        <v>0.25</v>
      </c>
      <c r="J80" s="556">
        <v>9790</v>
      </c>
      <c r="K80" s="552">
        <v>0.25</v>
      </c>
      <c r="L80" s="556">
        <v>9790</v>
      </c>
      <c r="M80" s="552">
        <v>0.25</v>
      </c>
      <c r="N80" s="556">
        <v>9790</v>
      </c>
      <c r="O80" s="533">
        <f t="shared" si="7"/>
        <v>1</v>
      </c>
      <c r="P80" s="534">
        <f t="shared" si="8"/>
        <v>39160</v>
      </c>
      <c r="Q80" s="535"/>
      <c r="R80" s="535" t="s">
        <v>2243</v>
      </c>
      <c r="S80" s="535" t="s">
        <v>2244</v>
      </c>
      <c r="T80" s="535" t="s">
        <v>2245</v>
      </c>
      <c r="U80" s="535" t="s">
        <v>2238</v>
      </c>
    </row>
    <row r="81" spans="1:21" ht="60" x14ac:dyDescent="0.25">
      <c r="A81" s="730"/>
      <c r="B81" s="730"/>
      <c r="C81" s="567" t="s">
        <v>1818</v>
      </c>
      <c r="D81" s="567" t="s">
        <v>1819</v>
      </c>
      <c r="E81" s="528" t="s">
        <v>1958</v>
      </c>
      <c r="F81" s="567" t="s">
        <v>1820</v>
      </c>
      <c r="G81" s="569"/>
      <c r="H81" s="569">
        <v>0</v>
      </c>
      <c r="I81" s="552">
        <v>0.3</v>
      </c>
      <c r="J81" s="556">
        <v>24045</v>
      </c>
      <c r="K81" s="552">
        <v>0.35</v>
      </c>
      <c r="L81" s="556">
        <v>28052.5</v>
      </c>
      <c r="M81" s="552">
        <v>0.35</v>
      </c>
      <c r="N81" s="556">
        <v>28052.5</v>
      </c>
      <c r="O81" s="533">
        <f t="shared" si="7"/>
        <v>0.99999999999999989</v>
      </c>
      <c r="P81" s="534">
        <f t="shared" si="8"/>
        <v>80150</v>
      </c>
      <c r="Q81" s="535"/>
      <c r="R81" s="535" t="s">
        <v>2246</v>
      </c>
      <c r="S81" s="535" t="s">
        <v>2241</v>
      </c>
      <c r="T81" s="535" t="s">
        <v>2239</v>
      </c>
      <c r="U81" s="535" t="s">
        <v>2238</v>
      </c>
    </row>
    <row r="82" spans="1:21" ht="101.25" customHeight="1" x14ac:dyDescent="0.25">
      <c r="A82" s="730"/>
      <c r="B82" s="730"/>
      <c r="C82" s="567" t="s">
        <v>1821</v>
      </c>
      <c r="D82" s="567" t="s">
        <v>1822</v>
      </c>
      <c r="E82" s="528" t="s">
        <v>1959</v>
      </c>
      <c r="F82" s="567" t="s">
        <v>1823</v>
      </c>
      <c r="G82" s="573">
        <v>0.25</v>
      </c>
      <c r="H82" s="569">
        <v>36545</v>
      </c>
      <c r="I82" s="552">
        <v>0.25</v>
      </c>
      <c r="J82" s="556">
        <v>36545</v>
      </c>
      <c r="K82" s="552">
        <v>0.25</v>
      </c>
      <c r="L82" s="556">
        <v>36545</v>
      </c>
      <c r="M82" s="552">
        <v>0.25</v>
      </c>
      <c r="N82" s="556">
        <v>36545</v>
      </c>
      <c r="O82" s="533">
        <f t="shared" si="1"/>
        <v>1</v>
      </c>
      <c r="P82" s="534">
        <f t="shared" si="2"/>
        <v>146180</v>
      </c>
      <c r="Q82" s="535"/>
      <c r="R82" s="535" t="s">
        <v>2247</v>
      </c>
      <c r="S82" s="535" t="s">
        <v>2241</v>
      </c>
      <c r="T82" s="535" t="s">
        <v>2248</v>
      </c>
      <c r="U82" s="535" t="s">
        <v>2238</v>
      </c>
    </row>
    <row r="83" spans="1:21" ht="18" customHeight="1" x14ac:dyDescent="0.25">
      <c r="A83" s="730"/>
      <c r="B83" s="731"/>
      <c r="C83" s="574"/>
      <c r="D83" s="574"/>
      <c r="E83" s="574"/>
      <c r="F83" s="574"/>
      <c r="G83" s="575"/>
      <c r="H83" s="575"/>
      <c r="I83" s="575"/>
      <c r="J83" s="575"/>
      <c r="K83" s="575"/>
      <c r="L83" s="575"/>
      <c r="M83" s="576"/>
      <c r="N83" s="575"/>
      <c r="O83" s="575"/>
      <c r="P83" s="575"/>
      <c r="Q83" s="625"/>
      <c r="R83" s="625"/>
      <c r="S83" s="625"/>
      <c r="T83" s="625"/>
      <c r="U83" s="625"/>
    </row>
    <row r="84" spans="1:21" ht="129" customHeight="1" x14ac:dyDescent="0.25">
      <c r="A84" s="730"/>
      <c r="B84" s="729" t="s">
        <v>1826</v>
      </c>
      <c r="C84" s="567" t="s">
        <v>1830</v>
      </c>
      <c r="D84" s="626" t="s">
        <v>1831</v>
      </c>
      <c r="E84" s="493" t="s">
        <v>2229</v>
      </c>
      <c r="F84" s="626" t="s">
        <v>1832</v>
      </c>
      <c r="G84" s="569"/>
      <c r="H84" s="569"/>
      <c r="I84" s="552">
        <v>0.75</v>
      </c>
      <c r="J84" s="556">
        <v>40000</v>
      </c>
      <c r="K84" s="552">
        <v>0.25</v>
      </c>
      <c r="L84" s="556">
        <v>40000</v>
      </c>
      <c r="M84" s="552"/>
      <c r="N84" s="556"/>
      <c r="O84" s="533">
        <f t="shared" si="1"/>
        <v>1</v>
      </c>
      <c r="P84" s="534">
        <f t="shared" si="2"/>
        <v>80000</v>
      </c>
      <c r="Q84" s="535"/>
      <c r="R84" s="494" t="s">
        <v>1836</v>
      </c>
      <c r="S84" s="494" t="s">
        <v>1837</v>
      </c>
      <c r="T84" s="521" t="s">
        <v>1826</v>
      </c>
      <c r="U84" s="493" t="s">
        <v>2249</v>
      </c>
    </row>
    <row r="85" spans="1:21" ht="134.25" customHeight="1" x14ac:dyDescent="0.25">
      <c r="A85" s="730"/>
      <c r="B85" s="730"/>
      <c r="C85" s="567" t="s">
        <v>1827</v>
      </c>
      <c r="D85" s="626" t="s">
        <v>1833</v>
      </c>
      <c r="E85" s="493" t="s">
        <v>2230</v>
      </c>
      <c r="F85" s="626" t="s">
        <v>1834</v>
      </c>
      <c r="G85" s="569"/>
      <c r="H85" s="569"/>
      <c r="I85" s="552">
        <v>0.25</v>
      </c>
      <c r="J85" s="556">
        <v>50000</v>
      </c>
      <c r="K85" s="552">
        <v>0.25</v>
      </c>
      <c r="L85" s="556">
        <v>50000</v>
      </c>
      <c r="M85" s="552">
        <v>0.5</v>
      </c>
      <c r="N85" s="556">
        <v>100000</v>
      </c>
      <c r="O85" s="533">
        <f t="shared" si="1"/>
        <v>1</v>
      </c>
      <c r="P85" s="534">
        <f t="shared" si="2"/>
        <v>200000</v>
      </c>
      <c r="Q85" s="535"/>
      <c r="R85" s="494" t="s">
        <v>1838</v>
      </c>
      <c r="S85" s="494" t="s">
        <v>1839</v>
      </c>
      <c r="T85" s="521" t="s">
        <v>1826</v>
      </c>
      <c r="U85" s="493" t="s">
        <v>2249</v>
      </c>
    </row>
    <row r="86" spans="1:21" ht="101.25" customHeight="1" x14ac:dyDescent="0.25">
      <c r="A86" s="730"/>
      <c r="B86" s="730"/>
      <c r="C86" s="567" t="s">
        <v>1828</v>
      </c>
      <c r="D86" s="626" t="s">
        <v>1829</v>
      </c>
      <c r="E86" s="493" t="s">
        <v>2231</v>
      </c>
      <c r="F86" s="626" t="s">
        <v>1835</v>
      </c>
      <c r="G86" s="569"/>
      <c r="H86" s="569"/>
      <c r="I86" s="552">
        <v>0.25</v>
      </c>
      <c r="J86" s="556">
        <v>50000</v>
      </c>
      <c r="K86" s="552">
        <v>0.25</v>
      </c>
      <c r="L86" s="556">
        <v>50000</v>
      </c>
      <c r="M86" s="552">
        <v>0.5</v>
      </c>
      <c r="N86" s="556">
        <v>100000</v>
      </c>
      <c r="O86" s="533">
        <f t="shared" si="1"/>
        <v>1</v>
      </c>
      <c r="P86" s="534">
        <f t="shared" si="2"/>
        <v>200000</v>
      </c>
      <c r="Q86" s="535"/>
      <c r="R86" s="494" t="s">
        <v>1840</v>
      </c>
      <c r="S86" s="494" t="s">
        <v>1841</v>
      </c>
      <c r="T86" s="521" t="s">
        <v>1853</v>
      </c>
      <c r="U86" s="493" t="s">
        <v>2249</v>
      </c>
    </row>
    <row r="87" spans="1:21" ht="15.75" customHeight="1" x14ac:dyDescent="0.25">
      <c r="A87" s="730"/>
      <c r="B87" s="731"/>
      <c r="C87" s="577"/>
      <c r="D87" s="577"/>
      <c r="E87" s="577"/>
      <c r="F87" s="577"/>
      <c r="G87" s="578"/>
      <c r="H87" s="578"/>
      <c r="I87" s="578"/>
      <c r="J87" s="578"/>
      <c r="K87" s="578"/>
      <c r="L87" s="578"/>
      <c r="M87" s="579"/>
      <c r="N87" s="578"/>
      <c r="O87" s="627">
        <f t="shared" si="1"/>
        <v>0</v>
      </c>
      <c r="P87" s="628">
        <f t="shared" si="2"/>
        <v>0</v>
      </c>
      <c r="Q87" s="629"/>
      <c r="R87" s="629"/>
      <c r="S87" s="629"/>
      <c r="T87" s="629"/>
      <c r="U87" s="629"/>
    </row>
    <row r="88" spans="1:21" ht="102.75" customHeight="1" x14ac:dyDescent="0.25">
      <c r="A88" s="730"/>
      <c r="B88" s="749" t="s">
        <v>1842</v>
      </c>
      <c r="C88" s="580" t="s">
        <v>1843</v>
      </c>
      <c r="D88" s="580" t="s">
        <v>1844</v>
      </c>
      <c r="E88" s="655" t="s">
        <v>2232</v>
      </c>
      <c r="F88" s="580" t="s">
        <v>1845</v>
      </c>
      <c r="G88" s="573">
        <v>0.25</v>
      </c>
      <c r="H88" s="569"/>
      <c r="I88" s="573">
        <v>0.25</v>
      </c>
      <c r="J88" s="569"/>
      <c r="K88" s="573">
        <v>0.25</v>
      </c>
      <c r="L88" s="569"/>
      <c r="M88" s="573">
        <v>0.25</v>
      </c>
      <c r="N88" s="569"/>
      <c r="O88" s="630">
        <f t="shared" si="1"/>
        <v>1</v>
      </c>
      <c r="P88" s="631">
        <f t="shared" si="2"/>
        <v>0</v>
      </c>
      <c r="Q88" s="591"/>
      <c r="R88" s="591" t="s">
        <v>1846</v>
      </c>
      <c r="S88" s="591" t="s">
        <v>1848</v>
      </c>
      <c r="T88" s="591" t="s">
        <v>1847</v>
      </c>
      <c r="U88" s="591" t="s">
        <v>2250</v>
      </c>
    </row>
    <row r="89" spans="1:21" ht="78.75" customHeight="1" x14ac:dyDescent="0.25">
      <c r="A89" s="730"/>
      <c r="B89" s="750"/>
      <c r="C89" s="580" t="s">
        <v>1849</v>
      </c>
      <c r="D89" s="580" t="s">
        <v>1850</v>
      </c>
      <c r="E89" s="655" t="s">
        <v>2233</v>
      </c>
      <c r="F89" s="580" t="s">
        <v>1851</v>
      </c>
      <c r="G89" s="573">
        <v>0.25</v>
      </c>
      <c r="H89" s="569"/>
      <c r="I89" s="573">
        <v>0.25</v>
      </c>
      <c r="J89" s="569"/>
      <c r="K89" s="573">
        <v>0.25</v>
      </c>
      <c r="L89" s="569"/>
      <c r="M89" s="573">
        <v>0.25</v>
      </c>
      <c r="N89" s="569"/>
      <c r="O89" s="630">
        <f t="shared" si="1"/>
        <v>1</v>
      </c>
      <c r="P89" s="631">
        <f t="shared" si="2"/>
        <v>0</v>
      </c>
      <c r="Q89" s="591"/>
      <c r="R89" s="591" t="s">
        <v>1852</v>
      </c>
      <c r="S89" s="591"/>
      <c r="T89" s="591" t="s">
        <v>1847</v>
      </c>
      <c r="U89" s="591" t="s">
        <v>2250</v>
      </c>
    </row>
    <row r="90" spans="1:21" ht="15.75" customHeight="1" x14ac:dyDescent="0.25">
      <c r="A90" s="730"/>
      <c r="B90" s="750"/>
      <c r="C90" s="567"/>
      <c r="D90" s="567"/>
      <c r="E90" s="567"/>
      <c r="F90" s="567"/>
      <c r="G90" s="569"/>
      <c r="H90" s="569"/>
      <c r="I90" s="556"/>
      <c r="J90" s="556"/>
      <c r="K90" s="556"/>
      <c r="L90" s="556"/>
      <c r="M90" s="552"/>
      <c r="N90" s="556"/>
      <c r="O90" s="533">
        <f t="shared" si="1"/>
        <v>0</v>
      </c>
      <c r="P90" s="534">
        <f t="shared" si="2"/>
        <v>0</v>
      </c>
      <c r="Q90" s="535"/>
      <c r="R90" s="535"/>
      <c r="S90" s="535"/>
      <c r="T90" s="535"/>
      <c r="U90" s="535"/>
    </row>
    <row r="91" spans="1:21" x14ac:dyDescent="0.25">
      <c r="A91" s="731"/>
      <c r="B91" s="751"/>
      <c r="C91" s="632"/>
      <c r="D91" s="632"/>
      <c r="E91" s="632"/>
      <c r="F91" s="632"/>
      <c r="G91" s="632"/>
      <c r="H91" s="633"/>
      <c r="I91" s="632"/>
      <c r="J91" s="633"/>
      <c r="K91" s="632"/>
      <c r="L91" s="633"/>
      <c r="M91" s="632"/>
      <c r="N91" s="633"/>
      <c r="O91" s="634">
        <f t="shared" si="1"/>
        <v>0</v>
      </c>
      <c r="P91" s="635">
        <f t="shared" si="2"/>
        <v>0</v>
      </c>
      <c r="Q91" s="632"/>
      <c r="R91" s="632"/>
      <c r="S91" s="632"/>
      <c r="T91" s="632"/>
      <c r="U91" s="632"/>
    </row>
    <row r="92" spans="1:21" x14ac:dyDescent="0.25">
      <c r="A92" s="725" t="s">
        <v>478</v>
      </c>
      <c r="B92" s="726"/>
      <c r="C92" s="726"/>
      <c r="D92" s="726"/>
      <c r="E92" s="726"/>
      <c r="F92" s="726"/>
      <c r="G92" s="726"/>
      <c r="H92" s="726"/>
      <c r="I92" s="726"/>
      <c r="J92" s="726"/>
      <c r="K92" s="726"/>
      <c r="L92" s="726"/>
      <c r="M92" s="726"/>
      <c r="N92" s="726"/>
      <c r="O92" s="726"/>
      <c r="P92" s="726"/>
      <c r="Q92" s="726"/>
      <c r="R92" s="726"/>
      <c r="S92" s="726"/>
      <c r="T92" s="726"/>
      <c r="U92" s="727"/>
    </row>
    <row r="93" spans="1:21" ht="15.75" customHeight="1" x14ac:dyDescent="0.25">
      <c r="A93" s="729" t="s">
        <v>1395</v>
      </c>
      <c r="B93" s="728" t="s">
        <v>1396</v>
      </c>
      <c r="C93" s="535"/>
      <c r="D93" s="535"/>
      <c r="E93" s="535"/>
      <c r="F93" s="493"/>
      <c r="G93" s="535"/>
      <c r="H93" s="547"/>
      <c r="I93" s="535"/>
      <c r="J93" s="547"/>
      <c r="K93" s="535"/>
      <c r="L93" s="547"/>
      <c r="M93" s="535"/>
      <c r="N93" s="547"/>
      <c r="O93" s="533">
        <f t="shared" ref="O93:O104" si="9">G93+I93+K93+M93</f>
        <v>0</v>
      </c>
      <c r="P93" s="636">
        <f t="shared" ref="P93:P104" si="10">H93+J93+L93+N93</f>
        <v>0</v>
      </c>
      <c r="Q93" s="535"/>
      <c r="R93" s="535"/>
      <c r="S93" s="535"/>
      <c r="T93" s="535"/>
      <c r="U93" s="637"/>
    </row>
    <row r="94" spans="1:21" x14ac:dyDescent="0.25">
      <c r="A94" s="730"/>
      <c r="B94" s="728"/>
      <c r="C94" s="535"/>
      <c r="D94" s="535"/>
      <c r="E94" s="535"/>
      <c r="F94" s="493"/>
      <c r="G94" s="535"/>
      <c r="H94" s="547"/>
      <c r="I94" s="535"/>
      <c r="J94" s="547"/>
      <c r="K94" s="535"/>
      <c r="L94" s="547"/>
      <c r="M94" s="535"/>
      <c r="N94" s="547"/>
      <c r="O94" s="533">
        <f t="shared" si="9"/>
        <v>0</v>
      </c>
      <c r="P94" s="636">
        <f t="shared" si="10"/>
        <v>0</v>
      </c>
      <c r="Q94" s="535"/>
      <c r="R94" s="535"/>
      <c r="S94" s="535"/>
      <c r="T94" s="535"/>
      <c r="U94" s="637"/>
    </row>
    <row r="95" spans="1:21" x14ac:dyDescent="0.25">
      <c r="A95" s="730"/>
      <c r="B95" s="728"/>
      <c r="C95" s="535"/>
      <c r="D95" s="535"/>
      <c r="E95" s="535"/>
      <c r="F95" s="493"/>
      <c r="G95" s="535"/>
      <c r="H95" s="547"/>
      <c r="I95" s="535"/>
      <c r="J95" s="547"/>
      <c r="K95" s="535"/>
      <c r="L95" s="547"/>
      <c r="M95" s="535"/>
      <c r="N95" s="547"/>
      <c r="O95" s="533">
        <f t="shared" si="9"/>
        <v>0</v>
      </c>
      <c r="P95" s="636">
        <f t="shared" si="10"/>
        <v>0</v>
      </c>
      <c r="Q95" s="535"/>
      <c r="R95" s="535"/>
      <c r="S95" s="535"/>
      <c r="T95" s="535"/>
      <c r="U95" s="637"/>
    </row>
    <row r="96" spans="1:21" x14ac:dyDescent="0.25">
      <c r="A96" s="730"/>
      <c r="B96" s="728"/>
      <c r="C96" s="535"/>
      <c r="D96" s="535"/>
      <c r="E96" s="535"/>
      <c r="F96" s="493"/>
      <c r="G96" s="535"/>
      <c r="H96" s="547"/>
      <c r="I96" s="535"/>
      <c r="J96" s="547"/>
      <c r="K96" s="535"/>
      <c r="L96" s="547"/>
      <c r="M96" s="535"/>
      <c r="N96" s="547"/>
      <c r="O96" s="533">
        <f t="shared" si="9"/>
        <v>0</v>
      </c>
      <c r="P96" s="636">
        <f t="shared" si="10"/>
        <v>0</v>
      </c>
      <c r="Q96" s="535"/>
      <c r="R96" s="535"/>
      <c r="S96" s="535"/>
      <c r="T96" s="535"/>
      <c r="U96" s="637"/>
    </row>
    <row r="97" spans="1:21" x14ac:dyDescent="0.25">
      <c r="A97" s="730"/>
      <c r="B97" s="728"/>
      <c r="C97" s="535"/>
      <c r="D97" s="535"/>
      <c r="E97" s="535"/>
      <c r="F97" s="493"/>
      <c r="G97" s="535"/>
      <c r="H97" s="547"/>
      <c r="I97" s="535"/>
      <c r="J97" s="547"/>
      <c r="K97" s="535"/>
      <c r="L97" s="547"/>
      <c r="M97" s="535"/>
      <c r="N97" s="547"/>
      <c r="O97" s="533">
        <f t="shared" si="9"/>
        <v>0</v>
      </c>
      <c r="P97" s="636">
        <f t="shared" si="10"/>
        <v>0</v>
      </c>
      <c r="Q97" s="535"/>
      <c r="R97" s="535"/>
      <c r="S97" s="535"/>
      <c r="T97" s="535"/>
      <c r="U97" s="637"/>
    </row>
    <row r="98" spans="1:21" x14ac:dyDescent="0.25">
      <c r="A98" s="731"/>
      <c r="B98" s="728"/>
      <c r="C98" s="535"/>
      <c r="D98" s="535"/>
      <c r="E98" s="535"/>
      <c r="F98" s="493"/>
      <c r="G98" s="535"/>
      <c r="H98" s="547"/>
      <c r="I98" s="535"/>
      <c r="J98" s="547"/>
      <c r="K98" s="535"/>
      <c r="L98" s="547"/>
      <c r="M98" s="535"/>
      <c r="N98" s="547"/>
      <c r="O98" s="533">
        <f t="shared" si="9"/>
        <v>0</v>
      </c>
      <c r="P98" s="636">
        <f t="shared" si="10"/>
        <v>0</v>
      </c>
      <c r="Q98" s="535"/>
      <c r="R98" s="535"/>
      <c r="S98" s="535"/>
      <c r="T98" s="535"/>
      <c r="U98" s="637"/>
    </row>
    <row r="99" spans="1:21" x14ac:dyDescent="0.25">
      <c r="A99" s="728" t="s">
        <v>1393</v>
      </c>
      <c r="B99" s="728" t="s">
        <v>1397</v>
      </c>
      <c r="C99" s="535"/>
      <c r="D99" s="535"/>
      <c r="E99" s="535"/>
      <c r="F99" s="535"/>
      <c r="G99" s="535"/>
      <c r="H99" s="547"/>
      <c r="I99" s="535"/>
      <c r="J99" s="547"/>
      <c r="K99" s="536"/>
      <c r="L99" s="547"/>
      <c r="M99" s="535"/>
      <c r="N99" s="547"/>
      <c r="O99" s="638">
        <f t="shared" si="9"/>
        <v>0</v>
      </c>
      <c r="P99" s="636">
        <f t="shared" si="10"/>
        <v>0</v>
      </c>
      <c r="Q99" s="535"/>
      <c r="R99" s="535"/>
      <c r="S99" s="535"/>
      <c r="T99" s="535"/>
      <c r="U99" s="528"/>
    </row>
    <row r="100" spans="1:21" x14ac:dyDescent="0.25">
      <c r="A100" s="728"/>
      <c r="B100" s="728"/>
      <c r="C100" s="535"/>
      <c r="D100" s="535"/>
      <c r="E100" s="535"/>
      <c r="F100" s="535"/>
      <c r="G100" s="535"/>
      <c r="H100" s="547"/>
      <c r="I100" s="535"/>
      <c r="J100" s="547"/>
      <c r="K100" s="536"/>
      <c r="L100" s="547"/>
      <c r="M100" s="535"/>
      <c r="N100" s="547"/>
      <c r="O100" s="638">
        <f t="shared" si="9"/>
        <v>0</v>
      </c>
      <c r="P100" s="636">
        <f t="shared" si="10"/>
        <v>0</v>
      </c>
      <c r="Q100" s="535"/>
      <c r="R100" s="535"/>
      <c r="S100" s="535"/>
      <c r="T100" s="535"/>
      <c r="U100" s="528"/>
    </row>
    <row r="101" spans="1:21" x14ac:dyDescent="0.25">
      <c r="A101" s="728"/>
      <c r="B101" s="728"/>
      <c r="C101" s="535"/>
      <c r="D101" s="535"/>
      <c r="E101" s="535"/>
      <c r="F101" s="535"/>
      <c r="G101" s="535"/>
      <c r="H101" s="547"/>
      <c r="I101" s="535"/>
      <c r="J101" s="547"/>
      <c r="K101" s="536"/>
      <c r="L101" s="547"/>
      <c r="M101" s="535"/>
      <c r="N101" s="547"/>
      <c r="O101" s="638">
        <f t="shared" si="9"/>
        <v>0</v>
      </c>
      <c r="P101" s="636">
        <f t="shared" si="10"/>
        <v>0</v>
      </c>
      <c r="Q101" s="535"/>
      <c r="R101" s="535"/>
      <c r="S101" s="535"/>
      <c r="T101" s="535"/>
      <c r="U101" s="528"/>
    </row>
    <row r="102" spans="1:21" x14ac:dyDescent="0.25">
      <c r="A102" s="728"/>
      <c r="B102" s="728"/>
      <c r="C102" s="535"/>
      <c r="D102" s="535"/>
      <c r="E102" s="535"/>
      <c r="F102" s="535"/>
      <c r="G102" s="535"/>
      <c r="H102" s="547"/>
      <c r="I102" s="535"/>
      <c r="J102" s="547"/>
      <c r="K102" s="536"/>
      <c r="L102" s="547"/>
      <c r="M102" s="535"/>
      <c r="N102" s="547"/>
      <c r="O102" s="638">
        <f t="shared" si="9"/>
        <v>0</v>
      </c>
      <c r="P102" s="636">
        <f t="shared" si="10"/>
        <v>0</v>
      </c>
      <c r="Q102" s="535"/>
      <c r="R102" s="535"/>
      <c r="S102" s="535"/>
      <c r="T102" s="535"/>
      <c r="U102" s="528"/>
    </row>
    <row r="103" spans="1:21" x14ac:dyDescent="0.25">
      <c r="A103" s="728"/>
      <c r="B103" s="728"/>
      <c r="C103" s="535"/>
      <c r="D103" s="535"/>
      <c r="E103" s="535"/>
      <c r="F103" s="535"/>
      <c r="G103" s="535"/>
      <c r="H103" s="547"/>
      <c r="I103" s="535"/>
      <c r="J103" s="547"/>
      <c r="K103" s="536"/>
      <c r="L103" s="547"/>
      <c r="M103" s="535"/>
      <c r="N103" s="547"/>
      <c r="O103" s="638">
        <f t="shared" si="9"/>
        <v>0</v>
      </c>
      <c r="P103" s="636">
        <f t="shared" si="10"/>
        <v>0</v>
      </c>
      <c r="Q103" s="535"/>
      <c r="R103" s="535"/>
      <c r="S103" s="535"/>
      <c r="T103" s="535"/>
      <c r="U103" s="528"/>
    </row>
    <row r="104" spans="1:21" x14ac:dyDescent="0.25">
      <c r="A104" s="728"/>
      <c r="B104" s="728"/>
      <c r="C104" s="535"/>
      <c r="D104" s="535"/>
      <c r="E104" s="535"/>
      <c r="F104" s="535"/>
      <c r="G104" s="535"/>
      <c r="H104" s="547"/>
      <c r="I104" s="535"/>
      <c r="J104" s="547"/>
      <c r="K104" s="535"/>
      <c r="L104" s="547"/>
      <c r="M104" s="536"/>
      <c r="N104" s="547"/>
      <c r="O104" s="638">
        <f t="shared" si="9"/>
        <v>0</v>
      </c>
      <c r="P104" s="636">
        <f t="shared" si="10"/>
        <v>0</v>
      </c>
      <c r="Q104" s="535"/>
      <c r="R104" s="535"/>
      <c r="S104" s="535"/>
      <c r="T104" s="535"/>
      <c r="U104" s="528"/>
    </row>
    <row r="105" spans="1:21" x14ac:dyDescent="0.25">
      <c r="A105" s="639"/>
      <c r="B105" s="640"/>
      <c r="C105" s="640"/>
      <c r="D105" s="639" t="s">
        <v>1387</v>
      </c>
      <c r="E105" s="640"/>
      <c r="F105" s="641"/>
      <c r="G105" s="642">
        <f t="shared" ref="G105:P105" si="11">SUM(G10:G104)</f>
        <v>13.158099999999997</v>
      </c>
      <c r="H105" s="643">
        <f t="shared" si="11"/>
        <v>17039143.765999999</v>
      </c>
      <c r="I105" s="642">
        <f t="shared" si="11"/>
        <v>54.327300000000001</v>
      </c>
      <c r="J105" s="643">
        <f t="shared" si="11"/>
        <v>17906006.100000001</v>
      </c>
      <c r="K105" s="642">
        <f t="shared" si="11"/>
        <v>18.632300000000004</v>
      </c>
      <c r="L105" s="643">
        <f t="shared" si="11"/>
        <v>17249064.73</v>
      </c>
      <c r="M105" s="642">
        <f t="shared" si="11"/>
        <v>17.5623</v>
      </c>
      <c r="N105" s="643">
        <f t="shared" si="11"/>
        <v>17863716.359999999</v>
      </c>
      <c r="O105" s="643">
        <f t="shared" si="11"/>
        <v>104.68</v>
      </c>
      <c r="P105" s="643">
        <f t="shared" si="11"/>
        <v>70057930.956</v>
      </c>
      <c r="Q105" s="644"/>
      <c r="R105" s="644"/>
      <c r="S105" s="644"/>
      <c r="T105" s="644"/>
      <c r="U105" s="644"/>
    </row>
    <row r="107" spans="1:21" x14ac:dyDescent="0.25">
      <c r="H107" s="508"/>
      <c r="J107" s="508"/>
      <c r="L107" s="508"/>
      <c r="N107" s="508"/>
      <c r="P107" s="581"/>
    </row>
    <row r="108" spans="1:21" x14ac:dyDescent="0.25">
      <c r="H108" s="508"/>
      <c r="J108" s="508"/>
      <c r="L108" s="508"/>
      <c r="N108" s="508"/>
      <c r="P108" s="581"/>
    </row>
    <row r="109" spans="1:21" x14ac:dyDescent="0.25">
      <c r="H109" s="508"/>
      <c r="J109" s="508"/>
      <c r="L109" s="508"/>
      <c r="N109" s="508"/>
      <c r="P109" s="581"/>
    </row>
    <row r="110" spans="1:21" x14ac:dyDescent="0.25">
      <c r="H110" s="508"/>
      <c r="J110" s="508"/>
      <c r="L110" s="508"/>
      <c r="N110" s="508"/>
      <c r="P110" s="581"/>
    </row>
    <row r="111" spans="1:21" x14ac:dyDescent="0.25">
      <c r="H111" s="508"/>
      <c r="J111" s="508"/>
      <c r="L111" s="508"/>
      <c r="N111" s="508"/>
      <c r="P111" s="581"/>
    </row>
    <row r="112" spans="1:21" x14ac:dyDescent="0.25">
      <c r="H112" s="508"/>
      <c r="J112" s="508"/>
      <c r="L112" s="508"/>
      <c r="N112" s="508"/>
      <c r="P112" s="581"/>
    </row>
    <row r="113" spans="8:16" x14ac:dyDescent="0.25">
      <c r="H113" s="508"/>
      <c r="J113" s="508"/>
      <c r="L113" s="508"/>
      <c r="N113" s="508"/>
      <c r="P113" s="581"/>
    </row>
    <row r="114" spans="8:16" x14ac:dyDescent="0.25">
      <c r="H114" s="508"/>
      <c r="J114" s="508"/>
      <c r="L114" s="508"/>
      <c r="N114" s="508"/>
      <c r="P114" s="581"/>
    </row>
    <row r="115" spans="8:16" x14ac:dyDescent="0.25">
      <c r="H115" s="508"/>
      <c r="J115" s="508"/>
      <c r="L115" s="508"/>
      <c r="N115" s="508"/>
      <c r="P115" s="581"/>
    </row>
    <row r="116" spans="8:16" x14ac:dyDescent="0.25">
      <c r="H116" s="508"/>
      <c r="J116" s="508"/>
      <c r="L116" s="508"/>
      <c r="N116" s="508"/>
      <c r="P116" s="581"/>
    </row>
    <row r="117" spans="8:16" x14ac:dyDescent="0.25">
      <c r="H117" s="508"/>
      <c r="J117" s="508"/>
      <c r="L117" s="508"/>
      <c r="N117" s="508"/>
      <c r="P117" s="581"/>
    </row>
    <row r="118" spans="8:16" x14ac:dyDescent="0.25">
      <c r="H118" s="508"/>
      <c r="J118" s="508"/>
      <c r="L118" s="508"/>
      <c r="N118" s="508"/>
      <c r="P118" s="581"/>
    </row>
    <row r="119" spans="8:16" x14ac:dyDescent="0.25">
      <c r="H119" s="508"/>
      <c r="J119" s="508"/>
      <c r="L119" s="508"/>
      <c r="N119" s="508"/>
      <c r="P119" s="581"/>
    </row>
    <row r="120" spans="8:16" x14ac:dyDescent="0.25">
      <c r="H120" s="508"/>
      <c r="J120" s="508"/>
      <c r="L120" s="508"/>
      <c r="N120" s="508"/>
      <c r="P120" s="581"/>
    </row>
    <row r="121" spans="8:16" x14ac:dyDescent="0.25">
      <c r="H121" s="508"/>
      <c r="J121" s="508"/>
      <c r="L121" s="508"/>
      <c r="N121" s="508"/>
      <c r="P121" s="581"/>
    </row>
    <row r="122" spans="8:16" x14ac:dyDescent="0.25">
      <c r="H122" s="508"/>
      <c r="J122" s="508"/>
      <c r="L122" s="508"/>
      <c r="N122" s="508"/>
      <c r="P122" s="581"/>
    </row>
    <row r="123" spans="8:16" x14ac:dyDescent="0.25">
      <c r="H123" s="508"/>
      <c r="J123" s="508"/>
      <c r="L123" s="508"/>
      <c r="N123" s="508"/>
      <c r="P123" s="581"/>
    </row>
    <row r="124" spans="8:16" x14ac:dyDescent="0.25">
      <c r="H124" s="508"/>
      <c r="J124" s="508"/>
      <c r="L124" s="508"/>
      <c r="N124" s="508"/>
      <c r="P124" s="581"/>
    </row>
  </sheetData>
  <mergeCells count="33">
    <mergeCell ref="A6:A8"/>
    <mergeCell ref="B6:B8"/>
    <mergeCell ref="C6:C8"/>
    <mergeCell ref="D6:D8"/>
    <mergeCell ref="B17:B29"/>
    <mergeCell ref="A10:A91"/>
    <mergeCell ref="B84:B87"/>
    <mergeCell ref="B88:B91"/>
    <mergeCell ref="U6:U8"/>
    <mergeCell ref="G7:H7"/>
    <mergeCell ref="I7:J7"/>
    <mergeCell ref="Q6:Q8"/>
    <mergeCell ref="O6:P7"/>
    <mergeCell ref="R6:R8"/>
    <mergeCell ref="S6:S8"/>
    <mergeCell ref="T6:T8"/>
    <mergeCell ref="K7:L7"/>
    <mergeCell ref="M7:N7"/>
    <mergeCell ref="F6:F8"/>
    <mergeCell ref="G6:N6"/>
    <mergeCell ref="B10:B16"/>
    <mergeCell ref="B31:B62"/>
    <mergeCell ref="B76:B83"/>
    <mergeCell ref="C18:C20"/>
    <mergeCell ref="C21:C22"/>
    <mergeCell ref="D21:D22"/>
    <mergeCell ref="E6:E8"/>
    <mergeCell ref="B63:B74"/>
    <mergeCell ref="A92:U92"/>
    <mergeCell ref="B93:B98"/>
    <mergeCell ref="B99:B104"/>
    <mergeCell ref="A99:A104"/>
    <mergeCell ref="A93:A9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0866141732283472" right="0.70866141732283472" top="0.74803149606299213" bottom="0.74803149606299213" header="0.31496062992125984" footer="0.31496062992125984"/>
  <pageSetup paperSize="5" scale="55"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4" customFormat="1" ht="18" customHeight="1" x14ac:dyDescent="0.2">
      <c r="B1" s="283"/>
      <c r="C1" s="283"/>
      <c r="D1" s="283"/>
      <c r="E1" s="283"/>
      <c r="F1" s="283"/>
      <c r="G1" s="283" t="s">
        <v>115</v>
      </c>
      <c r="I1" s="283"/>
      <c r="J1" s="283"/>
      <c r="K1" s="283"/>
      <c r="L1" s="283"/>
      <c r="M1" s="283"/>
      <c r="N1" s="283"/>
      <c r="O1" s="283"/>
      <c r="P1" s="283"/>
      <c r="Q1" s="283"/>
      <c r="R1" s="283"/>
      <c r="S1" s="283"/>
      <c r="T1" s="283"/>
      <c r="U1" s="283"/>
    </row>
    <row r="2" spans="1:21" s="284" customFormat="1" ht="18" customHeight="1" x14ac:dyDescent="0.25">
      <c r="A2" s="317" t="s">
        <v>1350</v>
      </c>
      <c r="B2" s="283"/>
      <c r="C2" s="283"/>
      <c r="D2" s="283"/>
      <c r="E2" s="283"/>
      <c r="F2" s="283"/>
      <c r="G2" s="283"/>
      <c r="I2" s="283"/>
      <c r="J2" s="283"/>
      <c r="K2" s="283"/>
      <c r="L2" s="283"/>
      <c r="M2" s="283"/>
      <c r="N2" s="283"/>
      <c r="O2" s="283"/>
      <c r="P2" s="283"/>
      <c r="Q2" s="283"/>
      <c r="R2" s="283"/>
      <c r="S2" s="283"/>
      <c r="T2" s="283"/>
      <c r="U2" s="283"/>
    </row>
    <row r="3" spans="1:21" s="284" customFormat="1" ht="18.75" x14ac:dyDescent="0.2">
      <c r="A3" s="351" t="s">
        <v>1398</v>
      </c>
      <c r="B3" s="283"/>
      <c r="C3" s="283"/>
      <c r="D3" s="283"/>
      <c r="E3" s="283"/>
      <c r="F3" s="283"/>
      <c r="G3" s="283"/>
      <c r="I3" s="283"/>
      <c r="J3" s="283"/>
      <c r="K3" s="283"/>
      <c r="L3" s="283"/>
      <c r="M3" s="283"/>
      <c r="N3" s="283"/>
      <c r="O3" s="283"/>
      <c r="P3" s="283"/>
      <c r="Q3" s="283"/>
      <c r="R3" s="283"/>
      <c r="S3" s="283"/>
      <c r="T3" s="283"/>
      <c r="U3" s="283"/>
    </row>
    <row r="4" spans="1:21" s="66" customFormat="1" ht="15.7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s="66" customFormat="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s="67" customFormat="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s="67" customFormat="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x14ac:dyDescent="0.25">
      <c r="A8" s="752" t="s">
        <v>1399</v>
      </c>
      <c r="B8" s="752" t="s">
        <v>112</v>
      </c>
      <c r="C8" s="324"/>
      <c r="D8" s="324"/>
      <c r="E8" s="324"/>
      <c r="F8" s="73"/>
      <c r="G8" s="350"/>
      <c r="H8" s="352"/>
      <c r="I8" s="350"/>
      <c r="J8" s="352"/>
      <c r="K8" s="350"/>
      <c r="L8" s="352"/>
      <c r="M8" s="350"/>
      <c r="N8" s="352"/>
      <c r="O8" s="389">
        <f>G8+I8+K8+M8</f>
        <v>0</v>
      </c>
      <c r="P8" s="390">
        <f>H8+J8+L8+N8</f>
        <v>0</v>
      </c>
      <c r="Q8" s="347"/>
      <c r="R8" s="347"/>
      <c r="S8" s="250"/>
      <c r="T8" s="250"/>
      <c r="U8" s="250"/>
    </row>
    <row r="9" spans="1:21" ht="15.75" x14ac:dyDescent="0.25">
      <c r="A9" s="752"/>
      <c r="B9" s="752"/>
      <c r="C9" s="324"/>
      <c r="D9" s="324"/>
      <c r="E9" s="324"/>
      <c r="F9" s="73"/>
      <c r="G9" s="350"/>
      <c r="H9" s="352"/>
      <c r="I9" s="350"/>
      <c r="J9" s="352"/>
      <c r="K9" s="350"/>
      <c r="L9" s="352"/>
      <c r="M9" s="350"/>
      <c r="N9" s="352"/>
      <c r="O9" s="389">
        <f t="shared" ref="O9:O26" si="0">G9+I9+K9+M9</f>
        <v>0</v>
      </c>
      <c r="P9" s="390">
        <f t="shared" ref="P9:P26" si="1">H9+J9+L9+N9</f>
        <v>0</v>
      </c>
      <c r="Q9" s="347"/>
      <c r="R9" s="347"/>
      <c r="S9" s="250"/>
      <c r="T9" s="250"/>
      <c r="U9" s="250"/>
    </row>
    <row r="10" spans="1:21" ht="15.75" x14ac:dyDescent="0.25">
      <c r="A10" s="752"/>
      <c r="B10" s="752"/>
      <c r="C10" s="324"/>
      <c r="D10" s="324"/>
      <c r="E10" s="324"/>
      <c r="F10" s="73"/>
      <c r="G10" s="350"/>
      <c r="H10" s="352"/>
      <c r="I10" s="350"/>
      <c r="J10" s="352"/>
      <c r="K10" s="350"/>
      <c r="L10" s="352"/>
      <c r="M10" s="350"/>
      <c r="N10" s="352"/>
      <c r="O10" s="389">
        <f t="shared" si="0"/>
        <v>0</v>
      </c>
      <c r="P10" s="390">
        <f t="shared" si="1"/>
        <v>0</v>
      </c>
      <c r="Q10" s="347"/>
      <c r="R10" s="347"/>
      <c r="S10" s="250"/>
      <c r="T10" s="250"/>
      <c r="U10" s="250"/>
    </row>
    <row r="11" spans="1:21" ht="15.75" x14ac:dyDescent="0.25">
      <c r="A11" s="752"/>
      <c r="B11" s="752"/>
      <c r="C11" s="324"/>
      <c r="D11" s="324"/>
      <c r="E11" s="324"/>
      <c r="F11" s="73"/>
      <c r="G11" s="350"/>
      <c r="H11" s="352"/>
      <c r="I11" s="350"/>
      <c r="J11" s="352"/>
      <c r="K11" s="350"/>
      <c r="L11" s="352"/>
      <c r="M11" s="350"/>
      <c r="N11" s="352"/>
      <c r="O11" s="389">
        <f t="shared" si="0"/>
        <v>0</v>
      </c>
      <c r="P11" s="390">
        <f t="shared" si="1"/>
        <v>0</v>
      </c>
      <c r="Q11" s="347"/>
      <c r="R11" s="347"/>
      <c r="S11" s="250"/>
      <c r="T11" s="250"/>
      <c r="U11" s="250"/>
    </row>
    <row r="12" spans="1:21" ht="15.75" x14ac:dyDescent="0.25">
      <c r="A12" s="752"/>
      <c r="B12" s="752"/>
      <c r="C12" s="324"/>
      <c r="D12" s="324"/>
      <c r="E12" s="324"/>
      <c r="F12" s="73"/>
      <c r="G12" s="350"/>
      <c r="H12" s="352"/>
      <c r="I12" s="350"/>
      <c r="J12" s="352"/>
      <c r="K12" s="350"/>
      <c r="L12" s="352"/>
      <c r="M12" s="350"/>
      <c r="N12" s="352"/>
      <c r="O12" s="389">
        <f t="shared" si="0"/>
        <v>0</v>
      </c>
      <c r="P12" s="390">
        <f t="shared" si="1"/>
        <v>0</v>
      </c>
      <c r="Q12" s="347"/>
      <c r="R12" s="347"/>
      <c r="S12" s="250"/>
      <c r="T12" s="250"/>
      <c r="U12" s="250"/>
    </row>
    <row r="13" spans="1:21" ht="15.75" x14ac:dyDescent="0.25">
      <c r="A13" s="752"/>
      <c r="B13" s="752"/>
      <c r="C13" s="324"/>
      <c r="D13" s="324"/>
      <c r="E13" s="324"/>
      <c r="F13" s="73"/>
      <c r="G13" s="350"/>
      <c r="H13" s="352"/>
      <c r="I13" s="350"/>
      <c r="J13" s="352"/>
      <c r="K13" s="350"/>
      <c r="L13" s="352"/>
      <c r="M13" s="350"/>
      <c r="N13" s="352"/>
      <c r="O13" s="389">
        <f t="shared" si="0"/>
        <v>0</v>
      </c>
      <c r="P13" s="390">
        <f t="shared" si="1"/>
        <v>0</v>
      </c>
      <c r="Q13" s="347"/>
      <c r="R13" s="347"/>
      <c r="S13" s="250"/>
      <c r="T13" s="250"/>
      <c r="U13" s="250"/>
    </row>
    <row r="14" spans="1:21" ht="15.75" x14ac:dyDescent="0.25">
      <c r="A14" s="752"/>
      <c r="B14" s="752" t="s">
        <v>113</v>
      </c>
      <c r="C14" s="324"/>
      <c r="D14" s="324"/>
      <c r="E14" s="324"/>
      <c r="F14" s="73"/>
      <c r="G14" s="350"/>
      <c r="H14" s="352"/>
      <c r="I14" s="350"/>
      <c r="J14" s="352"/>
      <c r="K14" s="350"/>
      <c r="L14" s="352"/>
      <c r="M14" s="350"/>
      <c r="N14" s="352"/>
      <c r="O14" s="389">
        <f t="shared" si="0"/>
        <v>0</v>
      </c>
      <c r="P14" s="390">
        <f t="shared" si="1"/>
        <v>0</v>
      </c>
      <c r="Q14" s="347"/>
      <c r="R14" s="347"/>
      <c r="S14" s="250"/>
      <c r="T14" s="250"/>
      <c r="U14" s="250"/>
    </row>
    <row r="15" spans="1:21" ht="15.75" x14ac:dyDescent="0.25">
      <c r="A15" s="752"/>
      <c r="B15" s="752"/>
      <c r="C15" s="324"/>
      <c r="D15" s="324"/>
      <c r="E15" s="324"/>
      <c r="F15" s="73"/>
      <c r="G15" s="350"/>
      <c r="H15" s="352"/>
      <c r="I15" s="350"/>
      <c r="J15" s="352"/>
      <c r="K15" s="350"/>
      <c r="L15" s="352"/>
      <c r="M15" s="350"/>
      <c r="N15" s="352"/>
      <c r="O15" s="389">
        <f t="shared" si="0"/>
        <v>0</v>
      </c>
      <c r="P15" s="390">
        <f t="shared" si="1"/>
        <v>0</v>
      </c>
      <c r="Q15" s="347"/>
      <c r="R15" s="347"/>
      <c r="S15" s="250"/>
      <c r="T15" s="250"/>
      <c r="U15" s="250"/>
    </row>
    <row r="16" spans="1:21" ht="15.75" x14ac:dyDescent="0.25">
      <c r="A16" s="752"/>
      <c r="B16" s="752"/>
      <c r="C16" s="324"/>
      <c r="D16" s="324"/>
      <c r="E16" s="324"/>
      <c r="F16" s="73"/>
      <c r="G16" s="350"/>
      <c r="H16" s="352"/>
      <c r="I16" s="350"/>
      <c r="J16" s="352"/>
      <c r="K16" s="350"/>
      <c r="L16" s="352"/>
      <c r="M16" s="350"/>
      <c r="N16" s="352"/>
      <c r="O16" s="389">
        <f t="shared" si="0"/>
        <v>0</v>
      </c>
      <c r="P16" s="390">
        <f t="shared" si="1"/>
        <v>0</v>
      </c>
      <c r="Q16" s="347"/>
      <c r="R16" s="347"/>
      <c r="S16" s="250"/>
      <c r="T16" s="250"/>
      <c r="U16" s="250"/>
    </row>
    <row r="17" spans="1:21" ht="15.75" x14ac:dyDescent="0.25">
      <c r="A17" s="752"/>
      <c r="B17" s="752"/>
      <c r="C17" s="324"/>
      <c r="D17" s="324"/>
      <c r="E17" s="324"/>
      <c r="F17" s="73"/>
      <c r="G17" s="350"/>
      <c r="H17" s="352"/>
      <c r="I17" s="350"/>
      <c r="J17" s="352"/>
      <c r="K17" s="350"/>
      <c r="L17" s="352"/>
      <c r="M17" s="350"/>
      <c r="N17" s="352"/>
      <c r="O17" s="389">
        <f t="shared" si="0"/>
        <v>0</v>
      </c>
      <c r="P17" s="390">
        <f t="shared" si="1"/>
        <v>0</v>
      </c>
      <c r="Q17" s="347"/>
      <c r="R17" s="347"/>
      <c r="S17" s="250"/>
      <c r="T17" s="250"/>
      <c r="U17" s="250"/>
    </row>
    <row r="18" spans="1:21" ht="15.75" x14ac:dyDescent="0.25">
      <c r="A18" s="752"/>
      <c r="B18" s="752"/>
      <c r="C18" s="324"/>
      <c r="D18" s="324"/>
      <c r="E18" s="324"/>
      <c r="F18" s="73"/>
      <c r="G18" s="350"/>
      <c r="H18" s="352"/>
      <c r="I18" s="350"/>
      <c r="J18" s="352"/>
      <c r="K18" s="350"/>
      <c r="L18" s="352"/>
      <c r="M18" s="350"/>
      <c r="N18" s="352"/>
      <c r="O18" s="389">
        <f t="shared" si="0"/>
        <v>0</v>
      </c>
      <c r="P18" s="390">
        <f t="shared" si="1"/>
        <v>0</v>
      </c>
      <c r="Q18" s="347"/>
      <c r="R18" s="347"/>
      <c r="S18" s="250"/>
      <c r="T18" s="250"/>
      <c r="U18" s="250"/>
    </row>
    <row r="19" spans="1:21" ht="15.75" x14ac:dyDescent="0.25">
      <c r="A19" s="752"/>
      <c r="B19" s="752"/>
      <c r="C19" s="324"/>
      <c r="D19" s="324"/>
      <c r="E19" s="324"/>
      <c r="F19" s="73"/>
      <c r="G19" s="350"/>
      <c r="H19" s="352"/>
      <c r="I19" s="350"/>
      <c r="J19" s="352"/>
      <c r="K19" s="350"/>
      <c r="L19" s="352"/>
      <c r="M19" s="350"/>
      <c r="N19" s="352"/>
      <c r="O19" s="389">
        <f t="shared" si="0"/>
        <v>0</v>
      </c>
      <c r="P19" s="390">
        <f t="shared" si="1"/>
        <v>0</v>
      </c>
      <c r="Q19" s="347"/>
      <c r="R19" s="347"/>
      <c r="S19" s="250"/>
      <c r="T19" s="250"/>
      <c r="U19" s="250"/>
    </row>
    <row r="20" spans="1:21" ht="15.75" x14ac:dyDescent="0.25">
      <c r="A20" s="752"/>
      <c r="B20" s="752" t="s">
        <v>1400</v>
      </c>
      <c r="C20" s="324"/>
      <c r="D20" s="324"/>
      <c r="E20" s="324"/>
      <c r="F20" s="73"/>
      <c r="G20" s="350"/>
      <c r="H20" s="352"/>
      <c r="I20" s="350"/>
      <c r="J20" s="352"/>
      <c r="K20" s="350"/>
      <c r="L20" s="352"/>
      <c r="M20" s="350"/>
      <c r="N20" s="352"/>
      <c r="O20" s="389">
        <f t="shared" si="0"/>
        <v>0</v>
      </c>
      <c r="P20" s="390">
        <f t="shared" si="1"/>
        <v>0</v>
      </c>
      <c r="Q20" s="347"/>
      <c r="R20" s="347"/>
      <c r="S20" s="250"/>
      <c r="T20" s="250"/>
      <c r="U20" s="250"/>
    </row>
    <row r="21" spans="1:21" ht="15.75" x14ac:dyDescent="0.25">
      <c r="A21" s="752"/>
      <c r="B21" s="752"/>
      <c r="C21" s="324"/>
      <c r="D21" s="324"/>
      <c r="E21" s="324"/>
      <c r="F21" s="73"/>
      <c r="G21" s="350"/>
      <c r="H21" s="352"/>
      <c r="I21" s="350"/>
      <c r="J21" s="352"/>
      <c r="K21" s="350"/>
      <c r="L21" s="352"/>
      <c r="M21" s="350"/>
      <c r="N21" s="352"/>
      <c r="O21" s="389">
        <f t="shared" si="0"/>
        <v>0</v>
      </c>
      <c r="P21" s="390">
        <f t="shared" si="1"/>
        <v>0</v>
      </c>
      <c r="Q21" s="347"/>
      <c r="R21" s="347"/>
      <c r="S21" s="250"/>
      <c r="T21" s="250"/>
      <c r="U21" s="250"/>
    </row>
    <row r="22" spans="1:21" ht="15.75" x14ac:dyDescent="0.25">
      <c r="A22" s="752"/>
      <c r="B22" s="752"/>
      <c r="C22" s="324"/>
      <c r="D22" s="324"/>
      <c r="E22" s="324"/>
      <c r="F22" s="73"/>
      <c r="G22" s="350"/>
      <c r="H22" s="352"/>
      <c r="I22" s="350"/>
      <c r="J22" s="352"/>
      <c r="K22" s="350"/>
      <c r="L22" s="352"/>
      <c r="M22" s="350"/>
      <c r="N22" s="352"/>
      <c r="O22" s="389">
        <f t="shared" si="0"/>
        <v>0</v>
      </c>
      <c r="P22" s="390">
        <f t="shared" si="1"/>
        <v>0</v>
      </c>
      <c r="Q22" s="347"/>
      <c r="R22" s="347"/>
      <c r="S22" s="250"/>
      <c r="T22" s="250"/>
      <c r="U22" s="250"/>
    </row>
    <row r="23" spans="1:21" ht="15.75" x14ac:dyDescent="0.25">
      <c r="A23" s="752"/>
      <c r="B23" s="752"/>
      <c r="C23" s="324"/>
      <c r="D23" s="324"/>
      <c r="E23" s="324"/>
      <c r="F23" s="73"/>
      <c r="G23" s="350"/>
      <c r="H23" s="352"/>
      <c r="I23" s="350"/>
      <c r="J23" s="352"/>
      <c r="K23" s="350"/>
      <c r="L23" s="352"/>
      <c r="M23" s="350"/>
      <c r="N23" s="352"/>
      <c r="O23" s="389">
        <f t="shared" si="0"/>
        <v>0</v>
      </c>
      <c r="P23" s="390">
        <f t="shared" si="1"/>
        <v>0</v>
      </c>
      <c r="Q23" s="347"/>
      <c r="R23" s="347"/>
      <c r="S23" s="250"/>
      <c r="T23" s="250"/>
      <c r="U23" s="250"/>
    </row>
    <row r="24" spans="1:21" ht="15.75" x14ac:dyDescent="0.25">
      <c r="A24" s="752"/>
      <c r="B24" s="752"/>
      <c r="C24" s="74"/>
      <c r="D24" s="324"/>
      <c r="E24" s="324"/>
      <c r="F24" s="73"/>
      <c r="G24" s="350"/>
      <c r="H24" s="352"/>
      <c r="I24" s="350"/>
      <c r="J24" s="352"/>
      <c r="K24" s="350"/>
      <c r="L24" s="352"/>
      <c r="M24" s="350"/>
      <c r="N24" s="352"/>
      <c r="O24" s="389">
        <f t="shared" si="0"/>
        <v>0</v>
      </c>
      <c r="P24" s="390">
        <f t="shared" si="1"/>
        <v>0</v>
      </c>
      <c r="Q24" s="347"/>
      <c r="R24" s="347"/>
      <c r="S24" s="250"/>
      <c r="T24" s="250"/>
      <c r="U24" s="250"/>
    </row>
    <row r="25" spans="1:21" ht="15.75" x14ac:dyDescent="0.25">
      <c r="A25" s="752"/>
      <c r="B25" s="752"/>
      <c r="C25" s="74"/>
      <c r="D25" s="324"/>
      <c r="E25" s="324"/>
      <c r="F25" s="73"/>
      <c r="G25" s="350"/>
      <c r="H25" s="352"/>
      <c r="I25" s="350"/>
      <c r="J25" s="352"/>
      <c r="K25" s="350"/>
      <c r="L25" s="352"/>
      <c r="M25" s="350"/>
      <c r="N25" s="352"/>
      <c r="O25" s="389">
        <f t="shared" si="0"/>
        <v>0</v>
      </c>
      <c r="P25" s="390">
        <f t="shared" si="1"/>
        <v>0</v>
      </c>
      <c r="Q25" s="347"/>
      <c r="R25" s="347"/>
      <c r="S25" s="250"/>
      <c r="T25" s="250"/>
      <c r="U25" s="250"/>
    </row>
    <row r="26" spans="1:21" ht="15.75" x14ac:dyDescent="0.25">
      <c r="A26" s="752"/>
      <c r="B26" s="752"/>
      <c r="C26" s="324"/>
      <c r="D26" s="324"/>
      <c r="E26" s="324"/>
      <c r="F26" s="73"/>
      <c r="G26" s="350"/>
      <c r="H26" s="352"/>
      <c r="I26" s="350"/>
      <c r="J26" s="352"/>
      <c r="K26" s="350"/>
      <c r="L26" s="352"/>
      <c r="M26" s="350"/>
      <c r="N26" s="352"/>
      <c r="O26" s="389">
        <f t="shared" si="0"/>
        <v>0</v>
      </c>
      <c r="P26" s="390">
        <f t="shared" si="1"/>
        <v>0</v>
      </c>
      <c r="Q26" s="347"/>
      <c r="R26" s="347"/>
      <c r="S26" s="250"/>
      <c r="T26" s="250"/>
      <c r="U26" s="250"/>
    </row>
    <row r="27" spans="1:21" s="285" customFormat="1" ht="15.75" x14ac:dyDescent="0.2">
      <c r="A27" s="296"/>
      <c r="B27" s="297"/>
      <c r="C27" s="296" t="s">
        <v>114</v>
      </c>
      <c r="D27" s="297"/>
      <c r="E27" s="297"/>
      <c r="F27" s="298"/>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C9" sqref="C9"/>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479</v>
      </c>
      <c r="I1" s="283"/>
      <c r="J1" s="283"/>
      <c r="K1" s="283"/>
      <c r="L1" s="283"/>
      <c r="M1" s="283"/>
      <c r="N1" s="283"/>
      <c r="O1" s="283"/>
      <c r="P1" s="283"/>
      <c r="Q1" s="283"/>
      <c r="R1" s="283"/>
      <c r="S1" s="283"/>
      <c r="T1" s="283"/>
      <c r="U1" s="283"/>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688" t="s">
        <v>97</v>
      </c>
      <c r="B3" s="690" t="s">
        <v>111</v>
      </c>
      <c r="C3" s="700" t="s">
        <v>86</v>
      </c>
      <c r="D3" s="700" t="s">
        <v>87</v>
      </c>
      <c r="E3" s="700" t="s">
        <v>392</v>
      </c>
      <c r="F3" s="700" t="s">
        <v>88</v>
      </c>
      <c r="G3" s="703" t="s">
        <v>100</v>
      </c>
      <c r="H3" s="705"/>
      <c r="I3" s="705"/>
      <c r="J3" s="705"/>
      <c r="K3" s="705"/>
      <c r="L3" s="705"/>
      <c r="M3" s="705"/>
      <c r="N3" s="704"/>
      <c r="O3" s="709" t="s">
        <v>101</v>
      </c>
      <c r="P3" s="710"/>
      <c r="Q3" s="690" t="s">
        <v>102</v>
      </c>
      <c r="R3" s="690" t="s">
        <v>103</v>
      </c>
      <c r="S3" s="690" t="s">
        <v>110</v>
      </c>
      <c r="T3" s="690" t="s">
        <v>109</v>
      </c>
      <c r="U3" s="706" t="s">
        <v>89</v>
      </c>
    </row>
    <row r="4" spans="1:21" ht="15" customHeight="1" x14ac:dyDescent="0.25">
      <c r="A4" s="688"/>
      <c r="B4" s="688"/>
      <c r="C4" s="701"/>
      <c r="D4" s="701"/>
      <c r="E4" s="701"/>
      <c r="F4" s="701"/>
      <c r="G4" s="703" t="s">
        <v>104</v>
      </c>
      <c r="H4" s="704"/>
      <c r="I4" s="703" t="s">
        <v>105</v>
      </c>
      <c r="J4" s="704"/>
      <c r="K4" s="703" t="s">
        <v>106</v>
      </c>
      <c r="L4" s="704"/>
      <c r="M4" s="703" t="s">
        <v>107</v>
      </c>
      <c r="N4" s="704"/>
      <c r="O4" s="711"/>
      <c r="P4" s="712"/>
      <c r="Q4" s="688"/>
      <c r="R4" s="688"/>
      <c r="S4" s="688"/>
      <c r="T4" s="688"/>
      <c r="U4" s="707"/>
    </row>
    <row r="5" spans="1:21" ht="25.5" x14ac:dyDescent="0.25">
      <c r="A5" s="689"/>
      <c r="B5" s="689"/>
      <c r="C5" s="702"/>
      <c r="D5" s="702"/>
      <c r="E5" s="702"/>
      <c r="F5" s="702"/>
      <c r="G5" s="433" t="s">
        <v>108</v>
      </c>
      <c r="H5" s="433" t="s">
        <v>12</v>
      </c>
      <c r="I5" s="433" t="s">
        <v>108</v>
      </c>
      <c r="J5" s="433" t="s">
        <v>12</v>
      </c>
      <c r="K5" s="433" t="s">
        <v>108</v>
      </c>
      <c r="L5" s="433" t="s">
        <v>12</v>
      </c>
      <c r="M5" s="433" t="s">
        <v>108</v>
      </c>
      <c r="N5" s="433" t="s">
        <v>12</v>
      </c>
      <c r="O5" s="433" t="s">
        <v>108</v>
      </c>
      <c r="P5" s="433" t="s">
        <v>12</v>
      </c>
      <c r="Q5" s="689"/>
      <c r="R5" s="689"/>
      <c r="S5" s="689"/>
      <c r="T5" s="689"/>
      <c r="U5" s="708"/>
    </row>
    <row r="6" spans="1:21" s="363" customFormat="1" ht="15.75" x14ac:dyDescent="0.25">
      <c r="A6" s="434"/>
      <c r="B6" s="435"/>
      <c r="C6" s="436"/>
      <c r="D6" s="436"/>
      <c r="E6" s="437"/>
      <c r="F6" s="436"/>
      <c r="G6" s="438"/>
      <c r="H6" s="438"/>
      <c r="I6" s="438"/>
      <c r="J6" s="438"/>
      <c r="K6" s="438"/>
      <c r="L6" s="438"/>
      <c r="M6" s="438"/>
      <c r="N6" s="438"/>
      <c r="O6" s="438"/>
      <c r="P6" s="438"/>
      <c r="Q6" s="439"/>
      <c r="R6" s="439"/>
      <c r="S6" s="439"/>
      <c r="T6" s="439"/>
      <c r="U6" s="440"/>
    </row>
    <row r="7" spans="1:21" ht="15.75" x14ac:dyDescent="0.25">
      <c r="A7" s="716" t="s">
        <v>1436</v>
      </c>
      <c r="B7" s="713" t="s">
        <v>1341</v>
      </c>
      <c r="C7" s="74"/>
      <c r="D7" s="324"/>
      <c r="E7" s="324"/>
      <c r="F7" s="276"/>
      <c r="G7" s="353"/>
      <c r="H7" s="354"/>
      <c r="I7" s="353"/>
      <c r="J7" s="354"/>
      <c r="K7" s="353"/>
      <c r="L7" s="354"/>
      <c r="M7" s="353"/>
      <c r="N7" s="354"/>
      <c r="O7" s="391">
        <f>G7+I7+K7+M7</f>
        <v>0</v>
      </c>
      <c r="P7" s="392">
        <f>H7+J7+L7+N7</f>
        <v>0</v>
      </c>
      <c r="Q7" s="324"/>
      <c r="R7" s="324"/>
      <c r="S7" s="324"/>
      <c r="T7" s="324"/>
      <c r="U7" s="324"/>
    </row>
    <row r="8" spans="1:21" s="363" customFormat="1" ht="15.75" x14ac:dyDescent="0.25">
      <c r="A8" s="716"/>
      <c r="B8" s="714"/>
      <c r="C8" s="74"/>
      <c r="D8" s="324"/>
      <c r="E8" s="324"/>
      <c r="F8" s="276"/>
      <c r="G8" s="353"/>
      <c r="H8" s="354"/>
      <c r="I8" s="353"/>
      <c r="J8" s="354"/>
      <c r="K8" s="353"/>
      <c r="L8" s="354"/>
      <c r="M8" s="353"/>
      <c r="N8" s="354"/>
      <c r="O8" s="391">
        <f t="shared" ref="O8:O33" si="0">G8+I8+K8+M8</f>
        <v>0</v>
      </c>
      <c r="P8" s="392">
        <f t="shared" ref="P8:P33" si="1">H8+J8+L8+N8</f>
        <v>0</v>
      </c>
      <c r="Q8" s="324"/>
      <c r="R8" s="324"/>
      <c r="S8" s="324"/>
      <c r="T8" s="324"/>
      <c r="U8" s="324"/>
    </row>
    <row r="9" spans="1:21" s="363" customFormat="1" ht="15.75" x14ac:dyDescent="0.25">
      <c r="A9" s="716"/>
      <c r="B9" s="714"/>
      <c r="C9" s="74"/>
      <c r="D9" s="324"/>
      <c r="E9" s="324"/>
      <c r="F9" s="276"/>
      <c r="G9" s="353"/>
      <c r="H9" s="354"/>
      <c r="I9" s="353"/>
      <c r="J9" s="354"/>
      <c r="K9" s="353"/>
      <c r="L9" s="354"/>
      <c r="M9" s="353"/>
      <c r="N9" s="354"/>
      <c r="O9" s="391">
        <f t="shared" si="0"/>
        <v>0</v>
      </c>
      <c r="P9" s="392">
        <f t="shared" si="1"/>
        <v>0</v>
      </c>
      <c r="Q9" s="324"/>
      <c r="R9" s="324"/>
      <c r="S9" s="324"/>
      <c r="T9" s="324"/>
      <c r="U9" s="324"/>
    </row>
    <row r="10" spans="1:21" ht="15.75" x14ac:dyDescent="0.25">
      <c r="A10" s="716"/>
      <c r="B10" s="714"/>
      <c r="C10" s="74"/>
      <c r="D10" s="324"/>
      <c r="E10" s="324"/>
      <c r="F10" s="276"/>
      <c r="G10" s="353"/>
      <c r="H10" s="354"/>
      <c r="I10" s="353"/>
      <c r="J10" s="354"/>
      <c r="K10" s="353"/>
      <c r="L10" s="354"/>
      <c r="M10" s="353"/>
      <c r="N10" s="354"/>
      <c r="O10" s="391">
        <f t="shared" si="0"/>
        <v>0</v>
      </c>
      <c r="P10" s="392">
        <f t="shared" si="1"/>
        <v>0</v>
      </c>
      <c r="Q10" s="324"/>
      <c r="R10" s="324"/>
      <c r="S10" s="324"/>
      <c r="T10" s="324"/>
      <c r="U10" s="324"/>
    </row>
    <row r="11" spans="1:21" ht="15.75" x14ac:dyDescent="0.25">
      <c r="A11" s="716"/>
      <c r="B11" s="714"/>
      <c r="C11" s="74"/>
      <c r="D11" s="324"/>
      <c r="E11" s="324"/>
      <c r="F11" s="276"/>
      <c r="G11" s="353"/>
      <c r="H11" s="354"/>
      <c r="I11" s="353"/>
      <c r="J11" s="354"/>
      <c r="K11" s="353"/>
      <c r="L11" s="354"/>
      <c r="M11" s="353"/>
      <c r="N11" s="354"/>
      <c r="O11" s="391">
        <f t="shared" si="0"/>
        <v>0</v>
      </c>
      <c r="P11" s="392">
        <f t="shared" si="1"/>
        <v>0</v>
      </c>
      <c r="Q11" s="324"/>
      <c r="R11" s="324"/>
      <c r="S11" s="324"/>
      <c r="T11" s="324"/>
      <c r="U11" s="324"/>
    </row>
    <row r="12" spans="1:21" ht="15.75" x14ac:dyDescent="0.25">
      <c r="A12" s="716"/>
      <c r="B12" s="715"/>
      <c r="C12" s="74"/>
      <c r="D12" s="324"/>
      <c r="E12" s="324"/>
      <c r="F12" s="276"/>
      <c r="G12" s="353"/>
      <c r="H12" s="354"/>
      <c r="I12" s="353"/>
      <c r="J12" s="354"/>
      <c r="K12" s="353"/>
      <c r="L12" s="354"/>
      <c r="M12" s="353"/>
      <c r="N12" s="354"/>
      <c r="O12" s="391">
        <f t="shared" si="0"/>
        <v>0</v>
      </c>
      <c r="P12" s="392">
        <f t="shared" si="1"/>
        <v>0</v>
      </c>
      <c r="Q12" s="324"/>
      <c r="R12" s="324"/>
      <c r="S12" s="324"/>
      <c r="T12" s="324"/>
      <c r="U12" s="324"/>
    </row>
    <row r="13" spans="1:21" ht="15.75" x14ac:dyDescent="0.25">
      <c r="A13" s="714" t="s">
        <v>1437</v>
      </c>
      <c r="B13" s="713" t="s">
        <v>1438</v>
      </c>
      <c r="C13" s="74"/>
      <c r="D13" s="307"/>
      <c r="E13" s="307"/>
      <c r="F13" s="307"/>
      <c r="G13" s="353"/>
      <c r="H13" s="354"/>
      <c r="I13" s="353"/>
      <c r="J13" s="354"/>
      <c r="K13" s="353"/>
      <c r="L13" s="354"/>
      <c r="M13" s="353"/>
      <c r="N13" s="354"/>
      <c r="O13" s="391">
        <f t="shared" si="0"/>
        <v>0</v>
      </c>
      <c r="P13" s="392">
        <f t="shared" si="1"/>
        <v>0</v>
      </c>
      <c r="Q13" s="324"/>
      <c r="R13" s="324"/>
      <c r="S13" s="324"/>
      <c r="T13" s="324"/>
      <c r="U13" s="324"/>
    </row>
    <row r="14" spans="1:21" ht="15.75" x14ac:dyDescent="0.25">
      <c r="A14" s="714"/>
      <c r="B14" s="714"/>
      <c r="C14" s="74"/>
      <c r="D14" s="324"/>
      <c r="E14" s="324"/>
      <c r="F14" s="276"/>
      <c r="G14" s="353"/>
      <c r="H14" s="354"/>
      <c r="I14" s="353"/>
      <c r="J14" s="354"/>
      <c r="K14" s="353"/>
      <c r="L14" s="354"/>
      <c r="M14" s="353"/>
      <c r="N14" s="354"/>
      <c r="O14" s="391">
        <f t="shared" si="0"/>
        <v>0</v>
      </c>
      <c r="P14" s="392">
        <f t="shared" si="1"/>
        <v>0</v>
      </c>
      <c r="Q14" s="324"/>
      <c r="R14" s="324"/>
      <c r="S14" s="324"/>
      <c r="T14" s="324"/>
      <c r="U14" s="324"/>
    </row>
    <row r="15" spans="1:21" ht="15.75" x14ac:dyDescent="0.25">
      <c r="A15" s="714"/>
      <c r="B15" s="714"/>
      <c r="C15" s="74"/>
      <c r="D15" s="324"/>
      <c r="E15" s="324"/>
      <c r="F15" s="276"/>
      <c r="G15" s="353"/>
      <c r="H15" s="354"/>
      <c r="I15" s="353"/>
      <c r="J15" s="354"/>
      <c r="K15" s="353"/>
      <c r="L15" s="354"/>
      <c r="M15" s="353"/>
      <c r="N15" s="354"/>
      <c r="O15" s="391">
        <f t="shared" si="0"/>
        <v>0</v>
      </c>
      <c r="P15" s="392">
        <f t="shared" si="1"/>
        <v>0</v>
      </c>
      <c r="Q15" s="324"/>
      <c r="R15" s="324"/>
      <c r="S15" s="324"/>
      <c r="T15" s="324"/>
      <c r="U15" s="324"/>
    </row>
    <row r="16" spans="1:21" ht="15.75" x14ac:dyDescent="0.25">
      <c r="A16" s="714"/>
      <c r="B16" s="714"/>
      <c r="C16" s="74"/>
      <c r="D16" s="324"/>
      <c r="E16" s="324"/>
      <c r="F16" s="276"/>
      <c r="G16" s="353"/>
      <c r="H16" s="354"/>
      <c r="I16" s="353"/>
      <c r="J16" s="354"/>
      <c r="K16" s="353"/>
      <c r="L16" s="354"/>
      <c r="M16" s="353"/>
      <c r="N16" s="354"/>
      <c r="O16" s="391">
        <f t="shared" si="0"/>
        <v>0</v>
      </c>
      <c r="P16" s="392">
        <f t="shared" si="1"/>
        <v>0</v>
      </c>
      <c r="Q16" s="324"/>
      <c r="R16" s="324"/>
      <c r="S16" s="324"/>
      <c r="T16" s="324"/>
      <c r="U16" s="324"/>
    </row>
    <row r="17" spans="1:21" ht="15.75" x14ac:dyDescent="0.25">
      <c r="A17" s="714"/>
      <c r="B17" s="714"/>
      <c r="C17" s="74"/>
      <c r="D17" s="324"/>
      <c r="E17" s="324"/>
      <c r="F17" s="276"/>
      <c r="G17" s="353"/>
      <c r="H17" s="354"/>
      <c r="I17" s="353"/>
      <c r="J17" s="354"/>
      <c r="K17" s="353"/>
      <c r="L17" s="354"/>
      <c r="M17" s="353"/>
      <c r="N17" s="354"/>
      <c r="O17" s="391">
        <f t="shared" si="0"/>
        <v>0</v>
      </c>
      <c r="P17" s="392">
        <f t="shared" si="1"/>
        <v>0</v>
      </c>
      <c r="Q17" s="324"/>
      <c r="R17" s="324"/>
      <c r="S17" s="324"/>
      <c r="T17" s="324"/>
      <c r="U17" s="324"/>
    </row>
    <row r="18" spans="1:21" ht="15.75" x14ac:dyDescent="0.25">
      <c r="A18" s="714"/>
      <c r="B18" s="714"/>
      <c r="C18" s="74"/>
      <c r="D18" s="324"/>
      <c r="E18" s="324"/>
      <c r="F18" s="276"/>
      <c r="G18" s="353"/>
      <c r="H18" s="354"/>
      <c r="I18" s="353"/>
      <c r="J18" s="354"/>
      <c r="K18" s="353"/>
      <c r="L18" s="354"/>
      <c r="M18" s="353"/>
      <c r="N18" s="354"/>
      <c r="O18" s="391">
        <f t="shared" si="0"/>
        <v>0</v>
      </c>
      <c r="P18" s="392">
        <f t="shared" si="1"/>
        <v>0</v>
      </c>
      <c r="Q18" s="324"/>
      <c r="R18" s="324"/>
      <c r="S18" s="324"/>
      <c r="T18" s="324"/>
      <c r="U18" s="324"/>
    </row>
    <row r="19" spans="1:21" ht="15.75" x14ac:dyDescent="0.25">
      <c r="A19" s="715"/>
      <c r="B19" s="715"/>
      <c r="C19" s="74"/>
      <c r="D19" s="324"/>
      <c r="E19" s="324"/>
      <c r="F19" s="276"/>
      <c r="G19" s="353"/>
      <c r="H19" s="354"/>
      <c r="I19" s="353"/>
      <c r="J19" s="354"/>
      <c r="K19" s="353"/>
      <c r="L19" s="354"/>
      <c r="M19" s="353"/>
      <c r="N19" s="354"/>
      <c r="O19" s="391">
        <f t="shared" si="0"/>
        <v>0</v>
      </c>
      <c r="P19" s="392">
        <f t="shared" si="1"/>
        <v>0</v>
      </c>
      <c r="Q19" s="324"/>
      <c r="R19" s="324"/>
      <c r="S19" s="324"/>
      <c r="T19" s="324"/>
      <c r="U19" s="324"/>
    </row>
    <row r="20" spans="1:21" ht="15.75" x14ac:dyDescent="0.25">
      <c r="A20" s="713" t="s">
        <v>1439</v>
      </c>
      <c r="B20" s="713" t="s">
        <v>1440</v>
      </c>
      <c r="C20" s="74"/>
      <c r="D20" s="324"/>
      <c r="E20" s="324"/>
      <c r="F20" s="276"/>
      <c r="G20" s="353"/>
      <c r="H20" s="354"/>
      <c r="I20" s="353"/>
      <c r="J20" s="354"/>
      <c r="K20" s="353"/>
      <c r="L20" s="354"/>
      <c r="M20" s="353"/>
      <c r="N20" s="354"/>
      <c r="O20" s="391">
        <f t="shared" si="0"/>
        <v>0</v>
      </c>
      <c r="P20" s="392">
        <f t="shared" si="1"/>
        <v>0</v>
      </c>
      <c r="Q20" s="324"/>
      <c r="R20" s="324"/>
      <c r="S20" s="324"/>
      <c r="T20" s="324"/>
      <c r="U20" s="324"/>
    </row>
    <row r="21" spans="1:21" s="363" customFormat="1" ht="15.75" x14ac:dyDescent="0.25">
      <c r="A21" s="714"/>
      <c r="B21" s="714"/>
      <c r="C21" s="74"/>
      <c r="D21" s="324"/>
      <c r="E21" s="324"/>
      <c r="F21" s="276"/>
      <c r="G21" s="353"/>
      <c r="H21" s="354"/>
      <c r="I21" s="353"/>
      <c r="J21" s="354"/>
      <c r="K21" s="353"/>
      <c r="L21" s="354"/>
      <c r="M21" s="353"/>
      <c r="N21" s="354"/>
      <c r="O21" s="391">
        <f t="shared" si="0"/>
        <v>0</v>
      </c>
      <c r="P21" s="392">
        <f t="shared" si="1"/>
        <v>0</v>
      </c>
      <c r="Q21" s="324"/>
      <c r="R21" s="324"/>
      <c r="S21" s="324"/>
      <c r="T21" s="324"/>
      <c r="U21" s="324"/>
    </row>
    <row r="22" spans="1:21" s="363" customFormat="1" ht="15.75" x14ac:dyDescent="0.25">
      <c r="A22" s="714"/>
      <c r="B22" s="714"/>
      <c r="C22" s="74"/>
      <c r="D22" s="324"/>
      <c r="E22" s="324"/>
      <c r="F22" s="276"/>
      <c r="G22" s="353"/>
      <c r="H22" s="354"/>
      <c r="I22" s="353"/>
      <c r="J22" s="354"/>
      <c r="K22" s="353"/>
      <c r="L22" s="354"/>
      <c r="M22" s="353"/>
      <c r="N22" s="354"/>
      <c r="O22" s="391">
        <f t="shared" si="0"/>
        <v>0</v>
      </c>
      <c r="P22" s="392">
        <f t="shared" si="1"/>
        <v>0</v>
      </c>
      <c r="Q22" s="324"/>
      <c r="R22" s="324"/>
      <c r="S22" s="324"/>
      <c r="T22" s="324"/>
      <c r="U22" s="324"/>
    </row>
    <row r="23" spans="1:21" s="363" customFormat="1" ht="15.75" x14ac:dyDescent="0.25">
      <c r="A23" s="714"/>
      <c r="B23" s="714"/>
      <c r="C23" s="74"/>
      <c r="D23" s="324"/>
      <c r="E23" s="324"/>
      <c r="F23" s="276"/>
      <c r="G23" s="353"/>
      <c r="H23" s="354"/>
      <c r="I23" s="353"/>
      <c r="J23" s="354"/>
      <c r="K23" s="353"/>
      <c r="L23" s="354"/>
      <c r="M23" s="353"/>
      <c r="N23" s="354"/>
      <c r="O23" s="391">
        <f t="shared" si="0"/>
        <v>0</v>
      </c>
      <c r="P23" s="392">
        <f t="shared" si="1"/>
        <v>0</v>
      </c>
      <c r="Q23" s="324"/>
      <c r="R23" s="324"/>
      <c r="S23" s="324"/>
      <c r="T23" s="324"/>
      <c r="U23" s="324"/>
    </row>
    <row r="24" spans="1:21" ht="15.75" x14ac:dyDescent="0.25">
      <c r="A24" s="714"/>
      <c r="B24" s="714"/>
      <c r="C24" s="74"/>
      <c r="D24" s="324"/>
      <c r="E24" s="324"/>
      <c r="F24" s="276"/>
      <c r="G24" s="353"/>
      <c r="H24" s="354"/>
      <c r="I24" s="353"/>
      <c r="J24" s="354"/>
      <c r="K24" s="353"/>
      <c r="L24" s="354"/>
      <c r="M24" s="353"/>
      <c r="N24" s="354"/>
      <c r="O24" s="391">
        <f t="shared" si="0"/>
        <v>0</v>
      </c>
      <c r="P24" s="392">
        <f t="shared" si="1"/>
        <v>0</v>
      </c>
      <c r="Q24" s="324"/>
      <c r="R24" s="324"/>
      <c r="S24" s="324"/>
      <c r="T24" s="324"/>
      <c r="U24" s="324"/>
    </row>
    <row r="25" spans="1:21" ht="15.75" x14ac:dyDescent="0.25">
      <c r="A25" s="714"/>
      <c r="B25" s="714"/>
      <c r="C25" s="74"/>
      <c r="D25" s="324"/>
      <c r="E25" s="324"/>
      <c r="F25" s="276"/>
      <c r="G25" s="353"/>
      <c r="H25" s="354"/>
      <c r="I25" s="353"/>
      <c r="J25" s="354"/>
      <c r="K25" s="353"/>
      <c r="L25" s="354"/>
      <c r="M25" s="353"/>
      <c r="N25" s="354"/>
      <c r="O25" s="391">
        <f t="shared" si="0"/>
        <v>0</v>
      </c>
      <c r="P25" s="392">
        <f t="shared" si="1"/>
        <v>0</v>
      </c>
      <c r="Q25" s="324"/>
      <c r="R25" s="324"/>
      <c r="S25" s="324"/>
      <c r="T25" s="324"/>
      <c r="U25" s="324"/>
    </row>
    <row r="26" spans="1:21" ht="15.75" x14ac:dyDescent="0.25">
      <c r="A26" s="715"/>
      <c r="B26" s="715"/>
      <c r="C26" s="74"/>
      <c r="D26" s="324"/>
      <c r="E26" s="324"/>
      <c r="F26" s="276"/>
      <c r="G26" s="353"/>
      <c r="H26" s="354"/>
      <c r="I26" s="353"/>
      <c r="J26" s="354"/>
      <c r="K26" s="353"/>
      <c r="L26" s="354"/>
      <c r="M26" s="353"/>
      <c r="N26" s="354"/>
      <c r="O26" s="391">
        <f t="shared" si="0"/>
        <v>0</v>
      </c>
      <c r="P26" s="392">
        <f t="shared" si="1"/>
        <v>0</v>
      </c>
      <c r="Q26" s="324"/>
      <c r="R26" s="324"/>
      <c r="S26" s="324"/>
      <c r="T26" s="324"/>
      <c r="U26" s="324"/>
    </row>
    <row r="27" spans="1:21" ht="15.75" x14ac:dyDescent="0.25">
      <c r="A27" s="713" t="s">
        <v>1441</v>
      </c>
      <c r="B27" s="713" t="s">
        <v>1442</v>
      </c>
      <c r="C27" s="74"/>
      <c r="D27" s="324"/>
      <c r="E27" s="324"/>
      <c r="F27" s="276"/>
      <c r="G27" s="353"/>
      <c r="H27" s="354"/>
      <c r="I27" s="353"/>
      <c r="J27" s="354"/>
      <c r="K27" s="353"/>
      <c r="L27" s="354"/>
      <c r="M27" s="353"/>
      <c r="N27" s="354"/>
      <c r="O27" s="391">
        <f t="shared" si="0"/>
        <v>0</v>
      </c>
      <c r="P27" s="392">
        <f t="shared" si="1"/>
        <v>0</v>
      </c>
      <c r="Q27" s="324"/>
      <c r="R27" s="324"/>
      <c r="S27" s="324"/>
      <c r="T27" s="324"/>
      <c r="U27" s="324"/>
    </row>
    <row r="28" spans="1:21" s="363" customFormat="1" ht="15.75" x14ac:dyDescent="0.25">
      <c r="A28" s="714"/>
      <c r="B28" s="714"/>
      <c r="C28" s="74"/>
      <c r="D28" s="324"/>
      <c r="E28" s="324"/>
      <c r="F28" s="276"/>
      <c r="G28" s="353"/>
      <c r="H28" s="354"/>
      <c r="I28" s="353"/>
      <c r="J28" s="354"/>
      <c r="K28" s="353"/>
      <c r="L28" s="354"/>
      <c r="M28" s="353"/>
      <c r="N28" s="354"/>
      <c r="O28" s="391">
        <f t="shared" si="0"/>
        <v>0</v>
      </c>
      <c r="P28" s="392">
        <f t="shared" si="1"/>
        <v>0</v>
      </c>
      <c r="Q28" s="324"/>
      <c r="R28" s="324"/>
      <c r="S28" s="324"/>
      <c r="T28" s="324"/>
      <c r="U28" s="324"/>
    </row>
    <row r="29" spans="1:21" s="363" customFormat="1" ht="15.75" x14ac:dyDescent="0.25">
      <c r="A29" s="714"/>
      <c r="B29" s="714"/>
      <c r="C29" s="74"/>
      <c r="D29" s="324"/>
      <c r="E29" s="324"/>
      <c r="F29" s="276"/>
      <c r="G29" s="353"/>
      <c r="H29" s="354"/>
      <c r="I29" s="353"/>
      <c r="J29" s="354"/>
      <c r="K29" s="353"/>
      <c r="L29" s="354"/>
      <c r="M29" s="353"/>
      <c r="N29" s="354"/>
      <c r="O29" s="391">
        <f t="shared" si="0"/>
        <v>0</v>
      </c>
      <c r="P29" s="392">
        <f t="shared" si="1"/>
        <v>0</v>
      </c>
      <c r="Q29" s="324"/>
      <c r="R29" s="324"/>
      <c r="S29" s="324"/>
      <c r="T29" s="324"/>
      <c r="U29" s="324"/>
    </row>
    <row r="30" spans="1:21" s="363" customFormat="1" ht="15.75" x14ac:dyDescent="0.25">
      <c r="A30" s="714"/>
      <c r="B30" s="714"/>
      <c r="C30" s="74"/>
      <c r="D30" s="324"/>
      <c r="E30" s="324"/>
      <c r="F30" s="276"/>
      <c r="G30" s="353"/>
      <c r="H30" s="354"/>
      <c r="I30" s="353"/>
      <c r="J30" s="354"/>
      <c r="K30" s="353"/>
      <c r="L30" s="354"/>
      <c r="M30" s="353"/>
      <c r="N30" s="354"/>
      <c r="O30" s="391">
        <f t="shared" si="0"/>
        <v>0</v>
      </c>
      <c r="P30" s="392">
        <f t="shared" si="1"/>
        <v>0</v>
      </c>
      <c r="Q30" s="324"/>
      <c r="R30" s="324"/>
      <c r="S30" s="324"/>
      <c r="T30" s="324"/>
      <c r="U30" s="324"/>
    </row>
    <row r="31" spans="1:21" ht="15.75" x14ac:dyDescent="0.25">
      <c r="A31" s="714"/>
      <c r="B31" s="714"/>
      <c r="C31" s="74"/>
      <c r="D31" s="324"/>
      <c r="E31" s="324"/>
      <c r="F31" s="276"/>
      <c r="G31" s="353"/>
      <c r="H31" s="354"/>
      <c r="I31" s="353"/>
      <c r="J31" s="354"/>
      <c r="K31" s="353"/>
      <c r="L31" s="354"/>
      <c r="M31" s="353"/>
      <c r="N31" s="354"/>
      <c r="O31" s="391">
        <f t="shared" si="0"/>
        <v>0</v>
      </c>
      <c r="P31" s="392">
        <f t="shared" si="1"/>
        <v>0</v>
      </c>
      <c r="Q31" s="324"/>
      <c r="R31" s="324"/>
      <c r="S31" s="324"/>
      <c r="T31" s="324"/>
      <c r="U31" s="324"/>
    </row>
    <row r="32" spans="1:21" ht="15.75" x14ac:dyDescent="0.25">
      <c r="A32" s="714"/>
      <c r="B32" s="714"/>
      <c r="C32" s="74"/>
      <c r="D32" s="324"/>
      <c r="E32" s="324"/>
      <c r="F32" s="276"/>
      <c r="G32" s="353"/>
      <c r="H32" s="354"/>
      <c r="I32" s="353"/>
      <c r="J32" s="354"/>
      <c r="K32" s="353"/>
      <c r="L32" s="354"/>
      <c r="M32" s="353"/>
      <c r="N32" s="354"/>
      <c r="O32" s="391">
        <f t="shared" si="0"/>
        <v>0</v>
      </c>
      <c r="P32" s="392">
        <f t="shared" si="1"/>
        <v>0</v>
      </c>
      <c r="Q32" s="324"/>
      <c r="R32" s="324"/>
      <c r="S32" s="324"/>
      <c r="T32" s="324"/>
      <c r="U32" s="324"/>
    </row>
    <row r="33" spans="1:21" ht="15.75" x14ac:dyDescent="0.25">
      <c r="A33" s="715"/>
      <c r="B33" s="715"/>
      <c r="C33" s="74"/>
      <c r="D33" s="324"/>
      <c r="E33" s="324"/>
      <c r="F33" s="276"/>
      <c r="G33" s="353"/>
      <c r="H33" s="354"/>
      <c r="I33" s="353"/>
      <c r="J33" s="354"/>
      <c r="K33" s="353"/>
      <c r="L33" s="354"/>
      <c r="M33" s="353"/>
      <c r="N33" s="354"/>
      <c r="O33" s="391">
        <f t="shared" si="0"/>
        <v>0</v>
      </c>
      <c r="P33" s="392">
        <f t="shared" si="1"/>
        <v>0</v>
      </c>
      <c r="Q33" s="324"/>
      <c r="R33" s="324"/>
      <c r="S33" s="324"/>
      <c r="T33" s="324"/>
      <c r="U33" s="324"/>
    </row>
    <row r="34" spans="1:21" ht="15.6" customHeight="1" x14ac:dyDescent="0.25">
      <c r="A34" s="290"/>
      <c r="B34" s="291"/>
      <c r="C34" s="290" t="s">
        <v>118</v>
      </c>
      <c r="D34" s="291"/>
      <c r="E34" s="291"/>
      <c r="F34" s="292"/>
      <c r="G34" s="282">
        <f t="shared" ref="G34:O34" si="2">SUM(G7:H33)</f>
        <v>0</v>
      </c>
      <c r="H34" s="282">
        <f t="shared" si="2"/>
        <v>0</v>
      </c>
      <c r="I34" s="282">
        <f t="shared" si="2"/>
        <v>0</v>
      </c>
      <c r="J34" s="282">
        <f t="shared" si="2"/>
        <v>0</v>
      </c>
      <c r="K34" s="282">
        <f t="shared" si="2"/>
        <v>0</v>
      </c>
      <c r="L34" s="282">
        <f t="shared" si="2"/>
        <v>0</v>
      </c>
      <c r="M34" s="282">
        <f t="shared" si="2"/>
        <v>0</v>
      </c>
      <c r="N34" s="282">
        <f t="shared" si="2"/>
        <v>0</v>
      </c>
      <c r="O34" s="282">
        <f t="shared" si="2"/>
        <v>0</v>
      </c>
      <c r="P34" s="282">
        <f>SUM(P7:Q33)</f>
        <v>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1518</v>
      </c>
      <c r="J1" s="283"/>
      <c r="K1" s="283"/>
      <c r="L1" s="283"/>
      <c r="M1" s="283"/>
      <c r="N1" s="283"/>
      <c r="O1" s="283"/>
      <c r="P1" s="283"/>
      <c r="Q1" s="283"/>
      <c r="R1" s="283"/>
      <c r="S1" s="283"/>
      <c r="T1" s="283"/>
      <c r="U1" s="283"/>
    </row>
    <row r="2" spans="1:21" ht="18.75" x14ac:dyDescent="0.25">
      <c r="A2" s="270" t="s">
        <v>1347</v>
      </c>
      <c r="B2" s="283"/>
      <c r="C2" s="283"/>
      <c r="D2" s="283"/>
      <c r="E2" s="283"/>
      <c r="F2" s="283"/>
      <c r="G2" s="283"/>
      <c r="J2" s="283"/>
      <c r="K2" s="283"/>
      <c r="L2" s="283"/>
      <c r="M2" s="283"/>
      <c r="N2" s="283"/>
      <c r="O2" s="283"/>
      <c r="P2" s="283"/>
      <c r="Q2" s="283"/>
      <c r="R2" s="283"/>
      <c r="S2" s="283"/>
      <c r="T2" s="283"/>
      <c r="U2" s="283"/>
    </row>
    <row r="3" spans="1:21" x14ac:dyDescent="0.25">
      <c r="A3" s="757" t="s">
        <v>1402</v>
      </c>
      <c r="B3" s="757"/>
      <c r="C3" s="757"/>
      <c r="D3" s="757"/>
      <c r="E3" s="757"/>
      <c r="F3" s="757"/>
      <c r="G3" s="757"/>
      <c r="H3" s="757"/>
      <c r="I3" s="757"/>
      <c r="J3" s="757"/>
      <c r="K3" s="757"/>
      <c r="L3" s="757"/>
      <c r="M3" s="757"/>
      <c r="N3" s="757"/>
      <c r="O3" s="757"/>
      <c r="P3" s="757"/>
      <c r="Q3" s="757"/>
      <c r="R3" s="757"/>
      <c r="S3" s="757"/>
      <c r="T3" s="757"/>
      <c r="U3" s="757"/>
    </row>
    <row r="4" spans="1:21" s="363" customFormat="1" x14ac:dyDescent="0.25">
      <c r="A4" s="375" t="s">
        <v>1401</v>
      </c>
      <c r="B4" s="373"/>
      <c r="C4" s="373"/>
      <c r="D4" s="373"/>
      <c r="E4" s="373"/>
      <c r="F4" s="373"/>
      <c r="G4" s="373"/>
      <c r="H4" s="373"/>
      <c r="I4" s="373"/>
      <c r="J4" s="373"/>
      <c r="K4" s="373"/>
      <c r="L4" s="373"/>
      <c r="M4" s="373"/>
      <c r="N4" s="373"/>
      <c r="O4" s="373"/>
      <c r="P4" s="373"/>
      <c r="Q4" s="373"/>
      <c r="R4" s="373"/>
      <c r="S4" s="373"/>
      <c r="T4" s="373"/>
      <c r="U4" s="373"/>
    </row>
    <row r="5" spans="1:21" x14ac:dyDescent="0.25">
      <c r="A5" s="314"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688" t="s">
        <v>97</v>
      </c>
      <c r="B6" s="690" t="s">
        <v>111</v>
      </c>
      <c r="C6" s="700" t="s">
        <v>86</v>
      </c>
      <c r="D6" s="700" t="s">
        <v>87</v>
      </c>
      <c r="E6" s="700" t="s">
        <v>392</v>
      </c>
      <c r="F6" s="700" t="s">
        <v>88</v>
      </c>
      <c r="G6" s="703" t="s">
        <v>100</v>
      </c>
      <c r="H6" s="705"/>
      <c r="I6" s="705"/>
      <c r="J6" s="705"/>
      <c r="K6" s="705"/>
      <c r="L6" s="705"/>
      <c r="M6" s="705"/>
      <c r="N6" s="704"/>
      <c r="O6" s="709" t="s">
        <v>101</v>
      </c>
      <c r="P6" s="710"/>
      <c r="Q6" s="690" t="s">
        <v>102</v>
      </c>
      <c r="R6" s="690" t="s">
        <v>103</v>
      </c>
      <c r="S6" s="690" t="s">
        <v>110</v>
      </c>
      <c r="T6" s="690" t="s">
        <v>109</v>
      </c>
      <c r="U6" s="706" t="s">
        <v>89</v>
      </c>
    </row>
    <row r="7" spans="1:21" ht="15" customHeight="1" x14ac:dyDescent="0.25">
      <c r="A7" s="688"/>
      <c r="B7" s="688"/>
      <c r="C7" s="701"/>
      <c r="D7" s="701"/>
      <c r="E7" s="701"/>
      <c r="F7" s="701"/>
      <c r="G7" s="703" t="s">
        <v>104</v>
      </c>
      <c r="H7" s="704"/>
      <c r="I7" s="703" t="s">
        <v>105</v>
      </c>
      <c r="J7" s="704"/>
      <c r="K7" s="703" t="s">
        <v>106</v>
      </c>
      <c r="L7" s="704"/>
      <c r="M7" s="703" t="s">
        <v>107</v>
      </c>
      <c r="N7" s="704"/>
      <c r="O7" s="711"/>
      <c r="P7" s="712"/>
      <c r="Q7" s="688"/>
      <c r="R7" s="688"/>
      <c r="S7" s="688"/>
      <c r="T7" s="688"/>
      <c r="U7" s="707"/>
    </row>
    <row r="8" spans="1:21" ht="25.5" x14ac:dyDescent="0.25">
      <c r="A8" s="689"/>
      <c r="B8" s="689"/>
      <c r="C8" s="702"/>
      <c r="D8" s="702"/>
      <c r="E8" s="702"/>
      <c r="F8" s="702"/>
      <c r="G8" s="433" t="s">
        <v>108</v>
      </c>
      <c r="H8" s="433" t="s">
        <v>12</v>
      </c>
      <c r="I8" s="433" t="s">
        <v>108</v>
      </c>
      <c r="J8" s="433" t="s">
        <v>12</v>
      </c>
      <c r="K8" s="433" t="s">
        <v>108</v>
      </c>
      <c r="L8" s="433" t="s">
        <v>12</v>
      </c>
      <c r="M8" s="433" t="s">
        <v>108</v>
      </c>
      <c r="N8" s="433" t="s">
        <v>12</v>
      </c>
      <c r="O8" s="433" t="s">
        <v>108</v>
      </c>
      <c r="P8" s="433" t="s">
        <v>12</v>
      </c>
      <c r="Q8" s="689"/>
      <c r="R8" s="689"/>
      <c r="S8" s="689"/>
      <c r="T8" s="689"/>
      <c r="U8" s="708"/>
    </row>
    <row r="9" spans="1:21" s="363" customFormat="1" ht="15.75" x14ac:dyDescent="0.25">
      <c r="A9" s="434"/>
      <c r="B9" s="435"/>
      <c r="C9" s="436"/>
      <c r="D9" s="436"/>
      <c r="E9" s="437"/>
      <c r="F9" s="436"/>
      <c r="G9" s="438"/>
      <c r="H9" s="438"/>
      <c r="I9" s="438"/>
      <c r="J9" s="438"/>
      <c r="K9" s="438"/>
      <c r="L9" s="438"/>
      <c r="M9" s="438"/>
      <c r="N9" s="438"/>
      <c r="O9" s="438"/>
      <c r="P9" s="438"/>
      <c r="Q9" s="439"/>
      <c r="R9" s="439"/>
      <c r="S9" s="439"/>
      <c r="T9" s="439"/>
      <c r="U9" s="440"/>
    </row>
    <row r="10" spans="1:21" ht="15.75" x14ac:dyDescent="0.25">
      <c r="A10" s="754" t="s">
        <v>1402</v>
      </c>
      <c r="B10" s="754" t="s">
        <v>1403</v>
      </c>
      <c r="C10" s="279"/>
      <c r="D10" s="279"/>
      <c r="E10" s="279"/>
      <c r="F10" s="280"/>
      <c r="G10" s="280"/>
      <c r="H10" s="356"/>
      <c r="I10" s="280"/>
      <c r="J10" s="356"/>
      <c r="K10" s="280"/>
      <c r="L10" s="356"/>
      <c r="M10" s="280"/>
      <c r="N10" s="356"/>
      <c r="O10" s="393">
        <f>G10+I10+K10+M10</f>
        <v>0</v>
      </c>
      <c r="P10" s="394">
        <f>H10+J10+L10+N10</f>
        <v>0</v>
      </c>
      <c r="Q10" s="280"/>
      <c r="R10" s="280"/>
      <c r="S10" s="280"/>
      <c r="T10" s="280"/>
      <c r="U10" s="280"/>
    </row>
    <row r="11" spans="1:21" ht="15.75" x14ac:dyDescent="0.25">
      <c r="A11" s="755"/>
      <c r="B11" s="755"/>
      <c r="C11" s="279"/>
      <c r="D11" s="279"/>
      <c r="E11" s="279"/>
      <c r="F11" s="280"/>
      <c r="G11" s="280"/>
      <c r="H11" s="356"/>
      <c r="I11" s="280"/>
      <c r="J11" s="356"/>
      <c r="K11" s="280"/>
      <c r="L11" s="356"/>
      <c r="M11" s="280"/>
      <c r="N11" s="356"/>
      <c r="O11" s="393">
        <f t="shared" ref="O11:O35" si="0">G11+I11+K11+M11</f>
        <v>0</v>
      </c>
      <c r="P11" s="394">
        <f t="shared" ref="P11:P35" si="1">H11+J11+L11+N11</f>
        <v>0</v>
      </c>
      <c r="Q11" s="280"/>
      <c r="R11" s="280"/>
      <c r="S11" s="280"/>
      <c r="T11" s="280"/>
      <c r="U11" s="280"/>
    </row>
    <row r="12" spans="1:21" ht="15.75" x14ac:dyDescent="0.25">
      <c r="A12" s="755"/>
      <c r="B12" s="755"/>
      <c r="C12" s="279"/>
      <c r="D12" s="279"/>
      <c r="E12" s="279"/>
      <c r="F12" s="280"/>
      <c r="G12" s="280"/>
      <c r="H12" s="356"/>
      <c r="I12" s="280"/>
      <c r="J12" s="356"/>
      <c r="K12" s="280"/>
      <c r="L12" s="356"/>
      <c r="M12" s="280"/>
      <c r="N12" s="356"/>
      <c r="O12" s="393">
        <f t="shared" si="0"/>
        <v>0</v>
      </c>
      <c r="P12" s="394">
        <f t="shared" si="1"/>
        <v>0</v>
      </c>
      <c r="Q12" s="280"/>
      <c r="R12" s="280"/>
      <c r="S12" s="280"/>
      <c r="T12" s="280"/>
      <c r="U12" s="280"/>
    </row>
    <row r="13" spans="1:21" ht="15.75" x14ac:dyDescent="0.25">
      <c r="A13" s="755"/>
      <c r="B13" s="755"/>
      <c r="C13" s="279"/>
      <c r="D13" s="279"/>
      <c r="E13" s="279"/>
      <c r="F13" s="280"/>
      <c r="G13" s="280"/>
      <c r="H13" s="356"/>
      <c r="I13" s="280"/>
      <c r="J13" s="356"/>
      <c r="K13" s="280"/>
      <c r="L13" s="356"/>
      <c r="M13" s="280"/>
      <c r="N13" s="356"/>
      <c r="O13" s="393">
        <f t="shared" si="0"/>
        <v>0</v>
      </c>
      <c r="P13" s="394">
        <f t="shared" si="1"/>
        <v>0</v>
      </c>
      <c r="Q13" s="280"/>
      <c r="R13" s="280"/>
      <c r="S13" s="280"/>
      <c r="T13" s="280"/>
      <c r="U13" s="280"/>
    </row>
    <row r="14" spans="1:21" ht="15.75" x14ac:dyDescent="0.25">
      <c r="A14" s="755"/>
      <c r="B14" s="755"/>
      <c r="C14" s="279"/>
      <c r="D14" s="279"/>
      <c r="E14" s="279"/>
      <c r="F14" s="280"/>
      <c r="G14" s="280"/>
      <c r="H14" s="356"/>
      <c r="I14" s="280"/>
      <c r="J14" s="356"/>
      <c r="K14" s="280"/>
      <c r="L14" s="356"/>
      <c r="M14" s="280"/>
      <c r="N14" s="356"/>
      <c r="O14" s="393">
        <f t="shared" si="0"/>
        <v>0</v>
      </c>
      <c r="P14" s="394">
        <f t="shared" si="1"/>
        <v>0</v>
      </c>
      <c r="Q14" s="280"/>
      <c r="R14" s="280"/>
      <c r="S14" s="280"/>
      <c r="T14" s="280"/>
      <c r="U14" s="280"/>
    </row>
    <row r="15" spans="1:21" ht="15.75" x14ac:dyDescent="0.25">
      <c r="A15" s="756"/>
      <c r="B15" s="756"/>
      <c r="C15" s="279"/>
      <c r="D15" s="279"/>
      <c r="E15" s="279"/>
      <c r="F15" s="280"/>
      <c r="G15" s="280"/>
      <c r="H15" s="356"/>
      <c r="I15" s="280"/>
      <c r="J15" s="356"/>
      <c r="K15" s="280"/>
      <c r="L15" s="356"/>
      <c r="M15" s="280"/>
      <c r="N15" s="356"/>
      <c r="O15" s="393">
        <f t="shared" si="0"/>
        <v>0</v>
      </c>
      <c r="P15" s="394">
        <f t="shared" si="1"/>
        <v>0</v>
      </c>
      <c r="Q15" s="280"/>
      <c r="R15" s="280"/>
      <c r="S15" s="280"/>
      <c r="T15" s="280"/>
      <c r="U15" s="357"/>
    </row>
    <row r="16" spans="1:21" ht="15.75" customHeight="1" x14ac:dyDescent="0.25">
      <c r="A16" s="754" t="s">
        <v>1401</v>
      </c>
      <c r="B16" s="754" t="s">
        <v>1404</v>
      </c>
      <c r="C16" s="279"/>
      <c r="D16" s="279"/>
      <c r="E16" s="279"/>
      <c r="F16" s="280"/>
      <c r="G16" s="280"/>
      <c r="H16" s="356"/>
      <c r="I16" s="280"/>
      <c r="J16" s="356"/>
      <c r="K16" s="358"/>
      <c r="L16" s="356"/>
      <c r="M16" s="280"/>
      <c r="N16" s="356"/>
      <c r="O16" s="393">
        <f t="shared" si="0"/>
        <v>0</v>
      </c>
      <c r="P16" s="394">
        <f t="shared" si="1"/>
        <v>0</v>
      </c>
      <c r="Q16" s="280"/>
      <c r="R16" s="280"/>
      <c r="S16" s="280"/>
      <c r="T16" s="280"/>
      <c r="U16" s="280"/>
    </row>
    <row r="17" spans="1:21" ht="15.75" x14ac:dyDescent="0.25">
      <c r="A17" s="755"/>
      <c r="B17" s="755"/>
      <c r="C17" s="279"/>
      <c r="D17" s="279"/>
      <c r="E17" s="279"/>
      <c r="F17" s="280"/>
      <c r="G17" s="280"/>
      <c r="H17" s="356"/>
      <c r="I17" s="280"/>
      <c r="J17" s="356"/>
      <c r="K17" s="358"/>
      <c r="L17" s="356"/>
      <c r="M17" s="280"/>
      <c r="N17" s="356"/>
      <c r="O17" s="393">
        <f t="shared" si="0"/>
        <v>0</v>
      </c>
      <c r="P17" s="394">
        <f t="shared" si="1"/>
        <v>0</v>
      </c>
      <c r="Q17" s="280"/>
      <c r="R17" s="280"/>
      <c r="S17" s="280"/>
      <c r="T17" s="280"/>
      <c r="U17" s="280"/>
    </row>
    <row r="18" spans="1:21" ht="15.75" x14ac:dyDescent="0.25">
      <c r="A18" s="755"/>
      <c r="B18" s="755"/>
      <c r="C18" s="279"/>
      <c r="D18" s="279"/>
      <c r="E18" s="279"/>
      <c r="F18" s="280"/>
      <c r="G18" s="280"/>
      <c r="H18" s="356"/>
      <c r="I18" s="280"/>
      <c r="J18" s="356"/>
      <c r="K18" s="358"/>
      <c r="L18" s="356"/>
      <c r="M18" s="280"/>
      <c r="N18" s="356"/>
      <c r="O18" s="393">
        <f t="shared" si="0"/>
        <v>0</v>
      </c>
      <c r="P18" s="394">
        <f t="shared" si="1"/>
        <v>0</v>
      </c>
      <c r="Q18" s="280"/>
      <c r="R18" s="280"/>
      <c r="S18" s="280"/>
      <c r="T18" s="280"/>
      <c r="U18" s="280"/>
    </row>
    <row r="19" spans="1:21" ht="15.75" x14ac:dyDescent="0.25">
      <c r="A19" s="755"/>
      <c r="B19" s="755"/>
      <c r="C19" s="279"/>
      <c r="D19" s="279"/>
      <c r="E19" s="279"/>
      <c r="F19" s="280"/>
      <c r="G19" s="280"/>
      <c r="H19" s="356"/>
      <c r="I19" s="280"/>
      <c r="J19" s="356"/>
      <c r="K19" s="358"/>
      <c r="L19" s="356"/>
      <c r="M19" s="280"/>
      <c r="N19" s="356"/>
      <c r="O19" s="393">
        <f t="shared" si="0"/>
        <v>0</v>
      </c>
      <c r="P19" s="394">
        <f t="shared" si="1"/>
        <v>0</v>
      </c>
      <c r="Q19" s="280"/>
      <c r="R19" s="280"/>
      <c r="S19" s="280"/>
      <c r="T19" s="280"/>
      <c r="U19" s="280"/>
    </row>
    <row r="20" spans="1:21" ht="15.75" x14ac:dyDescent="0.25">
      <c r="A20" s="755"/>
      <c r="B20" s="755"/>
      <c r="C20" s="279"/>
      <c r="D20" s="279"/>
      <c r="E20" s="279"/>
      <c r="F20" s="280"/>
      <c r="G20" s="280"/>
      <c r="H20" s="356"/>
      <c r="I20" s="280"/>
      <c r="J20" s="356"/>
      <c r="K20" s="280"/>
      <c r="L20" s="356"/>
      <c r="M20" s="280"/>
      <c r="N20" s="356"/>
      <c r="O20" s="393">
        <f t="shared" si="0"/>
        <v>0</v>
      </c>
      <c r="P20" s="394">
        <f t="shared" si="1"/>
        <v>0</v>
      </c>
      <c r="Q20" s="280"/>
      <c r="R20" s="280"/>
      <c r="S20" s="280"/>
      <c r="T20" s="280"/>
      <c r="U20" s="359"/>
    </row>
    <row r="21" spans="1:21" s="363" customFormat="1" ht="15.75" x14ac:dyDescent="0.25">
      <c r="A21" s="755"/>
      <c r="B21" s="755"/>
      <c r="C21" s="374"/>
      <c r="D21" s="374"/>
      <c r="E21" s="374"/>
      <c r="F21" s="280"/>
      <c r="G21" s="280"/>
      <c r="H21" s="356"/>
      <c r="I21" s="280"/>
      <c r="J21" s="356"/>
      <c r="K21" s="280"/>
      <c r="L21" s="356"/>
      <c r="M21" s="280"/>
      <c r="N21" s="356"/>
      <c r="O21" s="393">
        <f t="shared" si="0"/>
        <v>0</v>
      </c>
      <c r="P21" s="394">
        <f t="shared" si="1"/>
        <v>0</v>
      </c>
      <c r="Q21" s="280"/>
      <c r="R21" s="280"/>
      <c r="S21" s="280"/>
      <c r="T21" s="280"/>
      <c r="U21" s="359"/>
    </row>
    <row r="22" spans="1:21" s="363" customFormat="1" ht="15.75" x14ac:dyDescent="0.25">
      <c r="A22" s="755"/>
      <c r="B22" s="755"/>
      <c r="C22" s="374"/>
      <c r="D22" s="374"/>
      <c r="E22" s="374"/>
      <c r="F22" s="280"/>
      <c r="G22" s="280"/>
      <c r="H22" s="356"/>
      <c r="I22" s="280"/>
      <c r="J22" s="356"/>
      <c r="K22" s="280"/>
      <c r="L22" s="356"/>
      <c r="M22" s="280"/>
      <c r="N22" s="356"/>
      <c r="O22" s="393">
        <f t="shared" si="0"/>
        <v>0</v>
      </c>
      <c r="P22" s="394">
        <f t="shared" si="1"/>
        <v>0</v>
      </c>
      <c r="Q22" s="280"/>
      <c r="R22" s="280"/>
      <c r="S22" s="280"/>
      <c r="T22" s="280"/>
      <c r="U22" s="359"/>
    </row>
    <row r="23" spans="1:21" s="363" customFormat="1" ht="15.75" x14ac:dyDescent="0.25">
      <c r="A23" s="755"/>
      <c r="B23" s="755"/>
      <c r="C23" s="374"/>
      <c r="D23" s="374"/>
      <c r="E23" s="374"/>
      <c r="F23" s="280"/>
      <c r="G23" s="280"/>
      <c r="H23" s="356"/>
      <c r="I23" s="280"/>
      <c r="J23" s="356"/>
      <c r="K23" s="280"/>
      <c r="L23" s="356"/>
      <c r="M23" s="280"/>
      <c r="N23" s="356"/>
      <c r="O23" s="393">
        <f t="shared" si="0"/>
        <v>0</v>
      </c>
      <c r="P23" s="394">
        <f t="shared" si="1"/>
        <v>0</v>
      </c>
      <c r="Q23" s="280"/>
      <c r="R23" s="280"/>
      <c r="S23" s="280"/>
      <c r="T23" s="280"/>
      <c r="U23" s="359"/>
    </row>
    <row r="24" spans="1:21" s="363" customFormat="1" ht="15.75" x14ac:dyDescent="0.25">
      <c r="A24" s="755"/>
      <c r="B24" s="755"/>
      <c r="C24" s="374"/>
      <c r="D24" s="374"/>
      <c r="E24" s="374"/>
      <c r="F24" s="280"/>
      <c r="G24" s="280"/>
      <c r="H24" s="356"/>
      <c r="I24" s="280"/>
      <c r="J24" s="356"/>
      <c r="K24" s="280"/>
      <c r="L24" s="356"/>
      <c r="M24" s="280"/>
      <c r="N24" s="356"/>
      <c r="O24" s="393">
        <f t="shared" si="0"/>
        <v>0</v>
      </c>
      <c r="P24" s="394">
        <f t="shared" si="1"/>
        <v>0</v>
      </c>
      <c r="Q24" s="280"/>
      <c r="R24" s="280"/>
      <c r="S24" s="280"/>
      <c r="T24" s="280"/>
      <c r="U24" s="359"/>
    </row>
    <row r="25" spans="1:21" s="363" customFormat="1" ht="15.75" x14ac:dyDescent="0.25">
      <c r="A25" s="753" t="s">
        <v>1477</v>
      </c>
      <c r="B25" s="753" t="s">
        <v>1425</v>
      </c>
      <c r="C25" s="374"/>
      <c r="D25" s="374"/>
      <c r="E25" s="374"/>
      <c r="F25" s="280"/>
      <c r="G25" s="280"/>
      <c r="H25" s="356"/>
      <c r="I25" s="280"/>
      <c r="J25" s="356"/>
      <c r="K25" s="280"/>
      <c r="L25" s="356"/>
      <c r="M25" s="280"/>
      <c r="N25" s="356"/>
      <c r="O25" s="393">
        <f t="shared" si="0"/>
        <v>0</v>
      </c>
      <c r="P25" s="394">
        <f t="shared" si="1"/>
        <v>0</v>
      </c>
      <c r="Q25" s="280"/>
      <c r="R25" s="280"/>
      <c r="S25" s="280"/>
      <c r="T25" s="280"/>
      <c r="U25" s="359"/>
    </row>
    <row r="26" spans="1:21" s="363" customFormat="1" ht="15.75" x14ac:dyDescent="0.25">
      <c r="A26" s="753"/>
      <c r="B26" s="753"/>
      <c r="C26" s="374"/>
      <c r="D26" s="374"/>
      <c r="E26" s="374"/>
      <c r="F26" s="280"/>
      <c r="G26" s="280"/>
      <c r="H26" s="356"/>
      <c r="I26" s="280"/>
      <c r="J26" s="356"/>
      <c r="K26" s="280"/>
      <c r="L26" s="356"/>
      <c r="M26" s="280"/>
      <c r="N26" s="356"/>
      <c r="O26" s="393">
        <f t="shared" si="0"/>
        <v>0</v>
      </c>
      <c r="P26" s="394">
        <f t="shared" si="1"/>
        <v>0</v>
      </c>
      <c r="Q26" s="280"/>
      <c r="R26" s="280"/>
      <c r="S26" s="280"/>
      <c r="T26" s="280"/>
      <c r="U26" s="359"/>
    </row>
    <row r="27" spans="1:21" s="363" customFormat="1" ht="15.75" x14ac:dyDescent="0.25">
      <c r="A27" s="753"/>
      <c r="B27" s="753"/>
      <c r="C27" s="374"/>
      <c r="D27" s="374"/>
      <c r="E27" s="374"/>
      <c r="F27" s="280"/>
      <c r="G27" s="280"/>
      <c r="H27" s="356"/>
      <c r="I27" s="280"/>
      <c r="J27" s="356"/>
      <c r="K27" s="280"/>
      <c r="L27" s="356"/>
      <c r="M27" s="280"/>
      <c r="N27" s="356"/>
      <c r="O27" s="393">
        <f t="shared" si="0"/>
        <v>0</v>
      </c>
      <c r="P27" s="394">
        <f t="shared" si="1"/>
        <v>0</v>
      </c>
      <c r="Q27" s="280"/>
      <c r="R27" s="280"/>
      <c r="S27" s="280"/>
      <c r="T27" s="280"/>
      <c r="U27" s="359"/>
    </row>
    <row r="28" spans="1:21" s="363" customFormat="1" ht="15.75" x14ac:dyDescent="0.25">
      <c r="A28" s="753"/>
      <c r="B28" s="753"/>
      <c r="C28" s="374"/>
      <c r="D28" s="374"/>
      <c r="E28" s="374"/>
      <c r="F28" s="280"/>
      <c r="G28" s="280"/>
      <c r="H28" s="356"/>
      <c r="I28" s="280"/>
      <c r="J28" s="356"/>
      <c r="K28" s="280"/>
      <c r="L28" s="356"/>
      <c r="M28" s="280"/>
      <c r="N28" s="356"/>
      <c r="O28" s="393">
        <f t="shared" si="0"/>
        <v>0</v>
      </c>
      <c r="P28" s="394">
        <f t="shared" si="1"/>
        <v>0</v>
      </c>
      <c r="Q28" s="280"/>
      <c r="R28" s="280"/>
      <c r="S28" s="280"/>
      <c r="T28" s="280"/>
      <c r="U28" s="359"/>
    </row>
    <row r="29" spans="1:21" s="363" customFormat="1" ht="15.75" x14ac:dyDescent="0.25">
      <c r="A29" s="753"/>
      <c r="B29" s="753"/>
      <c r="C29" s="374"/>
      <c r="D29" s="374"/>
      <c r="E29" s="374"/>
      <c r="F29" s="280"/>
      <c r="G29" s="280"/>
      <c r="H29" s="356"/>
      <c r="I29" s="280"/>
      <c r="J29" s="356"/>
      <c r="K29" s="280"/>
      <c r="L29" s="356"/>
      <c r="M29" s="280"/>
      <c r="N29" s="356"/>
      <c r="O29" s="393">
        <f t="shared" si="0"/>
        <v>0</v>
      </c>
      <c r="P29" s="394">
        <f t="shared" si="1"/>
        <v>0</v>
      </c>
      <c r="Q29" s="280"/>
      <c r="R29" s="280"/>
      <c r="S29" s="280"/>
      <c r="T29" s="280"/>
      <c r="U29" s="359"/>
    </row>
    <row r="30" spans="1:21" s="363" customFormat="1" ht="15.75" x14ac:dyDescent="0.25">
      <c r="A30" s="753"/>
      <c r="B30" s="753"/>
      <c r="C30" s="374"/>
      <c r="D30" s="374"/>
      <c r="E30" s="374"/>
      <c r="F30" s="280"/>
      <c r="G30" s="280"/>
      <c r="H30" s="356"/>
      <c r="I30" s="280"/>
      <c r="J30" s="356"/>
      <c r="K30" s="280"/>
      <c r="L30" s="356"/>
      <c r="M30" s="280"/>
      <c r="N30" s="356"/>
      <c r="O30" s="393">
        <f t="shared" si="0"/>
        <v>0</v>
      </c>
      <c r="P30" s="394">
        <f t="shared" si="1"/>
        <v>0</v>
      </c>
      <c r="Q30" s="280"/>
      <c r="R30" s="280"/>
      <c r="S30" s="280"/>
      <c r="T30" s="280"/>
      <c r="U30" s="359"/>
    </row>
    <row r="31" spans="1:21" s="363" customFormat="1" ht="15.75" x14ac:dyDescent="0.25">
      <c r="A31" s="753"/>
      <c r="B31" s="753"/>
      <c r="C31" s="374"/>
      <c r="D31" s="374"/>
      <c r="E31" s="374"/>
      <c r="F31" s="280"/>
      <c r="G31" s="280"/>
      <c r="H31" s="356"/>
      <c r="I31" s="280"/>
      <c r="J31" s="356"/>
      <c r="K31" s="280"/>
      <c r="L31" s="356"/>
      <c r="M31" s="280"/>
      <c r="N31" s="356"/>
      <c r="O31" s="393">
        <f t="shared" si="0"/>
        <v>0</v>
      </c>
      <c r="P31" s="394">
        <f t="shared" si="1"/>
        <v>0</v>
      </c>
      <c r="Q31" s="280"/>
      <c r="R31" s="280"/>
      <c r="S31" s="280"/>
      <c r="T31" s="280"/>
      <c r="U31" s="359"/>
    </row>
    <row r="32" spans="1:21" s="363" customFormat="1" ht="15.75" x14ac:dyDescent="0.25">
      <c r="A32" s="753"/>
      <c r="B32" s="753"/>
      <c r="C32" s="374"/>
      <c r="D32" s="374"/>
      <c r="E32" s="374"/>
      <c r="F32" s="280"/>
      <c r="G32" s="280"/>
      <c r="H32" s="356"/>
      <c r="I32" s="280"/>
      <c r="J32" s="356"/>
      <c r="K32" s="280"/>
      <c r="L32" s="356"/>
      <c r="M32" s="280"/>
      <c r="N32" s="356"/>
      <c r="O32" s="393">
        <f t="shared" si="0"/>
        <v>0</v>
      </c>
      <c r="P32" s="394">
        <f t="shared" si="1"/>
        <v>0</v>
      </c>
      <c r="Q32" s="280"/>
      <c r="R32" s="280"/>
      <c r="S32" s="280"/>
      <c r="T32" s="280"/>
      <c r="U32" s="359"/>
    </row>
    <row r="33" spans="1:21" s="363" customFormat="1" ht="15.75" x14ac:dyDescent="0.25">
      <c r="A33" s="753"/>
      <c r="B33" s="753"/>
      <c r="C33" s="374"/>
      <c r="D33" s="374"/>
      <c r="E33" s="374"/>
      <c r="F33" s="280"/>
      <c r="G33" s="280"/>
      <c r="H33" s="356"/>
      <c r="I33" s="280"/>
      <c r="J33" s="356"/>
      <c r="K33" s="280"/>
      <c r="L33" s="356"/>
      <c r="M33" s="280"/>
      <c r="N33" s="356"/>
      <c r="O33" s="393">
        <f t="shared" si="0"/>
        <v>0</v>
      </c>
      <c r="P33" s="394">
        <f t="shared" si="1"/>
        <v>0</v>
      </c>
      <c r="Q33" s="280"/>
      <c r="R33" s="280"/>
      <c r="S33" s="280"/>
      <c r="T33" s="280"/>
      <c r="U33" s="359"/>
    </row>
    <row r="34" spans="1:21" s="363" customFormat="1" ht="15.75" x14ac:dyDescent="0.25">
      <c r="A34" s="753"/>
      <c r="B34" s="753"/>
      <c r="C34" s="374"/>
      <c r="D34" s="374"/>
      <c r="E34" s="374"/>
      <c r="F34" s="280"/>
      <c r="G34" s="280"/>
      <c r="H34" s="356"/>
      <c r="I34" s="280"/>
      <c r="J34" s="356"/>
      <c r="K34" s="280"/>
      <c r="L34" s="356"/>
      <c r="M34" s="280"/>
      <c r="N34" s="356"/>
      <c r="O34" s="393">
        <f t="shared" si="0"/>
        <v>0</v>
      </c>
      <c r="P34" s="394">
        <f t="shared" si="1"/>
        <v>0</v>
      </c>
      <c r="Q34" s="280"/>
      <c r="R34" s="280"/>
      <c r="S34" s="280"/>
      <c r="T34" s="280"/>
      <c r="U34" s="359"/>
    </row>
    <row r="35" spans="1:21" ht="15.75" x14ac:dyDescent="0.25">
      <c r="A35" s="753"/>
      <c r="B35" s="753"/>
      <c r="C35" s="279"/>
      <c r="D35" s="279"/>
      <c r="E35" s="279"/>
      <c r="F35" s="280"/>
      <c r="G35" s="280"/>
      <c r="H35" s="356"/>
      <c r="I35" s="280"/>
      <c r="J35" s="356"/>
      <c r="K35" s="280"/>
      <c r="L35" s="356"/>
      <c r="M35" s="280"/>
      <c r="N35" s="356"/>
      <c r="O35" s="393">
        <f t="shared" si="0"/>
        <v>0</v>
      </c>
      <c r="P35" s="394">
        <f t="shared" si="1"/>
        <v>0</v>
      </c>
      <c r="Q35" s="280"/>
      <c r="R35" s="280"/>
      <c r="S35" s="280"/>
      <c r="T35" s="280"/>
      <c r="U35" s="280"/>
    </row>
    <row r="36" spans="1:21" ht="15.75" x14ac:dyDescent="0.25">
      <c r="A36" s="290"/>
      <c r="B36" s="291"/>
      <c r="C36" s="290" t="s">
        <v>1519</v>
      </c>
      <c r="D36" s="291"/>
      <c r="E36" s="291"/>
      <c r="F36" s="292"/>
      <c r="G36" s="281">
        <f t="shared" ref="G36:P36" si="2">SUM(G10:G35)</f>
        <v>0</v>
      </c>
      <c r="H36" s="282">
        <f t="shared" si="2"/>
        <v>0</v>
      </c>
      <c r="I36" s="281">
        <f t="shared" si="2"/>
        <v>0</v>
      </c>
      <c r="J36" s="282">
        <f t="shared" si="2"/>
        <v>0</v>
      </c>
      <c r="K36" s="281">
        <f t="shared" si="2"/>
        <v>0</v>
      </c>
      <c r="L36" s="282">
        <f t="shared" si="2"/>
        <v>0</v>
      </c>
      <c r="M36" s="281">
        <f t="shared" si="2"/>
        <v>0</v>
      </c>
      <c r="N36" s="282">
        <f t="shared" si="2"/>
        <v>0</v>
      </c>
      <c r="O36" s="282">
        <f t="shared" si="2"/>
        <v>0</v>
      </c>
      <c r="P36" s="282">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F7" workbookViewId="0">
      <selection activeCell="D28" sqref="D2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21.140625" style="196" customWidth="1"/>
    <col min="10" max="10" width="15.85546875" style="86" bestFit="1" customWidth="1"/>
    <col min="11" max="16384" width="11.5703125" style="86"/>
  </cols>
  <sheetData>
    <row r="2" spans="2:9" ht="16.5" thickBot="1" x14ac:dyDescent="0.3">
      <c r="H2" s="680" t="s">
        <v>1369</v>
      </c>
      <c r="I2" s="680"/>
    </row>
    <row r="3" spans="2:9" ht="19.5" thickBot="1" x14ac:dyDescent="0.3">
      <c r="B3" s="81" t="s">
        <v>21</v>
      </c>
      <c r="C3" s="81" t="s">
        <v>391</v>
      </c>
      <c r="H3" s="415" t="s">
        <v>390</v>
      </c>
      <c r="I3" s="416" t="s">
        <v>391</v>
      </c>
    </row>
    <row r="4" spans="2:9" ht="18.75" x14ac:dyDescent="0.25">
      <c r="B4" s="82" t="s">
        <v>122</v>
      </c>
      <c r="C4" s="201">
        <f>'1. TALLERES SEMINARIOS'!D5</f>
        <v>1835262.53</v>
      </c>
      <c r="H4" s="408" t="s">
        <v>1357</v>
      </c>
      <c r="I4" s="411">
        <f>'1. Desarrollo e Innov. Curricu.'!P28</f>
        <v>0</v>
      </c>
    </row>
    <row r="5" spans="2:9" ht="18.75" x14ac:dyDescent="0.25">
      <c r="B5" s="82" t="s">
        <v>415</v>
      </c>
      <c r="C5" s="201">
        <f>'2. CONTRATACION DE PERSONAL'!D5</f>
        <v>1282500</v>
      </c>
      <c r="H5" s="409" t="s">
        <v>1359</v>
      </c>
      <c r="I5" s="412">
        <f>'2. Investigación Científica'!P47</f>
        <v>0</v>
      </c>
    </row>
    <row r="6" spans="2:9" ht="18.75" x14ac:dyDescent="0.25">
      <c r="B6" s="82" t="s">
        <v>126</v>
      </c>
      <c r="C6" s="201">
        <f>'3. EQUIPO DE OFICINA'!D5</f>
        <v>330703</v>
      </c>
      <c r="H6" s="409" t="s">
        <v>471</v>
      </c>
      <c r="I6" s="412">
        <f>'3. Vinculación Univ. Sociedad'!P74</f>
        <v>0</v>
      </c>
    </row>
    <row r="7" spans="2:9" ht="19.5" thickBot="1" x14ac:dyDescent="0.3">
      <c r="B7" s="82" t="s">
        <v>416</v>
      </c>
      <c r="C7" s="201">
        <f>'4. EQUIPO TECNOLÓGICOS'!D5</f>
        <v>1399020</v>
      </c>
      <c r="E7" s="419" t="s">
        <v>119</v>
      </c>
      <c r="F7" s="428" t="s">
        <v>1483</v>
      </c>
      <c r="H7" s="409" t="s">
        <v>1358</v>
      </c>
      <c r="I7" s="412">
        <f>'4. Docencia y Profesorado Univ.'!P21</f>
        <v>0</v>
      </c>
    </row>
    <row r="8" spans="2:9" ht="18.75" x14ac:dyDescent="0.25">
      <c r="B8" s="82" t="s">
        <v>127</v>
      </c>
      <c r="C8" s="201">
        <f>'5. ACTIVIDADES ESPECIALES'!D5</f>
        <v>7986341.2344999993</v>
      </c>
      <c r="E8" s="424" t="s">
        <v>1485</v>
      </c>
      <c r="F8" s="425">
        <f>Presupuesto!D566</f>
        <v>62474764.530000001</v>
      </c>
      <c r="H8" s="409" t="s">
        <v>1360</v>
      </c>
      <c r="I8" s="412">
        <f>'5. Estudiantes y Graduados'!P105</f>
        <v>70057930.956</v>
      </c>
    </row>
    <row r="9" spans="2:9" ht="19.5" thickBot="1" x14ac:dyDescent="0.3">
      <c r="B9" s="92" t="s">
        <v>386</v>
      </c>
      <c r="C9" s="83">
        <f>'6. Becas'!D5</f>
        <v>56122040</v>
      </c>
      <c r="E9" s="426" t="s">
        <v>1510</v>
      </c>
      <c r="F9" s="427">
        <f>Presupuesto!E566</f>
        <v>6781102.2345000003</v>
      </c>
      <c r="H9" s="409" t="s">
        <v>472</v>
      </c>
      <c r="I9" s="412">
        <f>'6. Gestión del Conocimiento'!P27</f>
        <v>0</v>
      </c>
    </row>
    <row r="10" spans="2:9" ht="19.5" thickBot="1" x14ac:dyDescent="0.3">
      <c r="B10" s="92" t="s">
        <v>387</v>
      </c>
      <c r="C10" s="83">
        <f>'7. Infraestructura'!D5</f>
        <v>300000</v>
      </c>
      <c r="E10" s="429" t="s">
        <v>1484</v>
      </c>
      <c r="F10" s="430">
        <f>Presupuesto!F566</f>
        <v>69255866.764500007</v>
      </c>
      <c r="G10" s="111"/>
      <c r="H10" s="409" t="s">
        <v>1361</v>
      </c>
      <c r="I10" s="413">
        <f>'7. Lo Esencial de la Reforma U.'!P34</f>
        <v>0</v>
      </c>
    </row>
    <row r="11" spans="2:9" ht="18.75" x14ac:dyDescent="0.25">
      <c r="B11" s="82" t="s">
        <v>418</v>
      </c>
      <c r="C11" s="83">
        <f>'8. Venta de Servicios'!D5</f>
        <v>0</v>
      </c>
      <c r="E11" s="431" t="s">
        <v>405</v>
      </c>
      <c r="F11" s="432">
        <f>Presupuesto!AR566</f>
        <v>69123436.764499992</v>
      </c>
      <c r="G11" s="111"/>
      <c r="H11" s="409" t="s">
        <v>1478</v>
      </c>
      <c r="I11" s="413">
        <f>'8. Asegura. de la Calid. y M'!P36</f>
        <v>0</v>
      </c>
    </row>
    <row r="12" spans="2:9" ht="18.75" x14ac:dyDescent="0.25">
      <c r="B12" s="92"/>
      <c r="C12" s="83"/>
      <c r="F12" s="111"/>
      <c r="G12" s="111"/>
      <c r="H12" s="409" t="s">
        <v>1363</v>
      </c>
      <c r="I12" s="413">
        <f>'9. Cultura de Inno. Insti...'!P21</f>
        <v>0</v>
      </c>
    </row>
    <row r="13" spans="2:9" ht="24" thickBot="1" x14ac:dyDescent="0.3">
      <c r="B13" s="84" t="s">
        <v>125</v>
      </c>
      <c r="C13" s="423">
        <f>SUM(C4:C12)</f>
        <v>69255866.764499992</v>
      </c>
      <c r="F13" s="111"/>
      <c r="G13" s="111"/>
      <c r="H13" s="410" t="s">
        <v>1454</v>
      </c>
      <c r="I13" s="414">
        <f>'10. Posgrado'!P43</f>
        <v>0</v>
      </c>
    </row>
    <row r="14" spans="2:9" ht="23.25" x14ac:dyDescent="0.25">
      <c r="B14" s="84"/>
      <c r="C14" s="85"/>
      <c r="F14" s="111"/>
      <c r="G14" s="111"/>
      <c r="H14" s="417" t="s">
        <v>125</v>
      </c>
      <c r="I14" s="418">
        <f>SUM(I4:I13)</f>
        <v>70057930.956</v>
      </c>
    </row>
    <row r="15" spans="2:9" ht="15.75" x14ac:dyDescent="0.25">
      <c r="F15" s="111"/>
      <c r="G15" s="111"/>
      <c r="H15" s="681"/>
      <c r="I15" s="681"/>
    </row>
    <row r="16" spans="2:9" ht="16.5" thickBot="1" x14ac:dyDescent="0.3">
      <c r="F16" s="111"/>
      <c r="G16" s="111"/>
      <c r="H16" s="682" t="s">
        <v>1371</v>
      </c>
      <c r="I16" s="682"/>
    </row>
    <row r="17" spans="2:15" ht="15.75" thickBot="1" x14ac:dyDescent="0.3">
      <c r="F17" s="111"/>
      <c r="G17" s="111"/>
      <c r="H17" s="419" t="s">
        <v>390</v>
      </c>
      <c r="I17" s="420" t="s">
        <v>391</v>
      </c>
      <c r="J17" s="196"/>
    </row>
    <row r="18" spans="2:15" x14ac:dyDescent="0.25">
      <c r="H18" s="472" t="s">
        <v>1364</v>
      </c>
      <c r="I18" s="473">
        <f>'11. Gestion Administrativa'!P39</f>
        <v>0</v>
      </c>
      <c r="J18" s="196"/>
    </row>
    <row r="19" spans="2:15" x14ac:dyDescent="0.25">
      <c r="H19" s="474" t="s">
        <v>1365</v>
      </c>
      <c r="I19" s="475">
        <f>'12. Gestión del Talento Humano'!P21</f>
        <v>0</v>
      </c>
      <c r="J19" s="196"/>
    </row>
    <row r="20" spans="2:15" x14ac:dyDescent="0.25">
      <c r="B20" s="466" t="s">
        <v>1505</v>
      </c>
      <c r="C20" s="467">
        <v>21.981300000000001</v>
      </c>
      <c r="D20" s="466" t="s">
        <v>1508</v>
      </c>
      <c r="E20" s="468"/>
      <c r="H20" s="474" t="s">
        <v>1366</v>
      </c>
      <c r="I20" s="475">
        <f>'13. Gestión Académica'!P21</f>
        <v>0</v>
      </c>
      <c r="J20" s="196"/>
    </row>
    <row r="21" spans="2:15" x14ac:dyDescent="0.25">
      <c r="H21" s="474" t="s">
        <v>1367</v>
      </c>
      <c r="I21" s="475">
        <f>'14. Internacional... de la E.S.'!P36</f>
        <v>0</v>
      </c>
      <c r="J21" s="196"/>
    </row>
    <row r="22" spans="2:15" x14ac:dyDescent="0.25">
      <c r="H22" s="476" t="s">
        <v>1368</v>
      </c>
      <c r="I22" s="477">
        <f>'15. Gobernabilidad y Proceso...'!P29</f>
        <v>0</v>
      </c>
      <c r="J22" s="196"/>
    </row>
    <row r="23" spans="2:15" x14ac:dyDescent="0.25">
      <c r="H23" s="478" t="s">
        <v>1479</v>
      </c>
      <c r="I23" s="479">
        <f>'16. Desa. del Sistema Educ.Sup.'!P70</f>
        <v>0</v>
      </c>
      <c r="J23" s="196"/>
    </row>
    <row r="24" spans="2:15" s="458" customFormat="1" ht="15.75" thickBot="1" x14ac:dyDescent="0.3">
      <c r="H24" s="480" t="s">
        <v>1517</v>
      </c>
      <c r="I24" s="481">
        <f>'17. Gestión TIC'!P74</f>
        <v>0</v>
      </c>
      <c r="J24" s="196"/>
    </row>
    <row r="25" spans="2:15" ht="15.75" thickBot="1" x14ac:dyDescent="0.3">
      <c r="H25" s="470" t="s">
        <v>125</v>
      </c>
      <c r="I25" s="471">
        <f>SUM(I18:I23)</f>
        <v>0</v>
      </c>
    </row>
    <row r="26" spans="2:15" ht="15.75" thickBot="1" x14ac:dyDescent="0.3"/>
    <row r="27" spans="2:15" ht="15.75" thickBot="1" x14ac:dyDescent="0.3">
      <c r="H27" s="421" t="s">
        <v>1370</v>
      </c>
      <c r="I27" s="422">
        <f>I14+I25</f>
        <v>70057930.956</v>
      </c>
    </row>
    <row r="28" spans="2:15" x14ac:dyDescent="0.25">
      <c r="H28" s="340"/>
      <c r="I28" s="341"/>
    </row>
    <row r="29" spans="2:15" x14ac:dyDescent="0.25">
      <c r="H29" s="340"/>
      <c r="I29" s="341"/>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2</v>
      </c>
      <c r="D54" s="238">
        <f>SUMIF('2. CONTRATACION DE PERSONAL'!$C:$C,'Cuadro Resumen'!$B$40:$B$56,'2. CONTRATACION DE PERSONAL'!$G:$G)</f>
        <v>720000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1</v>
      </c>
      <c r="D56" s="238">
        <f>SUMIF('2. CONTRATACION DE PERSONAL'!$C:$C,'Cuadro Resumen'!$B$40:$B$56,'2. CONTRATACION DE PERSONAL'!$G:$G)</f>
        <v>420000</v>
      </c>
    </row>
    <row r="57" spans="2:4" ht="23.25" x14ac:dyDescent="0.25">
      <c r="B57" s="84" t="s">
        <v>125</v>
      </c>
      <c r="C57" s="168">
        <f>SUBTOTAL(109,C40:C56)</f>
        <v>3</v>
      </c>
      <c r="D57" s="238">
        <f>SUM(D40:D56)</f>
        <v>1140000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3</v>
      </c>
      <c r="D69" s="239">
        <f>SUMIF('3. EQUIPO DE OFICINA'!$C:$C,'Cuadro Resumen'!$B$69:$B$78,'3. EQUIPO DE OFICINA'!$F:$F)</f>
        <v>8400</v>
      </c>
    </row>
    <row r="70" spans="2:4" ht="18.75" x14ac:dyDescent="0.25">
      <c r="B70" s="92" t="s">
        <v>64</v>
      </c>
      <c r="C70" s="83">
        <f>SUMIF('3. EQUIPO DE OFICINA'!C:C,'Cuadro Resumen'!$B$69:$B$78,'3. EQUIPO DE OFICINA'!D:D)</f>
        <v>14</v>
      </c>
      <c r="D70" s="239">
        <f>SUMIF('3. EQUIPO DE OFICINA'!$C:$C,'Cuadro Resumen'!$B$69:$B$78,'3. EQUIPO DE OFICINA'!$F:$F)</f>
        <v>33600</v>
      </c>
    </row>
    <row r="71" spans="2:4" ht="18.75" x14ac:dyDescent="0.25">
      <c r="B71" s="92" t="s">
        <v>65</v>
      </c>
      <c r="C71" s="83">
        <f>SUMIF('3. EQUIPO DE OFICINA'!C:C,'Cuadro Resumen'!$B$69:$B$78,'3. EQUIPO DE OFICINA'!D:D)</f>
        <v>3</v>
      </c>
      <c r="D71" s="239">
        <f>SUMIF('3. EQUIPO DE OFICINA'!$C:$C,'Cuadro Resumen'!$B$69:$B$78,'3. EQUIPO DE OFICINA'!$F:$F)</f>
        <v>3000</v>
      </c>
    </row>
    <row r="72" spans="2:4" ht="18.75" x14ac:dyDescent="0.25">
      <c r="B72" s="92" t="s">
        <v>66</v>
      </c>
      <c r="C72" s="83">
        <f>SUMIF('3. EQUIPO DE OFICINA'!C:C,'Cuadro Resumen'!$B$69:$B$78,'3. EQUIPO DE OFICINA'!D:D)</f>
        <v>3</v>
      </c>
      <c r="D72" s="239">
        <f>SUMIF('3. EQUIPO DE OFICINA'!$C:$C,'Cuadro Resumen'!$B$69:$B$78,'3. EQUIPO DE OFICINA'!$F:$F)</f>
        <v>18000</v>
      </c>
    </row>
    <row r="73" spans="2:4" ht="18.75" x14ac:dyDescent="0.25">
      <c r="B73" s="92" t="s">
        <v>67</v>
      </c>
      <c r="C73" s="83">
        <f>SUMIF('3. EQUIPO DE OFICINA'!C:C,'Cuadro Resumen'!$B$69:$B$78,'3. EQUIPO DE OFICINA'!D:D)</f>
        <v>1</v>
      </c>
      <c r="D73" s="239">
        <f>SUMIF('3. EQUIPO DE OFICINA'!$C:$C,'Cuadro Resumen'!$B$69:$B$78,'3. EQUIPO DE OFICINA'!$F:$F)</f>
        <v>3000</v>
      </c>
    </row>
    <row r="74" spans="2:4" ht="18.75" x14ac:dyDescent="0.25">
      <c r="B74" s="92" t="s">
        <v>68</v>
      </c>
      <c r="C74" s="83">
        <f>SUMIF('3. EQUIPO DE OFICINA'!C:C,'Cuadro Resumen'!$B$69:$B$78,'3. EQUIPO DE OFICINA'!D:D)</f>
        <v>1</v>
      </c>
      <c r="D74" s="239">
        <f>SUMIF('3. EQUIPO DE OFICINA'!$C:$C,'Cuadro Resumen'!$B$69:$B$78,'3. EQUIPO DE OFICINA'!$F:$F)</f>
        <v>10000</v>
      </c>
    </row>
    <row r="75" spans="2:4" ht="18.75" x14ac:dyDescent="0.25">
      <c r="B75" s="92" t="s">
        <v>69</v>
      </c>
      <c r="C75" s="83">
        <f>SUMIF('3. EQUIPO DE OFICINA'!C:C,'Cuadro Resumen'!$B$69:$B$78,'3. EQUIPO DE OFICINA'!D:D)</f>
        <v>6</v>
      </c>
      <c r="D75" s="239">
        <f>SUMIF('3. EQUIPO DE OFICINA'!$C:$C,'Cuadro Resumen'!$B$69:$B$78,'3. EQUIPO DE OFICINA'!$F:$F)</f>
        <v>48000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1</v>
      </c>
      <c r="D77" s="239">
        <f>SUMIF('3. EQUIPO DE OFICINA'!$C:$C,'Cuadro Resumen'!$B$69:$B$78,'3. EQUIPO DE OFICINA'!$F:$F)</f>
        <v>5000</v>
      </c>
    </row>
    <row r="78" spans="2:4" ht="18.75" x14ac:dyDescent="0.25">
      <c r="B78" s="82" t="s">
        <v>72</v>
      </c>
      <c r="C78" s="83">
        <f>SUMIF('3. EQUIPO DE OFICINA'!C:C,'Cuadro Resumen'!$B$69:$B$78,'3. EQUIPO DE OFICINA'!D:D)</f>
        <v>1</v>
      </c>
      <c r="D78" s="239">
        <f>SUMIF('3. EQUIPO DE OFICINA'!$C:$C,'Cuadro Resumen'!$B$69:$B$78,'3. EQUIPO DE OFICINA'!$F:$F)</f>
        <v>100000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33</v>
      </c>
      <c r="D80" s="240">
        <f>SUM(D69:D79)</f>
        <v>229000</v>
      </c>
    </row>
    <row r="83" spans="2:4" x14ac:dyDescent="0.25">
      <c r="B83" s="197" t="s">
        <v>381</v>
      </c>
    </row>
    <row r="85" spans="2:4" ht="18.75" x14ac:dyDescent="0.25">
      <c r="B85" s="81" t="s">
        <v>382</v>
      </c>
      <c r="C85" s="81" t="s">
        <v>55</v>
      </c>
      <c r="D85" s="237" t="s">
        <v>475</v>
      </c>
    </row>
    <row r="86" spans="2:4" ht="37.5" x14ac:dyDescent="0.25">
      <c r="B86" s="304" t="s">
        <v>1337</v>
      </c>
      <c r="C86" s="83">
        <f>SUMIF('4. EQUIPO TECNOLÓGICOS'!C:C,'Cuadro Resumen'!$B$86:$B$102,'4. EQUIPO TECNOLÓGICOS'!D:D)</f>
        <v>6</v>
      </c>
      <c r="D86" s="83">
        <f>SUMIF('4. EQUIPO TECNOLÓGICOS'!$C:$C,'Cuadro Resumen'!$B$86:$B$102,'4. EQUIPO TECNOLÓGICOS'!F:F)</f>
        <v>382000</v>
      </c>
    </row>
    <row r="87" spans="2:4" ht="18.75" x14ac:dyDescent="0.25">
      <c r="B87" s="304" t="s">
        <v>1338</v>
      </c>
      <c r="C87" s="83">
        <f>SUMIF('4. EQUIPO TECNOLÓGICOS'!C:C,'Cuadro Resumen'!$B$86:$B$102,'4. EQUIPO TECNOLÓGICOS'!D:D)</f>
        <v>0</v>
      </c>
      <c r="D87" s="83">
        <f>SUMIF('4. EQUIPO TECNOLÓGICOS'!$C:$C,'Cuadro Resumen'!$B$86:$B$102,'4. EQUIPO TECNOLÓGICOS'!F:F)</f>
        <v>0</v>
      </c>
    </row>
    <row r="88" spans="2:4" ht="37.5" x14ac:dyDescent="0.25">
      <c r="B88" s="304" t="s">
        <v>1336</v>
      </c>
      <c r="C88" s="83">
        <f>SUMIF('4. EQUIPO TECNOLÓGICOS'!C:C,'Cuadro Resumen'!$B$86:$B$102,'4. EQUIPO TECNOLÓGICOS'!D:D)</f>
        <v>1</v>
      </c>
      <c r="D88" s="83">
        <f>SUMIF('4. EQUIPO TECNOLÓGICOS'!$C:$C,'Cuadro Resumen'!$B$86:$B$102,'4. EQUIPO TECNOLÓGICOS'!F:F)</f>
        <v>150000</v>
      </c>
    </row>
    <row r="89" spans="2:4" ht="37.5" x14ac:dyDescent="0.25">
      <c r="B89" s="304" t="s">
        <v>1339</v>
      </c>
      <c r="C89" s="83">
        <f>SUMIF('4. EQUIPO TECNOLÓGICOS'!C:C,'Cuadro Resumen'!$B$86:$B$102,'4. EQUIPO TECNOLÓGICOS'!D:D)</f>
        <v>3</v>
      </c>
      <c r="D89" s="83">
        <f>SUMIF('4. EQUIPO TECNOLÓGICOS'!$C:$C,'Cuadro Resumen'!$B$86:$B$102,'4. EQUIPO TECNOLÓGICOS'!F:F)</f>
        <v>45000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5</v>
      </c>
      <c r="D91" s="83">
        <f>SUMIF('4. EQUIPO TECNOLÓGICOS'!$C:$C,'Cuadro Resumen'!$B$86:$B$102,'4. EQUIPO TECNOLÓGICOS'!F:F)</f>
        <v>44000</v>
      </c>
    </row>
    <row r="92" spans="2:4" ht="18.75" x14ac:dyDescent="0.25">
      <c r="B92" s="92" t="s">
        <v>74</v>
      </c>
      <c r="C92" s="83">
        <f>SUMIF('4. EQUIPO TECNOLÓGICOS'!C:C,'Cuadro Resumen'!$B$86:$B$102,'4. EQUIPO TECNOLÓGICOS'!D:D)</f>
        <v>1</v>
      </c>
      <c r="D92" s="83">
        <f>SUMIF('4. EQUIPO TECNOLÓGICOS'!$C:$C,'Cuadro Resumen'!$B$86:$B$102,'4. EQUIPO TECNOLÓGICOS'!F:F)</f>
        <v>8000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v>
      </c>
      <c r="D94" s="83">
        <f>SUMIF('4. EQUIPO TECNOLÓGICOS'!$C:$C,'Cuadro Resumen'!$B$86:$B$102,'4. EQUIPO TECNOLÓGICOS'!F:F)</f>
        <v>13000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7</v>
      </c>
      <c r="D97" s="83">
        <f>SUMIF('4. EQUIPO TECNOLÓGICOS'!$C:$C,'Cuadro Resumen'!$B$86:$B$102,'4. EQUIPO TECNOLÓGICOS'!F:F)</f>
        <v>255000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1482</v>
      </c>
      <c r="C99" s="83">
        <f>SUMIF('4. EQUIPO TECNOLÓGICOS'!C:C,'Cuadro Resumen'!$B$86:$B$102,'4. EQUIPO TECNOLÓGICOS'!D:D)</f>
        <v>10</v>
      </c>
      <c r="D99" s="83">
        <f>SUMIF('4. EQUIPO TECNOLÓGICOS'!$C:$C,'Cuadro Resumen'!$B$86:$B$102,'4. EQUIPO TECNOLÓGICOS'!F:F)</f>
        <v>20000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13</v>
      </c>
      <c r="D101" s="83">
        <f>SUMIF('4. EQUIPO TECNOLÓGICOS'!$C:$C,'Cuadro Resumen'!$B$86:$B$102,'4. EQUIPO TECNOLÓGICOS'!F:F)</f>
        <v>5900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47</v>
      </c>
      <c r="D103" s="85">
        <f>SUM(D86:D102)</f>
        <v>922900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42"/>
    </row>
    <row r="198" spans="2:9" hidden="1" x14ac:dyDescent="0.25">
      <c r="B198" s="683" t="s">
        <v>1498</v>
      </c>
      <c r="C198" s="683"/>
      <c r="D198" s="683"/>
      <c r="E198" s="683"/>
      <c r="F198" s="683"/>
    </row>
    <row r="199" spans="2:9" hidden="1" x14ac:dyDescent="0.25">
      <c r="B199" s="446" t="s">
        <v>1499</v>
      </c>
      <c r="C199" s="445" t="s">
        <v>1500</v>
      </c>
      <c r="D199" s="445" t="s">
        <v>1500</v>
      </c>
      <c r="E199" s="445" t="s">
        <v>1501</v>
      </c>
      <c r="F199" s="445" t="s">
        <v>1501</v>
      </c>
    </row>
    <row r="200" spans="2:9" hidden="1" x14ac:dyDescent="0.25">
      <c r="B200" s="444"/>
      <c r="C200" s="444" t="s">
        <v>1502</v>
      </c>
      <c r="D200" s="444" t="s">
        <v>1503</v>
      </c>
      <c r="E200" s="444" t="s">
        <v>1502</v>
      </c>
      <c r="F200" s="444" t="s">
        <v>1503</v>
      </c>
    </row>
    <row r="201" spans="2:9" hidden="1" x14ac:dyDescent="0.25">
      <c r="B201" s="446" t="s">
        <v>3</v>
      </c>
      <c r="C201" s="443">
        <v>255</v>
      </c>
      <c r="D201" s="443">
        <v>235</v>
      </c>
      <c r="E201" s="443">
        <v>300</v>
      </c>
      <c r="F201" s="443">
        <v>280</v>
      </c>
    </row>
    <row r="202" spans="2:9" hidden="1" x14ac:dyDescent="0.25">
      <c r="B202" s="446" t="s">
        <v>4</v>
      </c>
      <c r="C202" s="443">
        <v>225</v>
      </c>
      <c r="D202" s="443">
        <v>205</v>
      </c>
      <c r="E202" s="443">
        <v>270</v>
      </c>
      <c r="F202" s="443">
        <v>250</v>
      </c>
    </row>
    <row r="203" spans="2:9" hidden="1" x14ac:dyDescent="0.25">
      <c r="B203" s="446" t="s">
        <v>5</v>
      </c>
      <c r="C203" s="443">
        <v>195</v>
      </c>
      <c r="D203" s="443">
        <v>180</v>
      </c>
      <c r="E203" s="443">
        <v>240</v>
      </c>
      <c r="F203" s="443">
        <v>220</v>
      </c>
    </row>
    <row r="204" spans="2:9" hidden="1" x14ac:dyDescent="0.25">
      <c r="B204" s="446" t="s">
        <v>6</v>
      </c>
      <c r="C204" s="443">
        <v>165</v>
      </c>
      <c r="D204" s="443">
        <v>150</v>
      </c>
      <c r="E204" s="443">
        <v>210</v>
      </c>
      <c r="F204" s="443">
        <v>195</v>
      </c>
    </row>
    <row r="205" spans="2:9" hidden="1" x14ac:dyDescent="0.25">
      <c r="B205" s="446" t="s">
        <v>1504</v>
      </c>
      <c r="C205" s="443">
        <v>145</v>
      </c>
      <c r="D205" s="443">
        <v>135</v>
      </c>
      <c r="E205" s="443">
        <v>185</v>
      </c>
      <c r="F205" s="443">
        <v>170</v>
      </c>
    </row>
    <row r="206" spans="2:9" hidden="1" x14ac:dyDescent="0.25">
      <c r="B206" s="441"/>
      <c r="C206" s="441"/>
      <c r="D206" s="441"/>
      <c r="E206" s="441"/>
      <c r="F206" s="441"/>
    </row>
    <row r="207" spans="2:9" hidden="1" x14ac:dyDescent="0.25">
      <c r="B207" s="684" t="s">
        <v>1505</v>
      </c>
      <c r="C207" s="684"/>
      <c r="D207" s="684"/>
      <c r="E207" s="469">
        <f>C20</f>
        <v>21.981300000000001</v>
      </c>
      <c r="F207" s="469" t="str">
        <f>D20</f>
        <v>Martes, 25 de Agosto del 2015 Fuente el BCH</v>
      </c>
    </row>
    <row r="208" spans="2:9" hidden="1" x14ac:dyDescent="0.25">
      <c r="B208" s="441"/>
      <c r="C208" s="441"/>
      <c r="D208" s="441"/>
      <c r="E208" s="441"/>
      <c r="F208" s="441"/>
    </row>
    <row r="209" spans="2:9" hidden="1" x14ac:dyDescent="0.25">
      <c r="B209" s="441"/>
      <c r="C209" s="441"/>
      <c r="D209" s="441"/>
      <c r="E209" s="441"/>
      <c r="F209" s="441"/>
    </row>
    <row r="210" spans="2:9" hidden="1" x14ac:dyDescent="0.25">
      <c r="B210" s="683" t="s">
        <v>1498</v>
      </c>
      <c r="C210" s="683"/>
      <c r="D210" s="683"/>
      <c r="E210" s="683"/>
      <c r="F210" s="683"/>
    </row>
    <row r="211" spans="2:9" hidden="1" x14ac:dyDescent="0.25">
      <c r="B211" s="446" t="s">
        <v>1499</v>
      </c>
      <c r="C211" s="445" t="s">
        <v>1500</v>
      </c>
      <c r="D211" s="445" t="s">
        <v>1500</v>
      </c>
      <c r="E211" s="445" t="s">
        <v>1501</v>
      </c>
      <c r="F211" s="445" t="s">
        <v>1501</v>
      </c>
    </row>
    <row r="212" spans="2:9" hidden="1" x14ac:dyDescent="0.25">
      <c r="B212" s="444"/>
      <c r="C212" s="444" t="s">
        <v>1502</v>
      </c>
      <c r="D212" s="444" t="s">
        <v>1503</v>
      </c>
      <c r="E212" s="444" t="s">
        <v>1502</v>
      </c>
      <c r="F212" s="444" t="s">
        <v>1503</v>
      </c>
    </row>
    <row r="213" spans="2:9" hidden="1" x14ac:dyDescent="0.25">
      <c r="B213" s="446" t="s">
        <v>3</v>
      </c>
      <c r="C213" s="447">
        <f>+C201*E207</f>
        <v>5605.2314999999999</v>
      </c>
      <c r="D213" s="448">
        <f>+D201*E207</f>
        <v>5165.6055000000006</v>
      </c>
      <c r="E213" s="448">
        <f>+E201*E207</f>
        <v>6594.39</v>
      </c>
      <c r="F213" s="448">
        <f>+F201*E207</f>
        <v>6154.7640000000001</v>
      </c>
    </row>
    <row r="214" spans="2:9" hidden="1" x14ac:dyDescent="0.25">
      <c r="B214" s="446" t="s">
        <v>4</v>
      </c>
      <c r="C214" s="447">
        <f>+C202*E207</f>
        <v>4945.7925000000005</v>
      </c>
      <c r="D214" s="448">
        <f>+D202*E207</f>
        <v>4506.1665000000003</v>
      </c>
      <c r="E214" s="448">
        <f>+E202*E207</f>
        <v>5934.951</v>
      </c>
      <c r="F214" s="448">
        <f>+F202*E207</f>
        <v>5495.3249999999998</v>
      </c>
    </row>
    <row r="215" spans="2:9" hidden="1" x14ac:dyDescent="0.25">
      <c r="B215" s="446" t="s">
        <v>5</v>
      </c>
      <c r="C215" s="447">
        <f>+C203*E207</f>
        <v>4286.3535000000002</v>
      </c>
      <c r="D215" s="448">
        <f>+D203*E207</f>
        <v>3956.634</v>
      </c>
      <c r="E215" s="448">
        <f>+E203*E207</f>
        <v>5275.5120000000006</v>
      </c>
      <c r="F215" s="448">
        <f>+F203*E207</f>
        <v>4835.8860000000004</v>
      </c>
    </row>
    <row r="216" spans="2:9" hidden="1" x14ac:dyDescent="0.25">
      <c r="B216" s="446" t="s">
        <v>6</v>
      </c>
      <c r="C216" s="447">
        <f>+C204*E207</f>
        <v>3626.9145000000003</v>
      </c>
      <c r="D216" s="448">
        <f>+D204*E207</f>
        <v>3297.1950000000002</v>
      </c>
      <c r="E216" s="448">
        <f>+E204*E207</f>
        <v>4616.0730000000003</v>
      </c>
      <c r="F216" s="448">
        <f>+F204*E207</f>
        <v>4286.3535000000002</v>
      </c>
    </row>
    <row r="217" spans="2:9" hidden="1" x14ac:dyDescent="0.25">
      <c r="B217" s="446" t="s">
        <v>1504</v>
      </c>
      <c r="C217" s="447">
        <f>+C205*E207</f>
        <v>3187.2885000000001</v>
      </c>
      <c r="D217" s="448">
        <f>+D205*E207</f>
        <v>2967.4755</v>
      </c>
      <c r="E217" s="448">
        <f>+E205*E207</f>
        <v>4066.5405000000001</v>
      </c>
      <c r="F217" s="448">
        <f>+F205*E207</f>
        <v>3736.8210000000004</v>
      </c>
    </row>
    <row r="218" spans="2:9" hidden="1" x14ac:dyDescent="0.25"/>
    <row r="220" spans="2:9" s="122" customFormat="1" x14ac:dyDescent="0.25">
      <c r="I220" s="44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4" sqref="C4:C6"/>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F1" s="283"/>
      <c r="G1" s="283" t="s">
        <v>1406</v>
      </c>
      <c r="J1" s="283"/>
      <c r="K1" s="283"/>
      <c r="L1" s="283"/>
      <c r="M1" s="283"/>
      <c r="N1" s="283"/>
      <c r="O1" s="283"/>
      <c r="P1" s="283"/>
      <c r="Q1" s="283"/>
      <c r="R1" s="283"/>
      <c r="S1" s="283"/>
      <c r="T1" s="283"/>
      <c r="U1" s="283"/>
    </row>
    <row r="2" spans="1:21" ht="18.75" x14ac:dyDescent="0.25">
      <c r="A2" s="270" t="s">
        <v>1347</v>
      </c>
      <c r="B2" s="283"/>
      <c r="C2" s="283"/>
      <c r="D2" s="283"/>
      <c r="E2" s="283"/>
      <c r="F2" s="283"/>
      <c r="G2" s="283"/>
      <c r="J2" s="283"/>
      <c r="K2" s="283"/>
      <c r="L2" s="283"/>
      <c r="M2" s="283"/>
      <c r="N2" s="283"/>
      <c r="O2" s="283"/>
      <c r="P2" s="283"/>
      <c r="Q2" s="283"/>
      <c r="R2" s="283"/>
      <c r="S2" s="283"/>
      <c r="T2" s="283"/>
      <c r="U2" s="283"/>
    </row>
    <row r="3" spans="1:21" x14ac:dyDescent="0.25">
      <c r="A3" s="757" t="s">
        <v>1407</v>
      </c>
      <c r="B3" s="757"/>
      <c r="C3" s="757"/>
      <c r="D3" s="757"/>
      <c r="E3" s="757"/>
      <c r="F3" s="757"/>
      <c r="G3" s="757"/>
      <c r="H3" s="757"/>
      <c r="I3" s="757"/>
      <c r="J3" s="757"/>
      <c r="K3" s="757"/>
      <c r="L3" s="757"/>
      <c r="M3" s="757"/>
      <c r="N3" s="757"/>
      <c r="O3" s="757"/>
      <c r="P3" s="757"/>
      <c r="Q3" s="757"/>
      <c r="R3" s="757"/>
      <c r="S3" s="757"/>
      <c r="T3" s="757"/>
      <c r="U3" s="757"/>
    </row>
    <row r="4" spans="1:21" ht="1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s="363" customFormat="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customHeight="1" x14ac:dyDescent="0.25">
      <c r="A8" s="754" t="s">
        <v>1407</v>
      </c>
      <c r="B8" s="754" t="s">
        <v>1408</v>
      </c>
      <c r="C8" s="279"/>
      <c r="D8" s="279"/>
      <c r="E8" s="279"/>
      <c r="F8" s="280"/>
      <c r="G8" s="280"/>
      <c r="H8" s="356"/>
      <c r="I8" s="280"/>
      <c r="J8" s="356"/>
      <c r="K8" s="280"/>
      <c r="L8" s="356"/>
      <c r="M8" s="280"/>
      <c r="N8" s="356"/>
      <c r="O8" s="393">
        <f t="shared" ref="O8:P8" si="0">G8+I8+K8+M8</f>
        <v>0</v>
      </c>
      <c r="P8" s="394">
        <f t="shared" si="0"/>
        <v>0</v>
      </c>
      <c r="Q8" s="280"/>
      <c r="R8" s="280"/>
      <c r="S8" s="280"/>
      <c r="T8" s="280"/>
      <c r="U8" s="280"/>
    </row>
    <row r="9" spans="1:21" ht="15.75" x14ac:dyDescent="0.25">
      <c r="A9" s="755"/>
      <c r="B9" s="755"/>
      <c r="C9" s="279"/>
      <c r="D9" s="279"/>
      <c r="E9" s="279"/>
      <c r="F9" s="280"/>
      <c r="G9" s="280"/>
      <c r="H9" s="356"/>
      <c r="I9" s="280"/>
      <c r="J9" s="356"/>
      <c r="K9" s="280"/>
      <c r="L9" s="356"/>
      <c r="M9" s="280"/>
      <c r="N9" s="356"/>
      <c r="O9" s="393">
        <f t="shared" ref="O9:O20" si="1">G9+I9+K9+M9</f>
        <v>0</v>
      </c>
      <c r="P9" s="394">
        <f t="shared" ref="P9:P20" si="2">H9+J9+L9+N9</f>
        <v>0</v>
      </c>
      <c r="Q9" s="280"/>
      <c r="R9" s="280"/>
      <c r="S9" s="280"/>
      <c r="T9" s="280"/>
      <c r="U9" s="280"/>
    </row>
    <row r="10" spans="1:21" ht="15.75" x14ac:dyDescent="0.25">
      <c r="A10" s="755"/>
      <c r="B10" s="755"/>
      <c r="C10" s="279"/>
      <c r="D10" s="279"/>
      <c r="E10" s="279"/>
      <c r="F10" s="280"/>
      <c r="G10" s="280"/>
      <c r="H10" s="356"/>
      <c r="I10" s="280"/>
      <c r="J10" s="356"/>
      <c r="K10" s="280"/>
      <c r="L10" s="356"/>
      <c r="M10" s="280"/>
      <c r="N10" s="356"/>
      <c r="O10" s="393">
        <f t="shared" si="1"/>
        <v>0</v>
      </c>
      <c r="P10" s="394">
        <f t="shared" si="2"/>
        <v>0</v>
      </c>
      <c r="Q10" s="280"/>
      <c r="R10" s="280"/>
      <c r="S10" s="280"/>
      <c r="T10" s="280"/>
      <c r="U10" s="280"/>
    </row>
    <row r="11" spans="1:21" ht="15.75" x14ac:dyDescent="0.25">
      <c r="A11" s="755"/>
      <c r="B11" s="755"/>
      <c r="C11" s="279"/>
      <c r="D11" s="279"/>
      <c r="E11" s="279"/>
      <c r="F11" s="280"/>
      <c r="G11" s="280"/>
      <c r="H11" s="356"/>
      <c r="I11" s="280"/>
      <c r="J11" s="356"/>
      <c r="K11" s="280"/>
      <c r="L11" s="356"/>
      <c r="M11" s="280"/>
      <c r="N11" s="356"/>
      <c r="O11" s="393">
        <f t="shared" si="1"/>
        <v>0</v>
      </c>
      <c r="P11" s="394">
        <f t="shared" si="2"/>
        <v>0</v>
      </c>
      <c r="Q11" s="280"/>
      <c r="R11" s="280"/>
      <c r="S11" s="280"/>
      <c r="T11" s="280"/>
      <c r="U11" s="280"/>
    </row>
    <row r="12" spans="1:21" ht="15.75" x14ac:dyDescent="0.25">
      <c r="A12" s="755"/>
      <c r="B12" s="755"/>
      <c r="C12" s="279"/>
      <c r="D12" s="279"/>
      <c r="E12" s="279"/>
      <c r="F12" s="280"/>
      <c r="G12" s="280"/>
      <c r="H12" s="356"/>
      <c r="I12" s="280"/>
      <c r="J12" s="356"/>
      <c r="K12" s="280"/>
      <c r="L12" s="356"/>
      <c r="M12" s="280"/>
      <c r="N12" s="356"/>
      <c r="O12" s="393">
        <f t="shared" si="1"/>
        <v>0</v>
      </c>
      <c r="P12" s="394">
        <f t="shared" si="2"/>
        <v>0</v>
      </c>
      <c r="Q12" s="280"/>
      <c r="R12" s="280"/>
      <c r="S12" s="280"/>
      <c r="T12" s="280"/>
      <c r="U12" s="280"/>
    </row>
    <row r="13" spans="1:21" s="363" customFormat="1" ht="15.75" x14ac:dyDescent="0.25">
      <c r="A13" s="755"/>
      <c r="B13" s="755"/>
      <c r="C13" s="399"/>
      <c r="D13" s="399"/>
      <c r="E13" s="399"/>
      <c r="F13" s="280"/>
      <c r="G13" s="280"/>
      <c r="H13" s="356"/>
      <c r="I13" s="280"/>
      <c r="J13" s="356"/>
      <c r="K13" s="280"/>
      <c r="L13" s="356"/>
      <c r="M13" s="280"/>
      <c r="N13" s="356"/>
      <c r="O13" s="393">
        <f t="shared" ref="O13" si="3">G13+I13+K13+M13</f>
        <v>0</v>
      </c>
      <c r="P13" s="394">
        <f t="shared" ref="P13" si="4">H13+J13+L13+N13</f>
        <v>0</v>
      </c>
      <c r="Q13" s="280"/>
      <c r="R13" s="280"/>
      <c r="S13" s="280"/>
      <c r="T13" s="280"/>
      <c r="U13" s="280"/>
    </row>
    <row r="14" spans="1:21" ht="15.75" x14ac:dyDescent="0.25">
      <c r="A14" s="755"/>
      <c r="B14" s="755"/>
      <c r="C14" s="279"/>
      <c r="D14" s="279"/>
      <c r="E14" s="279"/>
      <c r="F14" s="280"/>
      <c r="G14" s="280"/>
      <c r="H14" s="356"/>
      <c r="I14" s="280"/>
      <c r="J14" s="356"/>
      <c r="K14" s="280"/>
      <c r="L14" s="356"/>
      <c r="M14" s="280"/>
      <c r="N14" s="356"/>
      <c r="O14" s="393">
        <f t="shared" si="1"/>
        <v>0</v>
      </c>
      <c r="P14" s="394">
        <f t="shared" si="2"/>
        <v>0</v>
      </c>
      <c r="Q14" s="280"/>
      <c r="R14" s="280"/>
      <c r="S14" s="280"/>
      <c r="T14" s="280"/>
      <c r="U14" s="357"/>
    </row>
    <row r="15" spans="1:21" ht="15.75" customHeight="1" x14ac:dyDescent="0.25">
      <c r="A15" s="755"/>
      <c r="B15" s="755"/>
      <c r="C15" s="279"/>
      <c r="D15" s="279"/>
      <c r="E15" s="279"/>
      <c r="F15" s="280"/>
      <c r="G15" s="280"/>
      <c r="H15" s="356"/>
      <c r="I15" s="280"/>
      <c r="J15" s="356"/>
      <c r="K15" s="358"/>
      <c r="L15" s="356"/>
      <c r="M15" s="280"/>
      <c r="N15" s="356"/>
      <c r="O15" s="393">
        <f t="shared" si="1"/>
        <v>0</v>
      </c>
      <c r="P15" s="394">
        <f t="shared" si="2"/>
        <v>0</v>
      </c>
      <c r="Q15" s="280"/>
      <c r="R15" s="280"/>
      <c r="S15" s="280"/>
      <c r="T15" s="280"/>
      <c r="U15" s="280"/>
    </row>
    <row r="16" spans="1:21" ht="15.75" x14ac:dyDescent="0.25">
      <c r="A16" s="755"/>
      <c r="B16" s="755"/>
      <c r="C16" s="279"/>
      <c r="D16" s="279"/>
      <c r="E16" s="279"/>
      <c r="F16" s="280"/>
      <c r="G16" s="280"/>
      <c r="H16" s="356"/>
      <c r="I16" s="280"/>
      <c r="J16" s="356"/>
      <c r="K16" s="358"/>
      <c r="L16" s="356"/>
      <c r="M16" s="280"/>
      <c r="N16" s="356"/>
      <c r="O16" s="393">
        <f t="shared" si="1"/>
        <v>0</v>
      </c>
      <c r="P16" s="394">
        <f t="shared" si="2"/>
        <v>0</v>
      </c>
      <c r="Q16" s="280"/>
      <c r="R16" s="280"/>
      <c r="S16" s="280"/>
      <c r="T16" s="280"/>
      <c r="U16" s="280"/>
    </row>
    <row r="17" spans="1:21" ht="15.75" x14ac:dyDescent="0.25">
      <c r="A17" s="755"/>
      <c r="B17" s="755"/>
      <c r="C17" s="279"/>
      <c r="D17" s="279"/>
      <c r="E17" s="279"/>
      <c r="F17" s="280"/>
      <c r="G17" s="280"/>
      <c r="H17" s="356"/>
      <c r="I17" s="280"/>
      <c r="J17" s="356"/>
      <c r="K17" s="358"/>
      <c r="L17" s="356"/>
      <c r="M17" s="280"/>
      <c r="N17" s="356"/>
      <c r="O17" s="393">
        <f t="shared" si="1"/>
        <v>0</v>
      </c>
      <c r="P17" s="394">
        <f t="shared" si="2"/>
        <v>0</v>
      </c>
      <c r="Q17" s="280"/>
      <c r="R17" s="280"/>
      <c r="S17" s="280"/>
      <c r="T17" s="280"/>
      <c r="U17" s="280"/>
    </row>
    <row r="18" spans="1:21" ht="15.75" x14ac:dyDescent="0.25">
      <c r="A18" s="755"/>
      <c r="B18" s="755"/>
      <c r="C18" s="279"/>
      <c r="D18" s="279"/>
      <c r="E18" s="279"/>
      <c r="F18" s="280"/>
      <c r="G18" s="280"/>
      <c r="H18" s="356"/>
      <c r="I18" s="280"/>
      <c r="J18" s="356"/>
      <c r="K18" s="358"/>
      <c r="L18" s="356"/>
      <c r="M18" s="280"/>
      <c r="N18" s="356"/>
      <c r="O18" s="393">
        <f t="shared" si="1"/>
        <v>0</v>
      </c>
      <c r="P18" s="394">
        <f t="shared" si="2"/>
        <v>0</v>
      </c>
      <c r="Q18" s="280"/>
      <c r="R18" s="280"/>
      <c r="S18" s="280"/>
      <c r="T18" s="280"/>
      <c r="U18" s="280"/>
    </row>
    <row r="19" spans="1:21" ht="15.75" x14ac:dyDescent="0.25">
      <c r="A19" s="755"/>
      <c r="B19" s="755"/>
      <c r="C19" s="279"/>
      <c r="D19" s="279"/>
      <c r="E19" s="279"/>
      <c r="F19" s="280"/>
      <c r="G19" s="280"/>
      <c r="H19" s="356"/>
      <c r="I19" s="280"/>
      <c r="J19" s="356"/>
      <c r="K19" s="280"/>
      <c r="L19" s="356"/>
      <c r="M19" s="280"/>
      <c r="N19" s="356"/>
      <c r="O19" s="393">
        <f t="shared" si="1"/>
        <v>0</v>
      </c>
      <c r="P19" s="394">
        <f t="shared" si="2"/>
        <v>0</v>
      </c>
      <c r="Q19" s="280"/>
      <c r="R19" s="280"/>
      <c r="S19" s="280"/>
      <c r="T19" s="280"/>
      <c r="U19" s="359"/>
    </row>
    <row r="20" spans="1:21" ht="15.75" x14ac:dyDescent="0.25">
      <c r="A20" s="756"/>
      <c r="B20" s="756"/>
      <c r="C20" s="279"/>
      <c r="D20" s="279"/>
      <c r="E20" s="279"/>
      <c r="F20" s="280"/>
      <c r="G20" s="280"/>
      <c r="H20" s="356"/>
      <c r="I20" s="280"/>
      <c r="J20" s="356"/>
      <c r="K20" s="280"/>
      <c r="L20" s="356"/>
      <c r="M20" s="280"/>
      <c r="N20" s="356"/>
      <c r="O20" s="393">
        <f t="shared" si="1"/>
        <v>0</v>
      </c>
      <c r="P20" s="394">
        <f t="shared" si="2"/>
        <v>0</v>
      </c>
      <c r="Q20" s="280"/>
      <c r="R20" s="280"/>
      <c r="S20" s="280"/>
      <c r="T20" s="280"/>
      <c r="U20" s="280"/>
    </row>
    <row r="21" spans="1:21" ht="15.75" x14ac:dyDescent="0.25">
      <c r="A21" s="290"/>
      <c r="B21" s="291"/>
      <c r="C21" s="290" t="s">
        <v>1405</v>
      </c>
      <c r="D21" s="291"/>
      <c r="E21" s="291"/>
      <c r="F21" s="292"/>
      <c r="G21" s="281">
        <f t="shared" ref="G21:P21" si="5">SUM(G8:G20)</f>
        <v>0</v>
      </c>
      <c r="H21" s="282">
        <f t="shared" si="5"/>
        <v>0</v>
      </c>
      <c r="I21" s="281">
        <f t="shared" si="5"/>
        <v>0</v>
      </c>
      <c r="J21" s="282">
        <f t="shared" si="5"/>
        <v>0</v>
      </c>
      <c r="K21" s="281">
        <f t="shared" si="5"/>
        <v>0</v>
      </c>
      <c r="L21" s="282">
        <f t="shared" si="5"/>
        <v>0</v>
      </c>
      <c r="M21" s="281">
        <f t="shared" si="5"/>
        <v>0</v>
      </c>
      <c r="N21" s="282">
        <f t="shared" si="5"/>
        <v>0</v>
      </c>
      <c r="O21" s="282">
        <f t="shared" si="5"/>
        <v>0</v>
      </c>
      <c r="P21" s="282">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1" width="21.7109375" style="363" customWidth="1"/>
    <col min="2" max="2" width="24.28515625" style="363" customWidth="1"/>
    <col min="3" max="6" width="27.42578125" style="363" customWidth="1"/>
    <col min="7" max="7" width="15.28515625" style="363" customWidth="1"/>
    <col min="8" max="8" width="13.7109375" style="234" bestFit="1" customWidth="1"/>
    <col min="9" max="9" width="15.28515625" style="363" customWidth="1"/>
    <col min="10" max="10" width="18.85546875" style="234" customWidth="1"/>
    <col min="11" max="11" width="11.42578125" style="363"/>
    <col min="12" max="12" width="13.7109375" style="234" bestFit="1" customWidth="1"/>
    <col min="13" max="13" width="11.42578125" style="363"/>
    <col min="14" max="14" width="13.7109375" style="234" bestFit="1" customWidth="1"/>
    <col min="15" max="15" width="15.28515625" style="363" customWidth="1"/>
    <col min="16" max="16" width="18.28515625" style="234" customWidth="1"/>
    <col min="17" max="17" width="14.140625" style="363" hidden="1" customWidth="1"/>
    <col min="18" max="20" width="14.140625" style="363" customWidth="1"/>
    <col min="21" max="21" width="17" style="363" customWidth="1"/>
    <col min="22" max="16384" width="11.42578125" style="363"/>
  </cols>
  <sheetData>
    <row r="1" spans="1:21" ht="18.75" x14ac:dyDescent="0.25">
      <c r="B1" s="283"/>
      <c r="C1" s="283"/>
      <c r="D1" s="283"/>
      <c r="E1" s="283"/>
      <c r="F1" s="283"/>
      <c r="G1" s="283" t="s">
        <v>1452</v>
      </c>
      <c r="J1" s="283"/>
      <c r="K1" s="283"/>
      <c r="L1" s="283"/>
      <c r="M1" s="283"/>
      <c r="N1" s="283"/>
      <c r="O1" s="283"/>
      <c r="P1" s="283"/>
      <c r="Q1" s="283"/>
      <c r="R1" s="283"/>
      <c r="S1" s="283"/>
      <c r="T1" s="283"/>
      <c r="U1" s="283"/>
    </row>
    <row r="2" spans="1:21" ht="18.75" x14ac:dyDescent="0.25">
      <c r="A2" s="270" t="s">
        <v>1347</v>
      </c>
      <c r="B2" s="283"/>
      <c r="C2" s="283"/>
      <c r="D2" s="283"/>
      <c r="E2" s="283"/>
      <c r="F2" s="283"/>
      <c r="G2" s="283"/>
      <c r="J2" s="283"/>
      <c r="K2" s="283"/>
      <c r="L2" s="283"/>
      <c r="M2" s="283"/>
      <c r="N2" s="283"/>
      <c r="O2" s="283"/>
      <c r="P2" s="283"/>
      <c r="Q2" s="283"/>
      <c r="R2" s="283"/>
      <c r="S2" s="283"/>
      <c r="T2" s="283"/>
      <c r="U2" s="283"/>
    </row>
    <row r="3" spans="1:21" x14ac:dyDescent="0.25">
      <c r="A3" s="757" t="s">
        <v>1451</v>
      </c>
      <c r="B3" s="757"/>
      <c r="C3" s="757"/>
      <c r="D3" s="757"/>
      <c r="E3" s="757"/>
      <c r="F3" s="757"/>
      <c r="G3" s="757"/>
      <c r="H3" s="757"/>
      <c r="I3" s="757"/>
      <c r="J3" s="757"/>
      <c r="K3" s="757"/>
      <c r="L3" s="757"/>
      <c r="M3" s="757"/>
      <c r="N3" s="757"/>
      <c r="O3" s="757"/>
      <c r="P3" s="757"/>
      <c r="Q3" s="757"/>
      <c r="R3" s="757"/>
      <c r="S3" s="757"/>
      <c r="T3" s="757"/>
      <c r="U3" s="757"/>
    </row>
    <row r="4" spans="1:21" ht="1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x14ac:dyDescent="0.25">
      <c r="A8" s="754" t="s">
        <v>1445</v>
      </c>
      <c r="B8" s="753" t="s">
        <v>1443</v>
      </c>
      <c r="C8" s="279"/>
      <c r="D8" s="279"/>
      <c r="E8" s="279"/>
      <c r="F8" s="280"/>
      <c r="G8" s="280"/>
      <c r="H8" s="356"/>
      <c r="I8" s="280"/>
      <c r="J8" s="356"/>
      <c r="K8" s="280"/>
      <c r="L8" s="356"/>
      <c r="M8" s="280"/>
      <c r="N8" s="356"/>
      <c r="O8" s="395">
        <f t="shared" ref="O8:O22" si="0">G8+I8+K8+M8</f>
        <v>0</v>
      </c>
      <c r="P8" s="394">
        <f t="shared" ref="P8:P22" si="1">H8+J8+L8+N8</f>
        <v>0</v>
      </c>
      <c r="Q8" s="280"/>
      <c r="R8" s="280"/>
      <c r="S8" s="280"/>
      <c r="T8" s="280"/>
      <c r="U8" s="280"/>
    </row>
    <row r="9" spans="1:21" ht="15.75" x14ac:dyDescent="0.25">
      <c r="A9" s="755"/>
      <c r="B9" s="753"/>
      <c r="C9" s="279"/>
      <c r="D9" s="279"/>
      <c r="E9" s="279"/>
      <c r="F9" s="280"/>
      <c r="G9" s="280"/>
      <c r="H9" s="356"/>
      <c r="I9" s="280"/>
      <c r="J9" s="356"/>
      <c r="K9" s="280"/>
      <c r="L9" s="356"/>
      <c r="M9" s="280"/>
      <c r="N9" s="356"/>
      <c r="O9" s="395">
        <f t="shared" si="0"/>
        <v>0</v>
      </c>
      <c r="P9" s="394">
        <f t="shared" si="1"/>
        <v>0</v>
      </c>
      <c r="Q9" s="280"/>
      <c r="R9" s="280"/>
      <c r="S9" s="280"/>
      <c r="T9" s="280"/>
      <c r="U9" s="280"/>
    </row>
    <row r="10" spans="1:21" ht="15.75" x14ac:dyDescent="0.25">
      <c r="A10" s="755"/>
      <c r="B10" s="753"/>
      <c r="C10" s="279"/>
      <c r="D10" s="279"/>
      <c r="E10" s="279"/>
      <c r="F10" s="280"/>
      <c r="G10" s="280"/>
      <c r="H10" s="356"/>
      <c r="I10" s="280"/>
      <c r="J10" s="356"/>
      <c r="K10" s="280"/>
      <c r="L10" s="356"/>
      <c r="M10" s="280"/>
      <c r="N10" s="356"/>
      <c r="O10" s="395">
        <f t="shared" si="0"/>
        <v>0</v>
      </c>
      <c r="P10" s="394">
        <f t="shared" si="1"/>
        <v>0</v>
      </c>
      <c r="Q10" s="280"/>
      <c r="R10" s="280"/>
      <c r="S10" s="280"/>
      <c r="T10" s="280"/>
      <c r="U10" s="280"/>
    </row>
    <row r="11" spans="1:21" ht="15.75" x14ac:dyDescent="0.25">
      <c r="A11" s="755"/>
      <c r="B11" s="753"/>
      <c r="C11" s="279"/>
      <c r="D11" s="279"/>
      <c r="E11" s="279"/>
      <c r="F11" s="280"/>
      <c r="G11" s="280"/>
      <c r="H11" s="356"/>
      <c r="I11" s="280"/>
      <c r="J11" s="356"/>
      <c r="K11" s="280"/>
      <c r="L11" s="356"/>
      <c r="M11" s="280"/>
      <c r="N11" s="356"/>
      <c r="O11" s="395">
        <f t="shared" si="0"/>
        <v>0</v>
      </c>
      <c r="P11" s="394">
        <f t="shared" si="1"/>
        <v>0</v>
      </c>
      <c r="Q11" s="280"/>
      <c r="R11" s="280"/>
      <c r="S11" s="280"/>
      <c r="T11" s="280"/>
      <c r="U11" s="280"/>
    </row>
    <row r="12" spans="1:21" ht="15.75" x14ac:dyDescent="0.25">
      <c r="A12" s="755"/>
      <c r="B12" s="753"/>
      <c r="C12" s="279"/>
      <c r="D12" s="279"/>
      <c r="E12" s="279"/>
      <c r="F12" s="280"/>
      <c r="G12" s="280"/>
      <c r="H12" s="356"/>
      <c r="I12" s="280"/>
      <c r="J12" s="356"/>
      <c r="K12" s="280"/>
      <c r="L12" s="356"/>
      <c r="M12" s="280"/>
      <c r="N12" s="356"/>
      <c r="O12" s="395">
        <f t="shared" si="0"/>
        <v>0</v>
      </c>
      <c r="P12" s="394">
        <f t="shared" si="1"/>
        <v>0</v>
      </c>
      <c r="Q12" s="280"/>
      <c r="R12" s="280"/>
      <c r="S12" s="280"/>
      <c r="T12" s="280"/>
      <c r="U12" s="280"/>
    </row>
    <row r="13" spans="1:21" ht="15.75" x14ac:dyDescent="0.25">
      <c r="A13" s="755"/>
      <c r="B13" s="753" t="s">
        <v>1450</v>
      </c>
      <c r="C13" s="279"/>
      <c r="D13" s="279"/>
      <c r="E13" s="279"/>
      <c r="F13" s="280"/>
      <c r="G13" s="280"/>
      <c r="H13" s="356"/>
      <c r="I13" s="280"/>
      <c r="J13" s="356"/>
      <c r="K13" s="280"/>
      <c r="L13" s="356"/>
      <c r="M13" s="280"/>
      <c r="N13" s="356"/>
      <c r="O13" s="395">
        <f t="shared" si="0"/>
        <v>0</v>
      </c>
      <c r="P13" s="394">
        <f t="shared" si="1"/>
        <v>0</v>
      </c>
      <c r="Q13" s="280"/>
      <c r="R13" s="280"/>
      <c r="S13" s="280"/>
      <c r="T13" s="280"/>
      <c r="U13" s="280"/>
    </row>
    <row r="14" spans="1:21" ht="15.75" x14ac:dyDescent="0.25">
      <c r="A14" s="755"/>
      <c r="B14" s="753"/>
      <c r="C14" s="279"/>
      <c r="D14" s="279"/>
      <c r="E14" s="279"/>
      <c r="F14" s="280"/>
      <c r="G14" s="280"/>
      <c r="H14" s="356"/>
      <c r="I14" s="280"/>
      <c r="J14" s="356"/>
      <c r="K14" s="280"/>
      <c r="L14" s="356"/>
      <c r="M14" s="280"/>
      <c r="N14" s="356"/>
      <c r="O14" s="395">
        <f t="shared" si="0"/>
        <v>0</v>
      </c>
      <c r="P14" s="394">
        <f t="shared" si="1"/>
        <v>0</v>
      </c>
      <c r="Q14" s="280"/>
      <c r="R14" s="280"/>
      <c r="S14" s="280"/>
      <c r="T14" s="280"/>
      <c r="U14" s="357"/>
    </row>
    <row r="15" spans="1:21" ht="15.75" x14ac:dyDescent="0.25">
      <c r="A15" s="755"/>
      <c r="B15" s="753"/>
      <c r="C15" s="279"/>
      <c r="D15" s="279"/>
      <c r="E15" s="279"/>
      <c r="F15" s="280"/>
      <c r="G15" s="280"/>
      <c r="H15" s="356"/>
      <c r="I15" s="280"/>
      <c r="J15" s="356"/>
      <c r="K15" s="280"/>
      <c r="L15" s="356"/>
      <c r="M15" s="280"/>
      <c r="N15" s="356"/>
      <c r="O15" s="395">
        <f t="shared" si="0"/>
        <v>0</v>
      </c>
      <c r="P15" s="394">
        <f t="shared" si="1"/>
        <v>0</v>
      </c>
      <c r="Q15" s="280"/>
      <c r="R15" s="280"/>
      <c r="S15" s="280"/>
      <c r="T15" s="280"/>
      <c r="U15" s="357"/>
    </row>
    <row r="16" spans="1:21" ht="15.75" x14ac:dyDescent="0.25">
      <c r="A16" s="755"/>
      <c r="B16" s="753"/>
      <c r="C16" s="279"/>
      <c r="D16" s="279"/>
      <c r="E16" s="279"/>
      <c r="F16" s="280"/>
      <c r="G16" s="280"/>
      <c r="H16" s="356"/>
      <c r="I16" s="280"/>
      <c r="J16" s="356"/>
      <c r="K16" s="280"/>
      <c r="L16" s="356"/>
      <c r="M16" s="280"/>
      <c r="N16" s="356"/>
      <c r="O16" s="395">
        <f t="shared" si="0"/>
        <v>0</v>
      </c>
      <c r="P16" s="394">
        <f t="shared" si="1"/>
        <v>0</v>
      </c>
      <c r="Q16" s="280"/>
      <c r="R16" s="280"/>
      <c r="S16" s="280"/>
      <c r="T16" s="280"/>
      <c r="U16" s="357"/>
    </row>
    <row r="17" spans="1:21" ht="15.75" x14ac:dyDescent="0.25">
      <c r="A17" s="755"/>
      <c r="B17" s="753"/>
      <c r="C17" s="279"/>
      <c r="D17" s="279"/>
      <c r="E17" s="279"/>
      <c r="F17" s="280"/>
      <c r="G17" s="280"/>
      <c r="H17" s="356"/>
      <c r="I17" s="280"/>
      <c r="J17" s="356"/>
      <c r="K17" s="358"/>
      <c r="L17" s="356"/>
      <c r="M17" s="280"/>
      <c r="N17" s="356"/>
      <c r="O17" s="395">
        <f t="shared" si="0"/>
        <v>0</v>
      </c>
      <c r="P17" s="394">
        <f t="shared" si="1"/>
        <v>0</v>
      </c>
      <c r="Q17" s="280"/>
      <c r="R17" s="280"/>
      <c r="S17" s="280"/>
      <c r="T17" s="280"/>
      <c r="U17" s="280"/>
    </row>
    <row r="18" spans="1:21" ht="15.75" x14ac:dyDescent="0.25">
      <c r="A18" s="755"/>
      <c r="B18" s="753" t="s">
        <v>1444</v>
      </c>
      <c r="C18" s="279"/>
      <c r="D18" s="279"/>
      <c r="E18" s="279"/>
      <c r="F18" s="280"/>
      <c r="G18" s="280"/>
      <c r="H18" s="356"/>
      <c r="I18" s="280"/>
      <c r="J18" s="356"/>
      <c r="K18" s="358"/>
      <c r="L18" s="356"/>
      <c r="M18" s="280"/>
      <c r="N18" s="356"/>
      <c r="O18" s="395">
        <f t="shared" si="0"/>
        <v>0</v>
      </c>
      <c r="P18" s="394">
        <f t="shared" si="1"/>
        <v>0</v>
      </c>
      <c r="Q18" s="280"/>
      <c r="R18" s="280"/>
      <c r="S18" s="280"/>
      <c r="T18" s="280"/>
      <c r="U18" s="280"/>
    </row>
    <row r="19" spans="1:21" ht="15.75" x14ac:dyDescent="0.25">
      <c r="A19" s="755"/>
      <c r="B19" s="753"/>
      <c r="C19" s="279"/>
      <c r="D19" s="279"/>
      <c r="E19" s="279"/>
      <c r="F19" s="280"/>
      <c r="G19" s="280"/>
      <c r="H19" s="356"/>
      <c r="I19" s="280"/>
      <c r="J19" s="356"/>
      <c r="K19" s="358"/>
      <c r="L19" s="356"/>
      <c r="M19" s="280"/>
      <c r="N19" s="356"/>
      <c r="O19" s="395">
        <f t="shared" si="0"/>
        <v>0</v>
      </c>
      <c r="P19" s="394">
        <f t="shared" si="1"/>
        <v>0</v>
      </c>
      <c r="Q19" s="280"/>
      <c r="R19" s="280"/>
      <c r="S19" s="280"/>
      <c r="T19" s="280"/>
      <c r="U19" s="280"/>
    </row>
    <row r="20" spans="1:21" ht="15.75" x14ac:dyDescent="0.25">
      <c r="A20" s="755"/>
      <c r="B20" s="753"/>
      <c r="C20" s="279"/>
      <c r="D20" s="279"/>
      <c r="E20" s="279"/>
      <c r="F20" s="280"/>
      <c r="G20" s="280"/>
      <c r="H20" s="356"/>
      <c r="I20" s="280"/>
      <c r="J20" s="356"/>
      <c r="K20" s="358"/>
      <c r="L20" s="356"/>
      <c r="M20" s="280"/>
      <c r="N20" s="356"/>
      <c r="O20" s="395">
        <f t="shared" si="0"/>
        <v>0</v>
      </c>
      <c r="P20" s="394">
        <f t="shared" si="1"/>
        <v>0</v>
      </c>
      <c r="Q20" s="280"/>
      <c r="R20" s="280"/>
      <c r="S20" s="280"/>
      <c r="T20" s="280"/>
      <c r="U20" s="280"/>
    </row>
    <row r="21" spans="1:21" ht="15.75" x14ac:dyDescent="0.25">
      <c r="A21" s="755"/>
      <c r="B21" s="753"/>
      <c r="C21" s="279"/>
      <c r="D21" s="279"/>
      <c r="E21" s="279"/>
      <c r="F21" s="280"/>
      <c r="G21" s="280"/>
      <c r="H21" s="356"/>
      <c r="I21" s="280"/>
      <c r="J21" s="356"/>
      <c r="K21" s="358"/>
      <c r="L21" s="356"/>
      <c r="M21" s="280"/>
      <c r="N21" s="356"/>
      <c r="O21" s="395">
        <f t="shared" si="0"/>
        <v>0</v>
      </c>
      <c r="P21" s="394">
        <f t="shared" si="1"/>
        <v>0</v>
      </c>
      <c r="Q21" s="280"/>
      <c r="R21" s="280"/>
      <c r="S21" s="280"/>
      <c r="T21" s="280"/>
      <c r="U21" s="280"/>
    </row>
    <row r="22" spans="1:21" ht="15.75" x14ac:dyDescent="0.25">
      <c r="A22" s="755"/>
      <c r="B22" s="753"/>
      <c r="C22" s="279"/>
      <c r="D22" s="279"/>
      <c r="E22" s="368"/>
      <c r="F22" s="280"/>
      <c r="G22" s="280"/>
      <c r="H22" s="356"/>
      <c r="I22" s="280"/>
      <c r="J22" s="356"/>
      <c r="K22" s="358"/>
      <c r="L22" s="356"/>
      <c r="M22" s="280"/>
      <c r="N22" s="356"/>
      <c r="O22" s="395">
        <f t="shared" si="0"/>
        <v>0</v>
      </c>
      <c r="P22" s="394">
        <f t="shared" si="1"/>
        <v>0</v>
      </c>
      <c r="Q22" s="280"/>
      <c r="R22" s="280"/>
      <c r="S22" s="280"/>
      <c r="T22" s="280"/>
      <c r="U22" s="280"/>
    </row>
    <row r="23" spans="1:21" ht="15.75" x14ac:dyDescent="0.25">
      <c r="A23" s="755"/>
      <c r="B23" s="754" t="s">
        <v>1446</v>
      </c>
      <c r="C23" s="279"/>
      <c r="D23" s="279"/>
      <c r="E23" s="368"/>
      <c r="F23" s="280"/>
      <c r="G23" s="280"/>
      <c r="H23" s="356"/>
      <c r="I23" s="280"/>
      <c r="J23" s="356"/>
      <c r="K23" s="358"/>
      <c r="L23" s="356"/>
      <c r="M23" s="280"/>
      <c r="N23" s="356"/>
      <c r="O23" s="395">
        <f t="shared" ref="O23:P23" si="2">G23+I23+K23+M23</f>
        <v>0</v>
      </c>
      <c r="P23" s="394">
        <f t="shared" si="2"/>
        <v>0</v>
      </c>
      <c r="Q23" s="280"/>
      <c r="R23" s="280"/>
      <c r="S23" s="280"/>
      <c r="T23" s="280"/>
      <c r="U23" s="280"/>
    </row>
    <row r="24" spans="1:21" ht="15.75" x14ac:dyDescent="0.25">
      <c r="A24" s="755"/>
      <c r="B24" s="755"/>
      <c r="C24" s="279"/>
      <c r="D24" s="279"/>
      <c r="E24" s="368"/>
      <c r="F24" s="280"/>
      <c r="G24" s="280"/>
      <c r="H24" s="356"/>
      <c r="I24" s="280"/>
      <c r="J24" s="356"/>
      <c r="K24" s="358"/>
      <c r="L24" s="356"/>
      <c r="M24" s="280"/>
      <c r="N24" s="356"/>
      <c r="O24" s="395">
        <f t="shared" ref="O24:O42" si="3">G24+I24+K24+M24</f>
        <v>0</v>
      </c>
      <c r="P24" s="394">
        <f t="shared" ref="P24:P42" si="4">H24+J24+L24+N24</f>
        <v>0</v>
      </c>
      <c r="Q24" s="280"/>
      <c r="R24" s="280"/>
      <c r="S24" s="280"/>
      <c r="T24" s="280"/>
      <c r="U24" s="280"/>
    </row>
    <row r="25" spans="1:21" ht="15.75" x14ac:dyDescent="0.25">
      <c r="A25" s="755"/>
      <c r="B25" s="755"/>
      <c r="C25" s="279"/>
      <c r="D25" s="279"/>
      <c r="E25" s="368"/>
      <c r="F25" s="280"/>
      <c r="G25" s="280"/>
      <c r="H25" s="356"/>
      <c r="I25" s="280"/>
      <c r="J25" s="356"/>
      <c r="K25" s="358"/>
      <c r="L25" s="356"/>
      <c r="M25" s="280"/>
      <c r="N25" s="356"/>
      <c r="O25" s="395">
        <f t="shared" si="3"/>
        <v>0</v>
      </c>
      <c r="P25" s="394">
        <f t="shared" si="4"/>
        <v>0</v>
      </c>
      <c r="Q25" s="280"/>
      <c r="R25" s="280"/>
      <c r="S25" s="280"/>
      <c r="T25" s="280"/>
      <c r="U25" s="280"/>
    </row>
    <row r="26" spans="1:21" ht="15.75" x14ac:dyDescent="0.25">
      <c r="A26" s="755"/>
      <c r="B26" s="755"/>
      <c r="C26" s="279"/>
      <c r="D26" s="279"/>
      <c r="E26" s="368"/>
      <c r="F26" s="280"/>
      <c r="G26" s="280"/>
      <c r="H26" s="356"/>
      <c r="I26" s="280"/>
      <c r="J26" s="356"/>
      <c r="K26" s="358"/>
      <c r="L26" s="356"/>
      <c r="M26" s="280"/>
      <c r="N26" s="356"/>
      <c r="O26" s="395">
        <f t="shared" si="3"/>
        <v>0</v>
      </c>
      <c r="P26" s="394">
        <f t="shared" si="4"/>
        <v>0</v>
      </c>
      <c r="Q26" s="280"/>
      <c r="R26" s="280"/>
      <c r="S26" s="280"/>
      <c r="T26" s="280"/>
      <c r="U26" s="280"/>
    </row>
    <row r="27" spans="1:21" ht="15.75" x14ac:dyDescent="0.25">
      <c r="A27" s="755"/>
      <c r="B27" s="756"/>
      <c r="C27" s="279"/>
      <c r="D27" s="279"/>
      <c r="E27" s="368"/>
      <c r="F27" s="280"/>
      <c r="G27" s="280"/>
      <c r="H27" s="356"/>
      <c r="I27" s="280"/>
      <c r="J27" s="356"/>
      <c r="K27" s="358"/>
      <c r="L27" s="356"/>
      <c r="M27" s="280"/>
      <c r="N27" s="356"/>
      <c r="O27" s="395">
        <f t="shared" si="3"/>
        <v>0</v>
      </c>
      <c r="P27" s="394">
        <f t="shared" si="4"/>
        <v>0</v>
      </c>
      <c r="Q27" s="280"/>
      <c r="R27" s="280"/>
      <c r="S27" s="280"/>
      <c r="T27" s="280"/>
      <c r="U27" s="280"/>
    </row>
    <row r="28" spans="1:21" ht="15.75" x14ac:dyDescent="0.25">
      <c r="A28" s="755"/>
      <c r="B28" s="754" t="s">
        <v>1447</v>
      </c>
      <c r="C28" s="279"/>
      <c r="D28" s="279"/>
      <c r="E28" s="368"/>
      <c r="F28" s="280"/>
      <c r="G28" s="280"/>
      <c r="H28" s="356"/>
      <c r="I28" s="280"/>
      <c r="J28" s="356"/>
      <c r="K28" s="358"/>
      <c r="L28" s="356"/>
      <c r="M28" s="280"/>
      <c r="N28" s="356"/>
      <c r="O28" s="395">
        <f t="shared" si="3"/>
        <v>0</v>
      </c>
      <c r="P28" s="394">
        <f t="shared" si="4"/>
        <v>0</v>
      </c>
      <c r="Q28" s="280"/>
      <c r="R28" s="280"/>
      <c r="S28" s="280"/>
      <c r="T28" s="280"/>
      <c r="U28" s="280"/>
    </row>
    <row r="29" spans="1:21" ht="15.75" x14ac:dyDescent="0.25">
      <c r="A29" s="755"/>
      <c r="B29" s="755"/>
      <c r="C29" s="279"/>
      <c r="D29" s="279"/>
      <c r="E29" s="368"/>
      <c r="F29" s="280"/>
      <c r="G29" s="280"/>
      <c r="H29" s="356"/>
      <c r="I29" s="280"/>
      <c r="J29" s="356"/>
      <c r="K29" s="358"/>
      <c r="L29" s="356"/>
      <c r="M29" s="280"/>
      <c r="N29" s="356"/>
      <c r="O29" s="395">
        <f t="shared" si="3"/>
        <v>0</v>
      </c>
      <c r="P29" s="394">
        <f t="shared" si="4"/>
        <v>0</v>
      </c>
      <c r="Q29" s="280"/>
      <c r="R29" s="280"/>
      <c r="S29" s="280"/>
      <c r="T29" s="280"/>
      <c r="U29" s="280"/>
    </row>
    <row r="30" spans="1:21" ht="15.75" x14ac:dyDescent="0.25">
      <c r="A30" s="755"/>
      <c r="B30" s="755"/>
      <c r="C30" s="279"/>
      <c r="D30" s="279"/>
      <c r="E30" s="279"/>
      <c r="F30" s="280"/>
      <c r="G30" s="280"/>
      <c r="H30" s="356"/>
      <c r="I30" s="280"/>
      <c r="J30" s="356"/>
      <c r="K30" s="358"/>
      <c r="L30" s="356"/>
      <c r="M30" s="280"/>
      <c r="N30" s="356"/>
      <c r="O30" s="395">
        <f t="shared" si="3"/>
        <v>0</v>
      </c>
      <c r="P30" s="394">
        <f t="shared" si="4"/>
        <v>0</v>
      </c>
      <c r="Q30" s="280"/>
      <c r="R30" s="280"/>
      <c r="S30" s="280"/>
      <c r="T30" s="280"/>
      <c r="U30" s="280"/>
    </row>
    <row r="31" spans="1:21" ht="15.75" x14ac:dyDescent="0.25">
      <c r="A31" s="755"/>
      <c r="B31" s="755"/>
      <c r="C31" s="279"/>
      <c r="D31" s="279"/>
      <c r="E31" s="279"/>
      <c r="F31" s="280"/>
      <c r="G31" s="280"/>
      <c r="H31" s="356"/>
      <c r="I31" s="280"/>
      <c r="J31" s="356"/>
      <c r="K31" s="358"/>
      <c r="L31" s="356"/>
      <c r="M31" s="280"/>
      <c r="N31" s="356"/>
      <c r="O31" s="395">
        <f t="shared" si="3"/>
        <v>0</v>
      </c>
      <c r="P31" s="394">
        <f t="shared" si="4"/>
        <v>0</v>
      </c>
      <c r="Q31" s="280"/>
      <c r="R31" s="280"/>
      <c r="S31" s="280"/>
      <c r="T31" s="280"/>
      <c r="U31" s="280"/>
    </row>
    <row r="32" spans="1:21" ht="15.75" x14ac:dyDescent="0.25">
      <c r="A32" s="755"/>
      <c r="B32" s="756"/>
      <c r="C32" s="279"/>
      <c r="D32" s="279"/>
      <c r="E32" s="279"/>
      <c r="F32" s="280"/>
      <c r="G32" s="280"/>
      <c r="H32" s="356"/>
      <c r="I32" s="280"/>
      <c r="J32" s="356"/>
      <c r="K32" s="358"/>
      <c r="L32" s="356"/>
      <c r="M32" s="280"/>
      <c r="N32" s="356"/>
      <c r="O32" s="395">
        <f t="shared" si="3"/>
        <v>0</v>
      </c>
      <c r="P32" s="394">
        <f t="shared" si="4"/>
        <v>0</v>
      </c>
      <c r="Q32" s="280"/>
      <c r="R32" s="280"/>
      <c r="S32" s="280"/>
      <c r="T32" s="280"/>
      <c r="U32" s="280"/>
    </row>
    <row r="33" spans="1:21" ht="15.75" x14ac:dyDescent="0.25">
      <c r="A33" s="755"/>
      <c r="B33" s="753" t="s">
        <v>1448</v>
      </c>
      <c r="C33" s="367"/>
      <c r="D33" s="279"/>
      <c r="E33" s="279"/>
      <c r="F33" s="280"/>
      <c r="G33" s="280"/>
      <c r="H33" s="356"/>
      <c r="I33" s="280"/>
      <c r="J33" s="356"/>
      <c r="K33" s="358"/>
      <c r="L33" s="356"/>
      <c r="M33" s="280"/>
      <c r="N33" s="356"/>
      <c r="O33" s="395">
        <f t="shared" si="3"/>
        <v>0</v>
      </c>
      <c r="P33" s="394">
        <f t="shared" si="4"/>
        <v>0</v>
      </c>
      <c r="Q33" s="280"/>
      <c r="R33" s="280"/>
      <c r="S33" s="280"/>
      <c r="T33" s="280"/>
      <c r="U33" s="280"/>
    </row>
    <row r="34" spans="1:21" ht="15.75" x14ac:dyDescent="0.25">
      <c r="A34" s="755"/>
      <c r="B34" s="753"/>
      <c r="C34" s="367"/>
      <c r="D34" s="279"/>
      <c r="E34" s="279"/>
      <c r="F34" s="280"/>
      <c r="G34" s="280"/>
      <c r="H34" s="356"/>
      <c r="I34" s="280"/>
      <c r="J34" s="356"/>
      <c r="K34" s="358"/>
      <c r="L34" s="356"/>
      <c r="M34" s="280"/>
      <c r="N34" s="356"/>
      <c r="O34" s="395">
        <f t="shared" si="3"/>
        <v>0</v>
      </c>
      <c r="P34" s="394">
        <f t="shared" si="4"/>
        <v>0</v>
      </c>
      <c r="Q34" s="280"/>
      <c r="R34" s="280"/>
      <c r="S34" s="280"/>
      <c r="T34" s="280"/>
      <c r="U34" s="280"/>
    </row>
    <row r="35" spans="1:21" ht="15.75" x14ac:dyDescent="0.25">
      <c r="A35" s="755"/>
      <c r="B35" s="753"/>
      <c r="C35" s="367"/>
      <c r="D35" s="279"/>
      <c r="E35" s="279"/>
      <c r="F35" s="280"/>
      <c r="G35" s="280"/>
      <c r="H35" s="356"/>
      <c r="I35" s="280"/>
      <c r="J35" s="356"/>
      <c r="K35" s="358"/>
      <c r="L35" s="356"/>
      <c r="M35" s="280"/>
      <c r="N35" s="356"/>
      <c r="O35" s="395">
        <f t="shared" si="3"/>
        <v>0</v>
      </c>
      <c r="P35" s="394">
        <f t="shared" si="4"/>
        <v>0</v>
      </c>
      <c r="Q35" s="280"/>
      <c r="R35" s="280"/>
      <c r="S35" s="280"/>
      <c r="T35" s="280"/>
      <c r="U35" s="280"/>
    </row>
    <row r="36" spans="1:21" ht="15.75" x14ac:dyDescent="0.25">
      <c r="A36" s="755"/>
      <c r="B36" s="753"/>
      <c r="C36" s="367"/>
      <c r="D36" s="279"/>
      <c r="E36" s="279"/>
      <c r="F36" s="280"/>
      <c r="G36" s="280"/>
      <c r="H36" s="356"/>
      <c r="I36" s="280"/>
      <c r="J36" s="356"/>
      <c r="K36" s="358"/>
      <c r="L36" s="356"/>
      <c r="M36" s="280"/>
      <c r="N36" s="356"/>
      <c r="O36" s="395">
        <f t="shared" si="3"/>
        <v>0</v>
      </c>
      <c r="P36" s="394">
        <f t="shared" si="4"/>
        <v>0</v>
      </c>
      <c r="Q36" s="280"/>
      <c r="R36" s="280"/>
      <c r="S36" s="280"/>
      <c r="T36" s="280"/>
      <c r="U36" s="280"/>
    </row>
    <row r="37" spans="1:21" ht="15.75" x14ac:dyDescent="0.25">
      <c r="A37" s="755"/>
      <c r="B37" s="753"/>
      <c r="C37" s="367"/>
      <c r="D37" s="279"/>
      <c r="E37" s="279"/>
      <c r="F37" s="280"/>
      <c r="G37" s="280"/>
      <c r="H37" s="356"/>
      <c r="I37" s="280"/>
      <c r="J37" s="356"/>
      <c r="K37" s="358"/>
      <c r="L37" s="356"/>
      <c r="M37" s="280"/>
      <c r="N37" s="356"/>
      <c r="O37" s="395">
        <f t="shared" si="3"/>
        <v>0</v>
      </c>
      <c r="P37" s="394">
        <f t="shared" si="4"/>
        <v>0</v>
      </c>
      <c r="Q37" s="280"/>
      <c r="R37" s="280"/>
      <c r="S37" s="280"/>
      <c r="T37" s="280"/>
      <c r="U37" s="280"/>
    </row>
    <row r="38" spans="1:21" ht="15.75" x14ac:dyDescent="0.25">
      <c r="A38" s="755"/>
      <c r="B38" s="753" t="s">
        <v>1449</v>
      </c>
      <c r="C38" s="367"/>
      <c r="D38" s="279"/>
      <c r="E38" s="279"/>
      <c r="F38" s="280"/>
      <c r="G38" s="280"/>
      <c r="H38" s="356"/>
      <c r="I38" s="280"/>
      <c r="J38" s="356"/>
      <c r="K38" s="358"/>
      <c r="L38" s="356"/>
      <c r="M38" s="280"/>
      <c r="N38" s="356"/>
      <c r="O38" s="395">
        <f t="shared" si="3"/>
        <v>0</v>
      </c>
      <c r="P38" s="394">
        <f t="shared" si="4"/>
        <v>0</v>
      </c>
      <c r="Q38" s="280"/>
      <c r="R38" s="280"/>
      <c r="S38" s="280"/>
      <c r="T38" s="280"/>
      <c r="U38" s="280"/>
    </row>
    <row r="39" spans="1:21" ht="15.75" x14ac:dyDescent="0.25">
      <c r="A39" s="755"/>
      <c r="B39" s="753"/>
      <c r="C39" s="367"/>
      <c r="D39" s="279"/>
      <c r="E39" s="279"/>
      <c r="F39" s="280"/>
      <c r="G39" s="280"/>
      <c r="H39" s="356"/>
      <c r="I39" s="280"/>
      <c r="J39" s="356"/>
      <c r="K39" s="358"/>
      <c r="L39" s="356"/>
      <c r="M39" s="280"/>
      <c r="N39" s="356"/>
      <c r="O39" s="395">
        <f t="shared" si="3"/>
        <v>0</v>
      </c>
      <c r="P39" s="394">
        <f t="shared" si="4"/>
        <v>0</v>
      </c>
      <c r="Q39" s="280"/>
      <c r="R39" s="280"/>
      <c r="S39" s="280"/>
      <c r="T39" s="280"/>
      <c r="U39" s="280"/>
    </row>
    <row r="40" spans="1:21" ht="15.75" x14ac:dyDescent="0.25">
      <c r="A40" s="755"/>
      <c r="B40" s="753"/>
      <c r="C40" s="367"/>
      <c r="D40" s="279"/>
      <c r="E40" s="279"/>
      <c r="F40" s="280"/>
      <c r="G40" s="280"/>
      <c r="H40" s="356"/>
      <c r="I40" s="280"/>
      <c r="J40" s="356"/>
      <c r="K40" s="358"/>
      <c r="L40" s="356"/>
      <c r="M40" s="280"/>
      <c r="N40" s="356"/>
      <c r="O40" s="395">
        <f t="shared" si="3"/>
        <v>0</v>
      </c>
      <c r="P40" s="394">
        <f t="shared" si="4"/>
        <v>0</v>
      </c>
      <c r="Q40" s="280"/>
      <c r="R40" s="280"/>
      <c r="S40" s="280"/>
      <c r="T40" s="280"/>
      <c r="U40" s="280"/>
    </row>
    <row r="41" spans="1:21" ht="15.75" x14ac:dyDescent="0.25">
      <c r="A41" s="755"/>
      <c r="B41" s="753"/>
      <c r="C41" s="367"/>
      <c r="D41" s="279"/>
      <c r="E41" s="279"/>
      <c r="F41" s="280"/>
      <c r="G41" s="280"/>
      <c r="H41" s="356"/>
      <c r="I41" s="280"/>
      <c r="J41" s="356"/>
      <c r="K41" s="358"/>
      <c r="L41" s="356"/>
      <c r="M41" s="280"/>
      <c r="N41" s="356"/>
      <c r="O41" s="395">
        <f t="shared" si="3"/>
        <v>0</v>
      </c>
      <c r="P41" s="394">
        <f t="shared" si="4"/>
        <v>0</v>
      </c>
      <c r="Q41" s="280"/>
      <c r="R41" s="280"/>
      <c r="S41" s="280"/>
      <c r="T41" s="280"/>
      <c r="U41" s="280"/>
    </row>
    <row r="42" spans="1:21" ht="15.75" x14ac:dyDescent="0.25">
      <c r="A42" s="755"/>
      <c r="B42" s="753"/>
      <c r="C42" s="367"/>
      <c r="D42" s="279"/>
      <c r="E42" s="279"/>
      <c r="F42" s="280"/>
      <c r="G42" s="280"/>
      <c r="H42" s="356"/>
      <c r="I42" s="280"/>
      <c r="J42" s="356"/>
      <c r="K42" s="358"/>
      <c r="L42" s="356"/>
      <c r="M42" s="280"/>
      <c r="N42" s="356"/>
      <c r="O42" s="395">
        <f t="shared" si="3"/>
        <v>0</v>
      </c>
      <c r="P42" s="394">
        <f t="shared" si="4"/>
        <v>0</v>
      </c>
      <c r="Q42" s="280"/>
      <c r="R42" s="280"/>
      <c r="S42" s="280"/>
      <c r="T42" s="280"/>
      <c r="U42" s="280"/>
    </row>
    <row r="43" spans="1:21" ht="15.75" x14ac:dyDescent="0.25">
      <c r="A43" s="290"/>
      <c r="B43" s="291"/>
      <c r="C43" s="290" t="s">
        <v>1453</v>
      </c>
      <c r="D43" s="291"/>
      <c r="E43" s="291"/>
      <c r="F43" s="292"/>
      <c r="G43" s="281">
        <f t="shared" ref="G43:P43" si="5">SUM(G8:G42)</f>
        <v>0</v>
      </c>
      <c r="H43" s="282">
        <f t="shared" si="5"/>
        <v>0</v>
      </c>
      <c r="I43" s="281">
        <f t="shared" si="5"/>
        <v>0</v>
      </c>
      <c r="J43" s="282">
        <f t="shared" si="5"/>
        <v>0</v>
      </c>
      <c r="K43" s="281">
        <f t="shared" si="5"/>
        <v>0</v>
      </c>
      <c r="L43" s="282">
        <f t="shared" si="5"/>
        <v>0</v>
      </c>
      <c r="M43" s="281">
        <f t="shared" si="5"/>
        <v>0</v>
      </c>
      <c r="N43" s="282">
        <f t="shared" si="5"/>
        <v>0</v>
      </c>
      <c r="O43" s="282">
        <f t="shared" si="5"/>
        <v>0</v>
      </c>
      <c r="P43" s="282">
        <f t="shared" si="5"/>
        <v>0</v>
      </c>
      <c r="Q43" s="264"/>
      <c r="R43" s="264"/>
      <c r="S43" s="264"/>
      <c r="T43" s="264"/>
      <c r="U43" s="264"/>
    </row>
    <row r="49" spans="8:16" x14ac:dyDescent="0.25">
      <c r="H49" s="363"/>
      <c r="J49" s="363"/>
      <c r="L49" s="363"/>
      <c r="N49" s="363"/>
      <c r="P49" s="363"/>
    </row>
    <row r="50" spans="8:16" x14ac:dyDescent="0.25">
      <c r="H50" s="363"/>
      <c r="J50" s="363"/>
      <c r="L50" s="363"/>
      <c r="N50" s="363"/>
      <c r="P50" s="363"/>
    </row>
    <row r="51" spans="8:16" x14ac:dyDescent="0.25">
      <c r="H51" s="363"/>
      <c r="J51" s="363"/>
      <c r="L51" s="363"/>
      <c r="N51" s="363"/>
      <c r="P51" s="363"/>
    </row>
    <row r="52" spans="8:16" x14ac:dyDescent="0.25">
      <c r="H52" s="363"/>
      <c r="J52" s="363"/>
      <c r="L52" s="363"/>
      <c r="N52" s="363"/>
      <c r="P52" s="363"/>
    </row>
    <row r="53" spans="8:16" x14ac:dyDescent="0.25">
      <c r="H53" s="363"/>
      <c r="J53" s="363"/>
      <c r="L53" s="363"/>
      <c r="N53" s="363"/>
      <c r="P53" s="363"/>
    </row>
    <row r="54" spans="8:16" x14ac:dyDescent="0.25">
      <c r="H54" s="363"/>
      <c r="J54" s="363"/>
      <c r="L54" s="363"/>
      <c r="N54" s="363"/>
      <c r="P54" s="363"/>
    </row>
    <row r="55" spans="8:16" x14ac:dyDescent="0.25">
      <c r="H55" s="363"/>
      <c r="J55" s="363"/>
      <c r="L55" s="363"/>
      <c r="N55" s="363"/>
      <c r="P55" s="363"/>
    </row>
    <row r="56" spans="8:16" x14ac:dyDescent="0.25">
      <c r="H56" s="363"/>
      <c r="J56" s="363"/>
      <c r="L56" s="363"/>
      <c r="N56" s="363"/>
      <c r="P56" s="363"/>
    </row>
    <row r="57" spans="8:16" x14ac:dyDescent="0.25">
      <c r="H57" s="363"/>
      <c r="J57" s="363"/>
      <c r="L57" s="363"/>
      <c r="N57" s="363"/>
      <c r="P57" s="363"/>
    </row>
    <row r="58" spans="8:16" x14ac:dyDescent="0.25">
      <c r="H58" s="363"/>
      <c r="J58" s="363"/>
      <c r="L58" s="363"/>
      <c r="N58" s="363"/>
      <c r="P58" s="363"/>
    </row>
    <row r="59" spans="8:16" x14ac:dyDescent="0.25">
      <c r="H59" s="363"/>
      <c r="J59" s="363"/>
      <c r="L59" s="363"/>
      <c r="N59" s="363"/>
      <c r="P59" s="363"/>
    </row>
    <row r="60" spans="8:16" x14ac:dyDescent="0.25">
      <c r="H60" s="363"/>
      <c r="J60" s="363"/>
      <c r="L60" s="363"/>
      <c r="N60" s="363"/>
      <c r="P60" s="363"/>
    </row>
    <row r="61" spans="8:16" x14ac:dyDescent="0.25">
      <c r="H61" s="363"/>
      <c r="J61" s="363"/>
      <c r="L61" s="363"/>
      <c r="N61" s="363"/>
      <c r="P61" s="363"/>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11" sqref="C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5" customFormat="1" ht="18.75" x14ac:dyDescent="0.3">
      <c r="G1" s="278" t="s">
        <v>1409</v>
      </c>
      <c r="L1" s="278"/>
      <c r="M1" s="278"/>
      <c r="N1" s="278"/>
      <c r="O1" s="278"/>
      <c r="P1" s="278"/>
      <c r="Q1" s="278"/>
      <c r="R1" s="278"/>
      <c r="S1" s="278"/>
      <c r="T1" s="278"/>
      <c r="U1" s="278"/>
    </row>
    <row r="2" spans="1:21" s="275" customFormat="1" ht="18.75" x14ac:dyDescent="0.3">
      <c r="A2" s="319" t="s">
        <v>1352</v>
      </c>
      <c r="G2" s="278"/>
      <c r="L2" s="278"/>
      <c r="M2" s="278"/>
      <c r="N2" s="278"/>
      <c r="O2" s="278"/>
      <c r="P2" s="278"/>
      <c r="Q2" s="278"/>
      <c r="R2" s="278"/>
      <c r="S2" s="278"/>
      <c r="T2" s="278"/>
      <c r="U2" s="278"/>
    </row>
    <row r="3" spans="1:21" s="275" customFormat="1" ht="27.75" customHeight="1" x14ac:dyDescent="0.2">
      <c r="A3" s="758" t="s">
        <v>1411</v>
      </c>
      <c r="B3" s="758"/>
      <c r="C3" s="758"/>
      <c r="D3" s="758"/>
      <c r="E3" s="758"/>
      <c r="F3" s="758"/>
      <c r="G3" s="758"/>
      <c r="H3" s="758"/>
      <c r="I3" s="758"/>
      <c r="J3" s="758"/>
      <c r="K3" s="758"/>
      <c r="L3" s="758"/>
      <c r="M3" s="758"/>
      <c r="N3" s="758"/>
      <c r="O3" s="758"/>
      <c r="P3" s="758"/>
      <c r="Q3" s="758"/>
      <c r="R3" s="758"/>
      <c r="S3" s="758"/>
      <c r="T3" s="758"/>
      <c r="U3" s="758"/>
    </row>
    <row r="4" spans="1:21" s="318" customFormat="1" x14ac:dyDescent="0.25">
      <c r="A4" s="759" t="s">
        <v>1417</v>
      </c>
      <c r="B4" s="759"/>
      <c r="C4" s="759"/>
      <c r="D4" s="759"/>
      <c r="E4" s="759"/>
      <c r="F4" s="759"/>
      <c r="G4" s="759"/>
      <c r="H4" s="759"/>
      <c r="I4" s="759"/>
      <c r="J4" s="759"/>
      <c r="K4" s="759"/>
      <c r="L4" s="759"/>
      <c r="M4" s="759"/>
      <c r="N4" s="759"/>
      <c r="O4" s="759"/>
      <c r="P4" s="759"/>
      <c r="Q4" s="759"/>
      <c r="R4" s="759"/>
      <c r="S4" s="759"/>
      <c r="T4" s="759"/>
      <c r="U4" s="759"/>
    </row>
    <row r="5" spans="1:21" s="66" customFormat="1" ht="23.25" customHeight="1" x14ac:dyDescent="0.25">
      <c r="A5" s="688" t="s">
        <v>97</v>
      </c>
      <c r="B5" s="690" t="s">
        <v>111</v>
      </c>
      <c r="C5" s="700" t="s">
        <v>86</v>
      </c>
      <c r="D5" s="700" t="s">
        <v>87</v>
      </c>
      <c r="E5" s="700" t="s">
        <v>392</v>
      </c>
      <c r="F5" s="700" t="s">
        <v>88</v>
      </c>
      <c r="G5" s="703" t="s">
        <v>100</v>
      </c>
      <c r="H5" s="705"/>
      <c r="I5" s="705"/>
      <c r="J5" s="705"/>
      <c r="K5" s="705"/>
      <c r="L5" s="705"/>
      <c r="M5" s="705"/>
      <c r="N5" s="704"/>
      <c r="O5" s="709" t="s">
        <v>101</v>
      </c>
      <c r="P5" s="710"/>
      <c r="Q5" s="690" t="s">
        <v>102</v>
      </c>
      <c r="R5" s="690" t="s">
        <v>103</v>
      </c>
      <c r="S5" s="690" t="s">
        <v>110</v>
      </c>
      <c r="T5" s="690" t="s">
        <v>109</v>
      </c>
      <c r="U5" s="706" t="s">
        <v>89</v>
      </c>
    </row>
    <row r="6" spans="1:21" s="66" customFormat="1" ht="15" customHeight="1" x14ac:dyDescent="0.25">
      <c r="A6" s="688"/>
      <c r="B6" s="688"/>
      <c r="C6" s="701"/>
      <c r="D6" s="701"/>
      <c r="E6" s="701"/>
      <c r="F6" s="701"/>
      <c r="G6" s="703" t="s">
        <v>104</v>
      </c>
      <c r="H6" s="704"/>
      <c r="I6" s="703" t="s">
        <v>105</v>
      </c>
      <c r="J6" s="704"/>
      <c r="K6" s="703" t="s">
        <v>106</v>
      </c>
      <c r="L6" s="704"/>
      <c r="M6" s="703" t="s">
        <v>107</v>
      </c>
      <c r="N6" s="704"/>
      <c r="O6" s="711"/>
      <c r="P6" s="712"/>
      <c r="Q6" s="688"/>
      <c r="R6" s="688"/>
      <c r="S6" s="688"/>
      <c r="T6" s="688"/>
      <c r="U6" s="707"/>
    </row>
    <row r="7" spans="1:21" s="67" customFormat="1" ht="24" customHeight="1" x14ac:dyDescent="0.25">
      <c r="A7" s="689"/>
      <c r="B7" s="689"/>
      <c r="C7" s="702"/>
      <c r="D7" s="702"/>
      <c r="E7" s="702"/>
      <c r="F7" s="702"/>
      <c r="G7" s="433" t="s">
        <v>108</v>
      </c>
      <c r="H7" s="433" t="s">
        <v>12</v>
      </c>
      <c r="I7" s="433" t="s">
        <v>108</v>
      </c>
      <c r="J7" s="433" t="s">
        <v>12</v>
      </c>
      <c r="K7" s="433" t="s">
        <v>108</v>
      </c>
      <c r="L7" s="433" t="s">
        <v>12</v>
      </c>
      <c r="M7" s="433" t="s">
        <v>108</v>
      </c>
      <c r="N7" s="433" t="s">
        <v>12</v>
      </c>
      <c r="O7" s="433" t="s">
        <v>108</v>
      </c>
      <c r="P7" s="433" t="s">
        <v>12</v>
      </c>
      <c r="Q7" s="689"/>
      <c r="R7" s="689"/>
      <c r="S7" s="689"/>
      <c r="T7" s="689"/>
      <c r="U7" s="708"/>
    </row>
    <row r="8" spans="1:21" s="261" customFormat="1" ht="15.75" x14ac:dyDescent="0.25">
      <c r="A8" s="434"/>
      <c r="B8" s="435"/>
      <c r="C8" s="436"/>
      <c r="D8" s="436"/>
      <c r="E8" s="437"/>
      <c r="F8" s="436"/>
      <c r="G8" s="438"/>
      <c r="H8" s="438"/>
      <c r="I8" s="438"/>
      <c r="J8" s="438"/>
      <c r="K8" s="438"/>
      <c r="L8" s="438"/>
      <c r="M8" s="438"/>
      <c r="N8" s="438"/>
      <c r="O8" s="438"/>
      <c r="P8" s="438"/>
      <c r="Q8" s="439"/>
      <c r="R8" s="439"/>
      <c r="S8" s="439"/>
      <c r="T8" s="439"/>
      <c r="U8" s="440"/>
    </row>
    <row r="9" spans="1:21" ht="15.75" x14ac:dyDescent="0.25">
      <c r="A9" s="716" t="s">
        <v>1412</v>
      </c>
      <c r="B9" s="713" t="s">
        <v>1413</v>
      </c>
      <c r="C9" s="276"/>
      <c r="D9" s="276"/>
      <c r="E9" s="276"/>
      <c r="F9" s="276"/>
      <c r="G9" s="360"/>
      <c r="H9" s="361"/>
      <c r="I9" s="276"/>
      <c r="J9" s="361"/>
      <c r="K9" s="276"/>
      <c r="L9" s="361"/>
      <c r="M9" s="276"/>
      <c r="N9" s="361"/>
      <c r="O9" s="393">
        <f t="shared" ref="O9:P9" si="0">G9+I9+K9+M9</f>
        <v>0</v>
      </c>
      <c r="P9" s="394">
        <f t="shared" si="0"/>
        <v>0</v>
      </c>
      <c r="Q9" s="276"/>
      <c r="R9" s="276"/>
      <c r="S9" s="276"/>
      <c r="T9" s="276"/>
      <c r="U9" s="276"/>
    </row>
    <row r="10" spans="1:21" ht="15.75" x14ac:dyDescent="0.25">
      <c r="A10" s="716"/>
      <c r="B10" s="714"/>
      <c r="C10" s="276"/>
      <c r="D10" s="276"/>
      <c r="E10" s="276"/>
      <c r="F10" s="276"/>
      <c r="G10" s="360"/>
      <c r="H10" s="361"/>
      <c r="I10" s="276"/>
      <c r="J10" s="361"/>
      <c r="K10" s="276"/>
      <c r="L10" s="361"/>
      <c r="M10" s="276"/>
      <c r="N10" s="361"/>
      <c r="O10" s="393">
        <f t="shared" ref="O10:O38" si="1">G10+I10+K10+M10</f>
        <v>0</v>
      </c>
      <c r="P10" s="394">
        <f t="shared" ref="P10:P38" si="2">H10+J10+L10+N10</f>
        <v>0</v>
      </c>
      <c r="Q10" s="276"/>
      <c r="R10" s="276"/>
      <c r="S10" s="276"/>
      <c r="T10" s="276"/>
      <c r="U10" s="276"/>
    </row>
    <row r="11" spans="1:21" s="363" customFormat="1" ht="15.75" x14ac:dyDescent="0.25">
      <c r="A11" s="716"/>
      <c r="B11" s="714"/>
      <c r="C11" s="276"/>
      <c r="D11" s="276"/>
      <c r="E11" s="276"/>
      <c r="F11" s="276"/>
      <c r="G11" s="360"/>
      <c r="H11" s="361"/>
      <c r="I11" s="276"/>
      <c r="J11" s="361"/>
      <c r="K11" s="276"/>
      <c r="L11" s="361"/>
      <c r="M11" s="276"/>
      <c r="N11" s="361"/>
      <c r="O11" s="393">
        <f t="shared" si="1"/>
        <v>0</v>
      </c>
      <c r="P11" s="394">
        <f t="shared" si="2"/>
        <v>0</v>
      </c>
      <c r="Q11" s="276"/>
      <c r="R11" s="276"/>
      <c r="S11" s="276"/>
      <c r="T11" s="276"/>
      <c r="U11" s="276"/>
    </row>
    <row r="12" spans="1:21" ht="15.75" x14ac:dyDescent="0.25">
      <c r="A12" s="716"/>
      <c r="B12" s="714"/>
      <c r="C12" s="276"/>
      <c r="D12" s="276"/>
      <c r="E12" s="276"/>
      <c r="F12" s="276"/>
      <c r="G12" s="360"/>
      <c r="H12" s="361"/>
      <c r="I12" s="276"/>
      <c r="J12" s="361"/>
      <c r="K12" s="276"/>
      <c r="L12" s="361"/>
      <c r="M12" s="276"/>
      <c r="N12" s="361"/>
      <c r="O12" s="393">
        <f t="shared" si="1"/>
        <v>0</v>
      </c>
      <c r="P12" s="394">
        <f t="shared" si="2"/>
        <v>0</v>
      </c>
      <c r="Q12" s="276"/>
      <c r="R12" s="276"/>
      <c r="S12" s="276"/>
      <c r="T12" s="276"/>
      <c r="U12" s="276"/>
    </row>
    <row r="13" spans="1:21" ht="15.75" x14ac:dyDescent="0.25">
      <c r="A13" s="716"/>
      <c r="B13" s="714"/>
      <c r="C13" s="276"/>
      <c r="D13" s="276"/>
      <c r="E13" s="276"/>
      <c r="F13" s="276"/>
      <c r="G13" s="360"/>
      <c r="H13" s="361"/>
      <c r="I13" s="276"/>
      <c r="J13" s="361"/>
      <c r="K13" s="276"/>
      <c r="L13" s="361"/>
      <c r="M13" s="276"/>
      <c r="N13" s="361"/>
      <c r="O13" s="393">
        <f t="shared" si="1"/>
        <v>0</v>
      </c>
      <c r="P13" s="394">
        <f t="shared" si="2"/>
        <v>0</v>
      </c>
      <c r="Q13" s="276"/>
      <c r="R13" s="276"/>
      <c r="S13" s="276"/>
      <c r="T13" s="276"/>
      <c r="U13" s="276"/>
    </row>
    <row r="14" spans="1:21" ht="15.75" x14ac:dyDescent="0.25">
      <c r="A14" s="716"/>
      <c r="B14" s="715"/>
      <c r="C14" s="276"/>
      <c r="D14" s="276"/>
      <c r="E14" s="276"/>
      <c r="F14" s="276"/>
      <c r="G14" s="360"/>
      <c r="H14" s="361"/>
      <c r="I14" s="276"/>
      <c r="J14" s="361"/>
      <c r="K14" s="276"/>
      <c r="L14" s="361"/>
      <c r="M14" s="276"/>
      <c r="N14" s="361"/>
      <c r="O14" s="393">
        <f t="shared" si="1"/>
        <v>0</v>
      </c>
      <c r="P14" s="394">
        <f t="shared" si="2"/>
        <v>0</v>
      </c>
      <c r="Q14" s="276"/>
      <c r="R14" s="276"/>
      <c r="S14" s="276"/>
      <c r="T14" s="276"/>
      <c r="U14" s="276"/>
    </row>
    <row r="15" spans="1:21" ht="15.75" x14ac:dyDescent="0.25">
      <c r="A15" s="716"/>
      <c r="B15" s="713" t="s">
        <v>1414</v>
      </c>
      <c r="C15" s="276"/>
      <c r="D15" s="276"/>
      <c r="E15" s="276"/>
      <c r="F15" s="276"/>
      <c r="G15" s="360"/>
      <c r="H15" s="361"/>
      <c r="I15" s="276"/>
      <c r="J15" s="361"/>
      <c r="K15" s="276"/>
      <c r="L15" s="361"/>
      <c r="M15" s="276"/>
      <c r="N15" s="361"/>
      <c r="O15" s="393">
        <f t="shared" si="1"/>
        <v>0</v>
      </c>
      <c r="P15" s="394">
        <f t="shared" si="2"/>
        <v>0</v>
      </c>
      <c r="Q15" s="276"/>
      <c r="R15" s="276"/>
      <c r="S15" s="276"/>
      <c r="T15" s="276"/>
      <c r="U15" s="276"/>
    </row>
    <row r="16" spans="1:21" s="363" customFormat="1" ht="15.75" x14ac:dyDescent="0.25">
      <c r="A16" s="716"/>
      <c r="B16" s="714"/>
      <c r="C16" s="276"/>
      <c r="D16" s="276"/>
      <c r="E16" s="276"/>
      <c r="F16" s="276"/>
      <c r="G16" s="360"/>
      <c r="H16" s="361"/>
      <c r="I16" s="276"/>
      <c r="J16" s="361"/>
      <c r="K16" s="276"/>
      <c r="L16" s="361"/>
      <c r="M16" s="276"/>
      <c r="N16" s="361"/>
      <c r="O16" s="393">
        <f t="shared" si="1"/>
        <v>0</v>
      </c>
      <c r="P16" s="394">
        <f t="shared" si="2"/>
        <v>0</v>
      </c>
      <c r="Q16" s="276"/>
      <c r="R16" s="276"/>
      <c r="S16" s="276"/>
      <c r="T16" s="276"/>
      <c r="U16" s="276"/>
    </row>
    <row r="17" spans="1:21" s="363" customFormat="1" ht="15.75" x14ac:dyDescent="0.25">
      <c r="A17" s="716"/>
      <c r="B17" s="714"/>
      <c r="C17" s="276"/>
      <c r="D17" s="276"/>
      <c r="E17" s="276"/>
      <c r="F17" s="276"/>
      <c r="G17" s="360"/>
      <c r="H17" s="361"/>
      <c r="I17" s="276"/>
      <c r="J17" s="361"/>
      <c r="K17" s="276"/>
      <c r="L17" s="361"/>
      <c r="M17" s="276"/>
      <c r="N17" s="361"/>
      <c r="O17" s="393">
        <f t="shared" si="1"/>
        <v>0</v>
      </c>
      <c r="P17" s="394">
        <f t="shared" si="2"/>
        <v>0</v>
      </c>
      <c r="Q17" s="276"/>
      <c r="R17" s="276"/>
      <c r="S17" s="276"/>
      <c r="T17" s="276"/>
      <c r="U17" s="276"/>
    </row>
    <row r="18" spans="1:21" s="363" customFormat="1" ht="15.75" x14ac:dyDescent="0.25">
      <c r="A18" s="716"/>
      <c r="B18" s="714"/>
      <c r="C18" s="276"/>
      <c r="D18" s="276"/>
      <c r="E18" s="276"/>
      <c r="F18" s="276"/>
      <c r="G18" s="360"/>
      <c r="H18" s="361"/>
      <c r="I18" s="276"/>
      <c r="J18" s="361"/>
      <c r="K18" s="276"/>
      <c r="L18" s="361"/>
      <c r="M18" s="276"/>
      <c r="N18" s="361"/>
      <c r="O18" s="393">
        <f t="shared" si="1"/>
        <v>0</v>
      </c>
      <c r="P18" s="394">
        <f t="shared" si="2"/>
        <v>0</v>
      </c>
      <c r="Q18" s="276"/>
      <c r="R18" s="276"/>
      <c r="S18" s="276"/>
      <c r="T18" s="276"/>
      <c r="U18" s="276"/>
    </row>
    <row r="19" spans="1:21" ht="15.75" x14ac:dyDescent="0.25">
      <c r="A19" s="716"/>
      <c r="B19" s="714"/>
      <c r="C19" s="276"/>
      <c r="D19" s="276"/>
      <c r="E19" s="276"/>
      <c r="F19" s="276"/>
      <c r="G19" s="360"/>
      <c r="H19" s="361"/>
      <c r="I19" s="276"/>
      <c r="J19" s="361"/>
      <c r="K19" s="276"/>
      <c r="L19" s="361"/>
      <c r="M19" s="276"/>
      <c r="N19" s="361"/>
      <c r="O19" s="393">
        <f t="shared" si="1"/>
        <v>0</v>
      </c>
      <c r="P19" s="394">
        <f t="shared" si="2"/>
        <v>0</v>
      </c>
      <c r="Q19" s="276"/>
      <c r="R19" s="276"/>
      <c r="S19" s="276"/>
      <c r="T19" s="276"/>
      <c r="U19" s="276"/>
    </row>
    <row r="20" spans="1:21" ht="15.75" x14ac:dyDescent="0.25">
      <c r="A20" s="716"/>
      <c r="B20" s="715"/>
      <c r="C20" s="276"/>
      <c r="D20" s="276"/>
      <c r="E20" s="276"/>
      <c r="F20" s="276"/>
      <c r="G20" s="360"/>
      <c r="H20" s="361"/>
      <c r="I20" s="276"/>
      <c r="J20" s="361"/>
      <c r="K20" s="276"/>
      <c r="L20" s="361"/>
      <c r="M20" s="276"/>
      <c r="N20" s="361"/>
      <c r="O20" s="393">
        <f t="shared" si="1"/>
        <v>0</v>
      </c>
      <c r="P20" s="394">
        <f t="shared" si="2"/>
        <v>0</v>
      </c>
      <c r="Q20" s="276"/>
      <c r="R20" s="276"/>
      <c r="S20" s="276"/>
      <c r="T20" s="276"/>
      <c r="U20" s="276"/>
    </row>
    <row r="21" spans="1:21" s="363" customFormat="1" ht="15.75" x14ac:dyDescent="0.25">
      <c r="A21" s="716"/>
      <c r="B21" s="713" t="s">
        <v>1415</v>
      </c>
      <c r="C21" s="276"/>
      <c r="D21" s="276"/>
      <c r="E21" s="276"/>
      <c r="F21" s="276"/>
      <c r="G21" s="360"/>
      <c r="H21" s="361"/>
      <c r="I21" s="276"/>
      <c r="J21" s="361"/>
      <c r="K21" s="276"/>
      <c r="L21" s="361"/>
      <c r="M21" s="276"/>
      <c r="N21" s="361"/>
      <c r="O21" s="393">
        <f t="shared" si="1"/>
        <v>0</v>
      </c>
      <c r="P21" s="394">
        <f t="shared" si="2"/>
        <v>0</v>
      </c>
      <c r="Q21" s="276"/>
      <c r="R21" s="276"/>
      <c r="S21" s="276"/>
      <c r="T21" s="276"/>
      <c r="U21" s="276"/>
    </row>
    <row r="22" spans="1:21" s="363" customFormat="1" ht="15.75" x14ac:dyDescent="0.25">
      <c r="A22" s="716"/>
      <c r="B22" s="714"/>
      <c r="C22" s="276"/>
      <c r="D22" s="276"/>
      <c r="E22" s="276"/>
      <c r="F22" s="276"/>
      <c r="G22" s="360"/>
      <c r="H22" s="361"/>
      <c r="I22" s="276"/>
      <c r="J22" s="361"/>
      <c r="K22" s="276"/>
      <c r="L22" s="361"/>
      <c r="M22" s="276"/>
      <c r="N22" s="361"/>
      <c r="O22" s="393">
        <f t="shared" si="1"/>
        <v>0</v>
      </c>
      <c r="P22" s="394">
        <f t="shared" si="2"/>
        <v>0</v>
      </c>
      <c r="Q22" s="276"/>
      <c r="R22" s="276"/>
      <c r="S22" s="276"/>
      <c r="T22" s="276"/>
      <c r="U22" s="276"/>
    </row>
    <row r="23" spans="1:21" s="363" customFormat="1" ht="15.75" x14ac:dyDescent="0.25">
      <c r="A23" s="716"/>
      <c r="B23" s="714"/>
      <c r="C23" s="276"/>
      <c r="D23" s="276"/>
      <c r="E23" s="276"/>
      <c r="F23" s="276"/>
      <c r="G23" s="360"/>
      <c r="H23" s="361"/>
      <c r="I23" s="276"/>
      <c r="J23" s="361"/>
      <c r="K23" s="276"/>
      <c r="L23" s="361"/>
      <c r="M23" s="276"/>
      <c r="N23" s="361"/>
      <c r="O23" s="393">
        <f t="shared" si="1"/>
        <v>0</v>
      </c>
      <c r="P23" s="394">
        <f t="shared" si="2"/>
        <v>0</v>
      </c>
      <c r="Q23" s="276"/>
      <c r="R23" s="276"/>
      <c r="S23" s="276"/>
      <c r="T23" s="276"/>
      <c r="U23" s="276"/>
    </row>
    <row r="24" spans="1:21" s="363" customFormat="1" ht="15.75" x14ac:dyDescent="0.25">
      <c r="A24" s="716"/>
      <c r="B24" s="714"/>
      <c r="C24" s="276"/>
      <c r="D24" s="276"/>
      <c r="E24" s="276"/>
      <c r="F24" s="276"/>
      <c r="G24" s="360"/>
      <c r="H24" s="361"/>
      <c r="I24" s="276"/>
      <c r="J24" s="361"/>
      <c r="K24" s="276"/>
      <c r="L24" s="361"/>
      <c r="M24" s="276"/>
      <c r="N24" s="361"/>
      <c r="O24" s="393">
        <f t="shared" si="1"/>
        <v>0</v>
      </c>
      <c r="P24" s="394">
        <f t="shared" si="2"/>
        <v>0</v>
      </c>
      <c r="Q24" s="276"/>
      <c r="R24" s="276"/>
      <c r="S24" s="276"/>
      <c r="T24" s="276"/>
      <c r="U24" s="276"/>
    </row>
    <row r="25" spans="1:21" s="363" customFormat="1" ht="15.75" x14ac:dyDescent="0.25">
      <c r="A25" s="716"/>
      <c r="B25" s="714"/>
      <c r="C25" s="276"/>
      <c r="D25" s="276"/>
      <c r="E25" s="276"/>
      <c r="F25" s="276"/>
      <c r="G25" s="360"/>
      <c r="H25" s="361"/>
      <c r="I25" s="276"/>
      <c r="J25" s="361"/>
      <c r="K25" s="276"/>
      <c r="L25" s="361"/>
      <c r="M25" s="276"/>
      <c r="N25" s="361"/>
      <c r="O25" s="393">
        <f t="shared" si="1"/>
        <v>0</v>
      </c>
      <c r="P25" s="394">
        <f t="shared" si="2"/>
        <v>0</v>
      </c>
      <c r="Q25" s="276"/>
      <c r="R25" s="276"/>
      <c r="S25" s="276"/>
      <c r="T25" s="276"/>
      <c r="U25" s="276"/>
    </row>
    <row r="26" spans="1:21" ht="15.75" x14ac:dyDescent="0.25">
      <c r="A26" s="716"/>
      <c r="B26" s="715"/>
      <c r="C26" s="276"/>
      <c r="D26" s="276"/>
      <c r="E26" s="276"/>
      <c r="F26" s="276"/>
      <c r="G26" s="276"/>
      <c r="H26" s="361"/>
      <c r="I26" s="276"/>
      <c r="J26" s="361"/>
      <c r="K26" s="276"/>
      <c r="L26" s="361"/>
      <c r="M26" s="276"/>
      <c r="N26" s="361"/>
      <c r="O26" s="393">
        <f t="shared" si="1"/>
        <v>0</v>
      </c>
      <c r="P26" s="394">
        <f t="shared" si="2"/>
        <v>0</v>
      </c>
      <c r="Q26" s="276"/>
      <c r="R26" s="276"/>
      <c r="S26" s="276"/>
      <c r="T26" s="276"/>
      <c r="U26" s="276"/>
    </row>
    <row r="27" spans="1:21" ht="15.75" x14ac:dyDescent="0.25">
      <c r="A27" s="713" t="s">
        <v>1416</v>
      </c>
      <c r="B27" s="713" t="s">
        <v>1418</v>
      </c>
      <c r="C27" s="276"/>
      <c r="D27" s="276"/>
      <c r="E27" s="276"/>
      <c r="F27" s="276"/>
      <c r="G27" s="360"/>
      <c r="H27" s="361"/>
      <c r="I27" s="276"/>
      <c r="J27" s="361"/>
      <c r="K27" s="276"/>
      <c r="L27" s="361"/>
      <c r="M27" s="276"/>
      <c r="N27" s="361"/>
      <c r="O27" s="393">
        <f t="shared" si="1"/>
        <v>0</v>
      </c>
      <c r="P27" s="394">
        <f t="shared" si="2"/>
        <v>0</v>
      </c>
      <c r="Q27" s="276"/>
      <c r="R27" s="276"/>
      <c r="S27" s="276"/>
      <c r="T27" s="276"/>
      <c r="U27" s="276"/>
    </row>
    <row r="28" spans="1:21" s="363" customFormat="1" ht="15.75" x14ac:dyDescent="0.25">
      <c r="A28" s="714"/>
      <c r="B28" s="714"/>
      <c r="C28" s="276"/>
      <c r="D28" s="276"/>
      <c r="E28" s="276"/>
      <c r="F28" s="276"/>
      <c r="G28" s="360"/>
      <c r="H28" s="361"/>
      <c r="I28" s="276"/>
      <c r="J28" s="361"/>
      <c r="K28" s="276"/>
      <c r="L28" s="361"/>
      <c r="M28" s="276"/>
      <c r="N28" s="361"/>
      <c r="O28" s="393">
        <f t="shared" si="1"/>
        <v>0</v>
      </c>
      <c r="P28" s="394">
        <f t="shared" si="2"/>
        <v>0</v>
      </c>
      <c r="Q28" s="276"/>
      <c r="R28" s="276"/>
      <c r="S28" s="276"/>
      <c r="T28" s="276"/>
      <c r="U28" s="276"/>
    </row>
    <row r="29" spans="1:21" s="363" customFormat="1" ht="15.75" x14ac:dyDescent="0.25">
      <c r="A29" s="714"/>
      <c r="B29" s="714"/>
      <c r="C29" s="276"/>
      <c r="D29" s="276"/>
      <c r="E29" s="276"/>
      <c r="F29" s="276"/>
      <c r="G29" s="360"/>
      <c r="H29" s="361"/>
      <c r="I29" s="276"/>
      <c r="J29" s="361"/>
      <c r="K29" s="276"/>
      <c r="L29" s="361"/>
      <c r="M29" s="276"/>
      <c r="N29" s="361"/>
      <c r="O29" s="393">
        <f t="shared" si="1"/>
        <v>0</v>
      </c>
      <c r="P29" s="394">
        <f t="shared" si="2"/>
        <v>0</v>
      </c>
      <c r="Q29" s="276"/>
      <c r="R29" s="276"/>
      <c r="S29" s="276"/>
      <c r="T29" s="276"/>
      <c r="U29" s="276"/>
    </row>
    <row r="30" spans="1:21" s="363" customFormat="1" ht="15.75" x14ac:dyDescent="0.25">
      <c r="A30" s="714"/>
      <c r="B30" s="714"/>
      <c r="C30" s="276"/>
      <c r="D30" s="276"/>
      <c r="E30" s="276"/>
      <c r="F30" s="276"/>
      <c r="G30" s="360"/>
      <c r="H30" s="361"/>
      <c r="I30" s="276"/>
      <c r="J30" s="361"/>
      <c r="K30" s="276"/>
      <c r="L30" s="361"/>
      <c r="M30" s="276"/>
      <c r="N30" s="361"/>
      <c r="O30" s="393">
        <f t="shared" si="1"/>
        <v>0</v>
      </c>
      <c r="P30" s="394">
        <f t="shared" si="2"/>
        <v>0</v>
      </c>
      <c r="Q30" s="276"/>
      <c r="R30" s="276"/>
      <c r="S30" s="276"/>
      <c r="T30" s="276"/>
      <c r="U30" s="276"/>
    </row>
    <row r="31" spans="1:21" s="363" customFormat="1" ht="15.75" x14ac:dyDescent="0.25">
      <c r="A31" s="714"/>
      <c r="B31" s="714"/>
      <c r="C31" s="276"/>
      <c r="D31" s="276"/>
      <c r="E31" s="276"/>
      <c r="F31" s="276"/>
      <c r="G31" s="360"/>
      <c r="H31" s="361"/>
      <c r="I31" s="276"/>
      <c r="J31" s="361"/>
      <c r="K31" s="276"/>
      <c r="L31" s="361"/>
      <c r="M31" s="276"/>
      <c r="N31" s="361"/>
      <c r="O31" s="393">
        <f t="shared" si="1"/>
        <v>0</v>
      </c>
      <c r="P31" s="394">
        <f t="shared" si="2"/>
        <v>0</v>
      </c>
      <c r="Q31" s="276"/>
      <c r="R31" s="276"/>
      <c r="S31" s="276"/>
      <c r="T31" s="276"/>
      <c r="U31" s="276"/>
    </row>
    <row r="32" spans="1:21" s="363" customFormat="1" ht="15.75" x14ac:dyDescent="0.25">
      <c r="A32" s="714"/>
      <c r="B32" s="715"/>
      <c r="C32" s="276"/>
      <c r="D32" s="276"/>
      <c r="E32" s="276"/>
      <c r="F32" s="276"/>
      <c r="G32" s="360"/>
      <c r="H32" s="361"/>
      <c r="I32" s="276"/>
      <c r="J32" s="361"/>
      <c r="K32" s="276"/>
      <c r="L32" s="361"/>
      <c r="M32" s="276"/>
      <c r="N32" s="361"/>
      <c r="O32" s="393">
        <f t="shared" si="1"/>
        <v>0</v>
      </c>
      <c r="P32" s="394">
        <f t="shared" si="2"/>
        <v>0</v>
      </c>
      <c r="Q32" s="276"/>
      <c r="R32" s="276"/>
      <c r="S32" s="276"/>
      <c r="T32" s="276"/>
      <c r="U32" s="276"/>
    </row>
    <row r="33" spans="1:21" ht="15.75" x14ac:dyDescent="0.25">
      <c r="A33" s="714"/>
      <c r="B33" s="713" t="s">
        <v>1419</v>
      </c>
      <c r="C33" s="276"/>
      <c r="D33" s="276"/>
      <c r="E33" s="276"/>
      <c r="F33" s="276"/>
      <c r="G33" s="276"/>
      <c r="H33" s="361"/>
      <c r="I33" s="276"/>
      <c r="J33" s="361"/>
      <c r="K33" s="276"/>
      <c r="L33" s="361"/>
      <c r="M33" s="276"/>
      <c r="N33" s="361"/>
      <c r="O33" s="393">
        <f t="shared" si="1"/>
        <v>0</v>
      </c>
      <c r="P33" s="394">
        <f t="shared" si="2"/>
        <v>0</v>
      </c>
      <c r="Q33" s="276"/>
      <c r="R33" s="276"/>
      <c r="S33" s="276"/>
      <c r="T33" s="276"/>
      <c r="U33" s="276"/>
    </row>
    <row r="34" spans="1:21" s="363" customFormat="1" ht="15.75" x14ac:dyDescent="0.25">
      <c r="A34" s="714"/>
      <c r="B34" s="714"/>
      <c r="C34" s="276"/>
      <c r="D34" s="276"/>
      <c r="E34" s="276"/>
      <c r="F34" s="276"/>
      <c r="G34" s="276"/>
      <c r="H34" s="361"/>
      <c r="I34" s="276"/>
      <c r="J34" s="361"/>
      <c r="K34" s="276"/>
      <c r="L34" s="361"/>
      <c r="M34" s="276"/>
      <c r="N34" s="361"/>
      <c r="O34" s="393">
        <f t="shared" si="1"/>
        <v>0</v>
      </c>
      <c r="P34" s="394">
        <f t="shared" si="2"/>
        <v>0</v>
      </c>
      <c r="Q34" s="276"/>
      <c r="R34" s="276"/>
      <c r="S34" s="276"/>
      <c r="T34" s="276"/>
      <c r="U34" s="276"/>
    </row>
    <row r="35" spans="1:21" s="363" customFormat="1" ht="15.75" x14ac:dyDescent="0.25">
      <c r="A35" s="714"/>
      <c r="B35" s="714"/>
      <c r="C35" s="276"/>
      <c r="D35" s="276"/>
      <c r="E35" s="276"/>
      <c r="F35" s="276"/>
      <c r="G35" s="276"/>
      <c r="H35" s="361"/>
      <c r="I35" s="276"/>
      <c r="J35" s="361"/>
      <c r="K35" s="276"/>
      <c r="L35" s="361"/>
      <c r="M35" s="276"/>
      <c r="N35" s="361"/>
      <c r="O35" s="393">
        <f t="shared" si="1"/>
        <v>0</v>
      </c>
      <c r="P35" s="394">
        <f t="shared" si="2"/>
        <v>0</v>
      </c>
      <c r="Q35" s="276"/>
      <c r="R35" s="276"/>
      <c r="S35" s="276"/>
      <c r="T35" s="276"/>
      <c r="U35" s="276"/>
    </row>
    <row r="36" spans="1:21" s="363" customFormat="1" ht="15.75" x14ac:dyDescent="0.25">
      <c r="A36" s="714"/>
      <c r="B36" s="714"/>
      <c r="C36" s="276"/>
      <c r="D36" s="276"/>
      <c r="E36" s="276"/>
      <c r="F36" s="276"/>
      <c r="G36" s="276"/>
      <c r="H36" s="361"/>
      <c r="I36" s="276"/>
      <c r="J36" s="361"/>
      <c r="K36" s="276"/>
      <c r="L36" s="361"/>
      <c r="M36" s="276"/>
      <c r="N36" s="361"/>
      <c r="O36" s="393">
        <f t="shared" si="1"/>
        <v>0</v>
      </c>
      <c r="P36" s="394">
        <f t="shared" si="2"/>
        <v>0</v>
      </c>
      <c r="Q36" s="276"/>
      <c r="R36" s="276"/>
      <c r="S36" s="276"/>
      <c r="T36" s="276"/>
      <c r="U36" s="276"/>
    </row>
    <row r="37" spans="1:21" ht="15.75" x14ac:dyDescent="0.25">
      <c r="A37" s="714"/>
      <c r="B37" s="714"/>
      <c r="C37" s="276"/>
      <c r="D37" s="276"/>
      <c r="E37" s="276"/>
      <c r="F37" s="276"/>
      <c r="G37" s="276"/>
      <c r="H37" s="361"/>
      <c r="I37" s="276"/>
      <c r="J37" s="361"/>
      <c r="K37" s="276"/>
      <c r="L37" s="361"/>
      <c r="M37" s="276"/>
      <c r="N37" s="361"/>
      <c r="O37" s="393">
        <f t="shared" si="1"/>
        <v>0</v>
      </c>
      <c r="P37" s="394">
        <f t="shared" si="2"/>
        <v>0</v>
      </c>
      <c r="Q37" s="276"/>
      <c r="R37" s="276"/>
      <c r="S37" s="276"/>
      <c r="T37" s="276"/>
      <c r="U37" s="276"/>
    </row>
    <row r="38" spans="1:21" ht="15.75" x14ac:dyDescent="0.25">
      <c r="A38" s="715"/>
      <c r="B38" s="715"/>
      <c r="C38" s="276"/>
      <c r="D38" s="276"/>
      <c r="E38" s="276"/>
      <c r="F38" s="276"/>
      <c r="G38" s="276"/>
      <c r="H38" s="361"/>
      <c r="I38" s="276"/>
      <c r="J38" s="361"/>
      <c r="K38" s="276"/>
      <c r="L38" s="361"/>
      <c r="M38" s="276"/>
      <c r="N38" s="361"/>
      <c r="O38" s="393">
        <f t="shared" si="1"/>
        <v>0</v>
      </c>
      <c r="P38" s="394">
        <f t="shared" si="2"/>
        <v>0</v>
      </c>
      <c r="Q38" s="276"/>
      <c r="R38" s="276"/>
      <c r="S38" s="276"/>
      <c r="T38" s="276"/>
      <c r="U38" s="357"/>
    </row>
    <row r="39" spans="1:21" ht="15.75" x14ac:dyDescent="0.25">
      <c r="A39" s="296"/>
      <c r="B39" s="297"/>
      <c r="C39" s="296" t="s">
        <v>1410</v>
      </c>
      <c r="D39" s="297"/>
      <c r="E39" s="297"/>
      <c r="F39" s="298"/>
      <c r="G39" s="265">
        <f t="shared" ref="G39:P39" si="3">SUM(G9:G38)</f>
        <v>0</v>
      </c>
      <c r="H39" s="233">
        <f t="shared" si="3"/>
        <v>0</v>
      </c>
      <c r="I39" s="265">
        <f t="shared" si="3"/>
        <v>0</v>
      </c>
      <c r="J39" s="233">
        <f t="shared" si="3"/>
        <v>0</v>
      </c>
      <c r="K39" s="265">
        <f t="shared" si="3"/>
        <v>0</v>
      </c>
      <c r="L39" s="233">
        <f t="shared" si="3"/>
        <v>0</v>
      </c>
      <c r="M39" s="265">
        <f t="shared" si="3"/>
        <v>0</v>
      </c>
      <c r="N39" s="233">
        <f t="shared" si="3"/>
        <v>0</v>
      </c>
      <c r="O39" s="233">
        <f t="shared" si="3"/>
        <v>0</v>
      </c>
      <c r="P39" s="233">
        <f t="shared" si="3"/>
        <v>0</v>
      </c>
      <c r="Q39" s="265"/>
      <c r="R39" s="265"/>
      <c r="S39" s="265"/>
      <c r="T39" s="265"/>
      <c r="U39" s="277"/>
    </row>
    <row r="59" s="261" customFormat="1" ht="12" x14ac:dyDescent="0.25"/>
    <row r="60" s="261" customFormat="1" ht="12" x14ac:dyDescent="0.25"/>
    <row r="73" s="261" customFormat="1" ht="12" x14ac:dyDescent="0.25"/>
    <row r="74"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3"/>
      <c r="C1" s="283"/>
      <c r="D1" s="283"/>
      <c r="E1" s="283"/>
      <c r="G1" s="283" t="s">
        <v>1420</v>
      </c>
      <c r="I1" s="283"/>
      <c r="J1" s="283"/>
      <c r="K1" s="283"/>
      <c r="L1" s="283"/>
      <c r="M1" s="283"/>
      <c r="N1" s="283"/>
      <c r="O1" s="283"/>
      <c r="P1" s="283"/>
      <c r="Q1" s="283"/>
      <c r="R1" s="283"/>
      <c r="S1" s="283"/>
      <c r="T1" s="283"/>
      <c r="U1" s="283"/>
    </row>
    <row r="2" spans="1:21" s="363" customFormat="1" ht="18.75" x14ac:dyDescent="0.25">
      <c r="A2" s="363" t="s">
        <v>1348</v>
      </c>
      <c r="B2" s="283"/>
      <c r="C2" s="283"/>
      <c r="D2" s="283"/>
      <c r="E2" s="283"/>
      <c r="G2" s="283"/>
      <c r="H2" s="234"/>
      <c r="I2" s="283"/>
      <c r="J2" s="283"/>
      <c r="K2" s="283"/>
      <c r="L2" s="283"/>
      <c r="M2" s="283"/>
      <c r="N2" s="283"/>
      <c r="O2" s="283"/>
      <c r="P2" s="283"/>
      <c r="Q2" s="283"/>
      <c r="R2" s="283"/>
      <c r="S2" s="283"/>
      <c r="T2" s="283"/>
      <c r="U2" s="283"/>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s="363" customFormat="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customHeight="1" x14ac:dyDescent="0.25">
      <c r="A8" s="716" t="s">
        <v>1421</v>
      </c>
      <c r="B8" s="713" t="s">
        <v>1422</v>
      </c>
      <c r="C8" s="324"/>
      <c r="D8" s="324"/>
      <c r="E8" s="324"/>
      <c r="F8" s="324"/>
      <c r="G8" s="353"/>
      <c r="H8" s="354"/>
      <c r="I8" s="353"/>
      <c r="J8" s="354"/>
      <c r="K8" s="353"/>
      <c r="L8" s="354"/>
      <c r="M8" s="353"/>
      <c r="N8" s="354"/>
      <c r="O8" s="393">
        <f t="shared" ref="O8:P8" si="0">G8+I8+K8+M8</f>
        <v>0</v>
      </c>
      <c r="P8" s="394">
        <f t="shared" si="0"/>
        <v>0</v>
      </c>
      <c r="Q8" s="324"/>
      <c r="R8" s="324"/>
      <c r="S8" s="324"/>
      <c r="T8" s="324"/>
      <c r="U8" s="324"/>
    </row>
    <row r="9" spans="1:21" ht="15.75" x14ac:dyDescent="0.25">
      <c r="A9" s="716"/>
      <c r="B9" s="714"/>
      <c r="C9" s="324"/>
      <c r="D9" s="324"/>
      <c r="E9" s="324"/>
      <c r="F9" s="324"/>
      <c r="G9" s="353"/>
      <c r="H9" s="354"/>
      <c r="I9" s="353"/>
      <c r="J9" s="354"/>
      <c r="K9" s="353"/>
      <c r="L9" s="354"/>
      <c r="M9" s="353"/>
      <c r="N9" s="354"/>
      <c r="O9" s="393">
        <f t="shared" ref="O9:O20" si="1">G9+I9+K9+M9</f>
        <v>0</v>
      </c>
      <c r="P9" s="394">
        <f t="shared" ref="P9:P20" si="2">H9+J9+L9+N9</f>
        <v>0</v>
      </c>
      <c r="Q9" s="324"/>
      <c r="R9" s="324"/>
      <c r="S9" s="324"/>
      <c r="T9" s="324"/>
      <c r="U9" s="324"/>
    </row>
    <row r="10" spans="1:21" s="363" customFormat="1" ht="15.75" x14ac:dyDescent="0.25">
      <c r="A10" s="716"/>
      <c r="B10" s="714"/>
      <c r="C10" s="324"/>
      <c r="D10" s="324"/>
      <c r="E10" s="324"/>
      <c r="F10" s="324"/>
      <c r="G10" s="353"/>
      <c r="H10" s="354"/>
      <c r="I10" s="353"/>
      <c r="J10" s="354"/>
      <c r="K10" s="353"/>
      <c r="L10" s="354"/>
      <c r="M10" s="353"/>
      <c r="N10" s="354"/>
      <c r="O10" s="393">
        <f t="shared" ref="O10:O15" si="3">G10+I10+K10+M10</f>
        <v>0</v>
      </c>
      <c r="P10" s="394">
        <f t="shared" ref="P10:P15" si="4">H10+J10+L10+N10</f>
        <v>0</v>
      </c>
      <c r="Q10" s="324"/>
      <c r="R10" s="324"/>
      <c r="S10" s="324"/>
      <c r="T10" s="324"/>
      <c r="U10" s="324"/>
    </row>
    <row r="11" spans="1:21" s="363" customFormat="1" ht="15.75" x14ac:dyDescent="0.25">
      <c r="A11" s="716"/>
      <c r="B11" s="714"/>
      <c r="C11" s="324"/>
      <c r="D11" s="324"/>
      <c r="E11" s="324"/>
      <c r="F11" s="324"/>
      <c r="G11" s="353"/>
      <c r="H11" s="354"/>
      <c r="I11" s="353"/>
      <c r="J11" s="354"/>
      <c r="K11" s="353"/>
      <c r="L11" s="354"/>
      <c r="M11" s="353"/>
      <c r="N11" s="354"/>
      <c r="O11" s="393">
        <f t="shared" si="3"/>
        <v>0</v>
      </c>
      <c r="P11" s="394">
        <f t="shared" si="4"/>
        <v>0</v>
      </c>
      <c r="Q11" s="324"/>
      <c r="R11" s="324"/>
      <c r="S11" s="324"/>
      <c r="T11" s="324"/>
      <c r="U11" s="324"/>
    </row>
    <row r="12" spans="1:21" s="363" customFormat="1" ht="15.75" x14ac:dyDescent="0.25">
      <c r="A12" s="716"/>
      <c r="B12" s="714"/>
      <c r="C12" s="324"/>
      <c r="D12" s="324"/>
      <c r="E12" s="324"/>
      <c r="F12" s="324"/>
      <c r="G12" s="353"/>
      <c r="H12" s="354"/>
      <c r="I12" s="353"/>
      <c r="J12" s="354"/>
      <c r="K12" s="353"/>
      <c r="L12" s="354"/>
      <c r="M12" s="353"/>
      <c r="N12" s="354"/>
      <c r="O12" s="393">
        <f t="shared" si="3"/>
        <v>0</v>
      </c>
      <c r="P12" s="394">
        <f t="shared" si="4"/>
        <v>0</v>
      </c>
      <c r="Q12" s="324"/>
      <c r="R12" s="324"/>
      <c r="S12" s="324"/>
      <c r="T12" s="324"/>
      <c r="U12" s="324"/>
    </row>
    <row r="13" spans="1:21" s="363" customFormat="1" ht="15.75" x14ac:dyDescent="0.25">
      <c r="A13" s="716"/>
      <c r="B13" s="714"/>
      <c r="C13" s="324"/>
      <c r="D13" s="324"/>
      <c r="E13" s="324"/>
      <c r="F13" s="324"/>
      <c r="G13" s="353"/>
      <c r="H13" s="354"/>
      <c r="I13" s="353"/>
      <c r="J13" s="354"/>
      <c r="K13" s="353"/>
      <c r="L13" s="354"/>
      <c r="M13" s="353"/>
      <c r="N13" s="354"/>
      <c r="O13" s="393">
        <f t="shared" ref="O13:O14" si="5">G13+I13+K13+M13</f>
        <v>0</v>
      </c>
      <c r="P13" s="394">
        <f t="shared" ref="P13:P14" si="6">H13+J13+L13+N13</f>
        <v>0</v>
      </c>
      <c r="Q13" s="324"/>
      <c r="R13" s="324"/>
      <c r="S13" s="324"/>
      <c r="T13" s="324"/>
      <c r="U13" s="324"/>
    </row>
    <row r="14" spans="1:21" s="363" customFormat="1" ht="15.75" x14ac:dyDescent="0.25">
      <c r="A14" s="716"/>
      <c r="B14" s="714"/>
      <c r="C14" s="324"/>
      <c r="D14" s="324"/>
      <c r="E14" s="324"/>
      <c r="F14" s="324"/>
      <c r="G14" s="353"/>
      <c r="H14" s="354"/>
      <c r="I14" s="353"/>
      <c r="J14" s="354"/>
      <c r="K14" s="353"/>
      <c r="L14" s="354"/>
      <c r="M14" s="353"/>
      <c r="N14" s="354"/>
      <c r="O14" s="393">
        <f t="shared" si="5"/>
        <v>0</v>
      </c>
      <c r="P14" s="394">
        <f t="shared" si="6"/>
        <v>0</v>
      </c>
      <c r="Q14" s="324"/>
      <c r="R14" s="324"/>
      <c r="S14" s="324"/>
      <c r="T14" s="324"/>
      <c r="U14" s="324"/>
    </row>
    <row r="15" spans="1:21" ht="15.75" x14ac:dyDescent="0.25">
      <c r="A15" s="716"/>
      <c r="B15" s="714"/>
      <c r="C15" s="324"/>
      <c r="D15" s="324"/>
      <c r="E15" s="324"/>
      <c r="F15" s="324"/>
      <c r="G15" s="353"/>
      <c r="H15" s="354"/>
      <c r="I15" s="353"/>
      <c r="J15" s="354"/>
      <c r="K15" s="353"/>
      <c r="L15" s="354"/>
      <c r="M15" s="353"/>
      <c r="N15" s="354"/>
      <c r="O15" s="393">
        <f t="shared" si="3"/>
        <v>0</v>
      </c>
      <c r="P15" s="394">
        <f t="shared" si="4"/>
        <v>0</v>
      </c>
      <c r="Q15" s="324"/>
      <c r="R15" s="324"/>
      <c r="S15" s="324"/>
      <c r="T15" s="324"/>
      <c r="U15" s="324"/>
    </row>
    <row r="16" spans="1:21" ht="15.75" x14ac:dyDescent="0.25">
      <c r="A16" s="716"/>
      <c r="B16" s="714"/>
      <c r="C16" s="324"/>
      <c r="D16" s="324"/>
      <c r="E16" s="324"/>
      <c r="F16" s="324"/>
      <c r="G16" s="353"/>
      <c r="H16" s="354"/>
      <c r="I16" s="353"/>
      <c r="J16" s="354"/>
      <c r="K16" s="353"/>
      <c r="L16" s="354"/>
      <c r="M16" s="353"/>
      <c r="N16" s="354"/>
      <c r="O16" s="393">
        <f t="shared" si="1"/>
        <v>0</v>
      </c>
      <c r="P16" s="394">
        <f t="shared" si="2"/>
        <v>0</v>
      </c>
      <c r="Q16" s="324"/>
      <c r="R16" s="324"/>
      <c r="S16" s="324"/>
      <c r="T16" s="324"/>
      <c r="U16" s="324"/>
    </row>
    <row r="17" spans="1:21" ht="15.75" x14ac:dyDescent="0.25">
      <c r="A17" s="716"/>
      <c r="B17" s="714"/>
      <c r="C17" s="324"/>
      <c r="D17" s="324"/>
      <c r="E17" s="324"/>
      <c r="F17" s="324"/>
      <c r="G17" s="353"/>
      <c r="H17" s="354"/>
      <c r="I17" s="353"/>
      <c r="J17" s="354"/>
      <c r="K17" s="353"/>
      <c r="L17" s="354"/>
      <c r="M17" s="353"/>
      <c r="N17" s="354"/>
      <c r="O17" s="393">
        <f t="shared" si="1"/>
        <v>0</v>
      </c>
      <c r="P17" s="394">
        <f t="shared" si="2"/>
        <v>0</v>
      </c>
      <c r="Q17" s="324"/>
      <c r="R17" s="324"/>
      <c r="S17" s="324"/>
      <c r="T17" s="324"/>
      <c r="U17" s="324"/>
    </row>
    <row r="18" spans="1:21" ht="15.75" x14ac:dyDescent="0.25">
      <c r="A18" s="716"/>
      <c r="B18" s="714"/>
      <c r="C18" s="324"/>
      <c r="D18" s="324"/>
      <c r="E18" s="324"/>
      <c r="F18" s="324"/>
      <c r="G18" s="353"/>
      <c r="H18" s="354"/>
      <c r="I18" s="353"/>
      <c r="J18" s="354"/>
      <c r="K18" s="353"/>
      <c r="L18" s="354"/>
      <c r="M18" s="353"/>
      <c r="N18" s="354"/>
      <c r="O18" s="393">
        <f t="shared" si="1"/>
        <v>0</v>
      </c>
      <c r="P18" s="394">
        <f t="shared" si="2"/>
        <v>0</v>
      </c>
      <c r="Q18" s="324"/>
      <c r="R18" s="324"/>
      <c r="S18" s="324"/>
      <c r="T18" s="324"/>
      <c r="U18" s="324"/>
    </row>
    <row r="19" spans="1:21" ht="15.75" x14ac:dyDescent="0.25">
      <c r="A19" s="716"/>
      <c r="B19" s="714"/>
      <c r="C19" s="324"/>
      <c r="D19" s="324"/>
      <c r="E19" s="324"/>
      <c r="F19" s="324"/>
      <c r="G19" s="353"/>
      <c r="H19" s="354"/>
      <c r="I19" s="353"/>
      <c r="J19" s="354"/>
      <c r="K19" s="353"/>
      <c r="L19" s="354"/>
      <c r="M19" s="353"/>
      <c r="N19" s="354"/>
      <c r="O19" s="393">
        <f t="shared" si="1"/>
        <v>0</v>
      </c>
      <c r="P19" s="394">
        <f t="shared" si="2"/>
        <v>0</v>
      </c>
      <c r="Q19" s="324"/>
      <c r="R19" s="324"/>
      <c r="S19" s="324"/>
      <c r="T19" s="324"/>
      <c r="U19" s="324"/>
    </row>
    <row r="20" spans="1:21" ht="15.75" x14ac:dyDescent="0.25">
      <c r="A20" s="716"/>
      <c r="B20" s="715"/>
      <c r="C20" s="324"/>
      <c r="D20" s="324"/>
      <c r="E20" s="324"/>
      <c r="F20" s="324"/>
      <c r="G20" s="353"/>
      <c r="H20" s="354"/>
      <c r="I20" s="353"/>
      <c r="J20" s="354"/>
      <c r="K20" s="353"/>
      <c r="L20" s="354"/>
      <c r="M20" s="353"/>
      <c r="N20" s="354"/>
      <c r="O20" s="393">
        <f t="shared" si="1"/>
        <v>0</v>
      </c>
      <c r="P20" s="394">
        <f t="shared" si="2"/>
        <v>0</v>
      </c>
      <c r="Q20" s="324"/>
      <c r="R20" s="324"/>
      <c r="S20" s="324"/>
      <c r="T20" s="324"/>
      <c r="U20" s="324"/>
    </row>
    <row r="21" spans="1:21" ht="15.6" customHeight="1" x14ac:dyDescent="0.25">
      <c r="A21" s="290"/>
      <c r="B21" s="291"/>
      <c r="C21" s="290" t="s">
        <v>1520</v>
      </c>
      <c r="D21" s="291"/>
      <c r="E21" s="291"/>
      <c r="F21" s="292"/>
      <c r="G21" s="286">
        <f t="shared" ref="G21:P21" si="7">SUM(G8:G20)</f>
        <v>0</v>
      </c>
      <c r="H21" s="236">
        <f t="shared" si="7"/>
        <v>0</v>
      </c>
      <c r="I21" s="286">
        <f t="shared" si="7"/>
        <v>0</v>
      </c>
      <c r="J21" s="236">
        <f t="shared" si="7"/>
        <v>0</v>
      </c>
      <c r="K21" s="286">
        <f t="shared" si="7"/>
        <v>0</v>
      </c>
      <c r="L21" s="236">
        <f t="shared" si="7"/>
        <v>0</v>
      </c>
      <c r="M21" s="286">
        <f t="shared" si="7"/>
        <v>0</v>
      </c>
      <c r="N21" s="236">
        <f t="shared" si="7"/>
        <v>0</v>
      </c>
      <c r="O21" s="236">
        <f t="shared" si="7"/>
        <v>0</v>
      </c>
      <c r="P21" s="236">
        <f t="shared" si="7"/>
        <v>0</v>
      </c>
      <c r="Q21" s="265"/>
      <c r="R21" s="265"/>
      <c r="S21" s="265"/>
      <c r="T21" s="265"/>
      <c r="U21" s="26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89" t="s">
        <v>1354</v>
      </c>
      <c r="J1" s="242"/>
      <c r="K1" s="242"/>
      <c r="L1" s="242"/>
      <c r="M1" s="242"/>
      <c r="N1" s="242"/>
      <c r="O1" s="242"/>
      <c r="P1" s="242"/>
      <c r="Q1" s="242"/>
      <c r="R1" s="242"/>
      <c r="S1" s="242"/>
      <c r="T1" s="242"/>
      <c r="U1" s="242"/>
    </row>
    <row r="2" spans="1:21" ht="18" customHeight="1" x14ac:dyDescent="0.25">
      <c r="B2" s="244"/>
      <c r="C2" s="244"/>
      <c r="D2" s="244"/>
      <c r="E2" s="244"/>
      <c r="F2" s="244"/>
      <c r="G2" s="289"/>
      <c r="J2" s="244"/>
      <c r="K2" s="244"/>
      <c r="L2" s="244"/>
      <c r="M2" s="244"/>
      <c r="N2" s="244"/>
      <c r="O2" s="244"/>
      <c r="P2" s="244"/>
      <c r="Q2" s="244"/>
      <c r="R2" s="244"/>
      <c r="S2" s="244"/>
      <c r="T2" s="244"/>
      <c r="U2" s="244"/>
    </row>
    <row r="3" spans="1:21" ht="18" customHeight="1" x14ac:dyDescent="0.25">
      <c r="A3" s="314" t="s">
        <v>1347</v>
      </c>
      <c r="B3" s="244"/>
      <c r="C3" s="244"/>
      <c r="D3" s="244"/>
      <c r="E3" s="244"/>
      <c r="F3" s="244"/>
      <c r="G3" s="289"/>
      <c r="J3" s="244"/>
      <c r="K3" s="244"/>
      <c r="L3" s="244"/>
      <c r="M3" s="244"/>
      <c r="N3" s="244"/>
      <c r="O3" s="244"/>
      <c r="P3" s="244"/>
      <c r="Q3" s="244"/>
      <c r="R3" s="244"/>
      <c r="S3" s="244"/>
      <c r="T3" s="244"/>
      <c r="U3" s="244"/>
    </row>
    <row r="4" spans="1:21" ht="33" customHeight="1" x14ac:dyDescent="0.25">
      <c r="A4" s="760" t="s">
        <v>1353</v>
      </c>
      <c r="B4" s="760"/>
      <c r="C4" s="760"/>
      <c r="D4" s="760"/>
      <c r="E4" s="760"/>
      <c r="F4" s="760"/>
      <c r="G4" s="760"/>
      <c r="H4" s="760"/>
      <c r="I4" s="760"/>
      <c r="J4" s="760"/>
      <c r="K4" s="760"/>
      <c r="L4" s="760"/>
      <c r="M4" s="760"/>
      <c r="N4" s="760"/>
      <c r="O4" s="760"/>
      <c r="P4" s="760"/>
      <c r="Q4" s="760"/>
      <c r="R4" s="760"/>
      <c r="S4" s="760"/>
      <c r="T4" s="760"/>
      <c r="U4" s="760"/>
    </row>
    <row r="5" spans="1:21" ht="14.45" customHeight="1" x14ac:dyDescent="0.25">
      <c r="A5" s="688" t="s">
        <v>97</v>
      </c>
      <c r="B5" s="690" t="s">
        <v>111</v>
      </c>
      <c r="C5" s="700" t="s">
        <v>86</v>
      </c>
      <c r="D5" s="700" t="s">
        <v>87</v>
      </c>
      <c r="E5" s="700" t="s">
        <v>392</v>
      </c>
      <c r="F5" s="700" t="s">
        <v>88</v>
      </c>
      <c r="G5" s="703" t="s">
        <v>100</v>
      </c>
      <c r="H5" s="705"/>
      <c r="I5" s="705"/>
      <c r="J5" s="705"/>
      <c r="K5" s="705"/>
      <c r="L5" s="705"/>
      <c r="M5" s="705"/>
      <c r="N5" s="704"/>
      <c r="O5" s="709" t="s">
        <v>101</v>
      </c>
      <c r="P5" s="710"/>
      <c r="Q5" s="690" t="s">
        <v>102</v>
      </c>
      <c r="R5" s="690" t="s">
        <v>103</v>
      </c>
      <c r="S5" s="690" t="s">
        <v>110</v>
      </c>
      <c r="T5" s="690" t="s">
        <v>109</v>
      </c>
      <c r="U5" s="706" t="s">
        <v>89</v>
      </c>
    </row>
    <row r="6" spans="1:21" ht="14.45" customHeight="1" x14ac:dyDescent="0.25">
      <c r="A6" s="688"/>
      <c r="B6" s="688"/>
      <c r="C6" s="701"/>
      <c r="D6" s="701"/>
      <c r="E6" s="701"/>
      <c r="F6" s="701"/>
      <c r="G6" s="703" t="s">
        <v>104</v>
      </c>
      <c r="H6" s="704"/>
      <c r="I6" s="703" t="s">
        <v>105</v>
      </c>
      <c r="J6" s="704"/>
      <c r="K6" s="703" t="s">
        <v>106</v>
      </c>
      <c r="L6" s="704"/>
      <c r="M6" s="703" t="s">
        <v>107</v>
      </c>
      <c r="N6" s="704"/>
      <c r="O6" s="711"/>
      <c r="P6" s="712"/>
      <c r="Q6" s="688"/>
      <c r="R6" s="688"/>
      <c r="S6" s="688"/>
      <c r="T6" s="688"/>
      <c r="U6" s="707"/>
    </row>
    <row r="7" spans="1:21" ht="25.5" x14ac:dyDescent="0.25">
      <c r="A7" s="689"/>
      <c r="B7" s="689"/>
      <c r="C7" s="702"/>
      <c r="D7" s="702"/>
      <c r="E7" s="702"/>
      <c r="F7" s="702"/>
      <c r="G7" s="433" t="s">
        <v>108</v>
      </c>
      <c r="H7" s="433" t="s">
        <v>12</v>
      </c>
      <c r="I7" s="433" t="s">
        <v>108</v>
      </c>
      <c r="J7" s="433" t="s">
        <v>12</v>
      </c>
      <c r="K7" s="433" t="s">
        <v>108</v>
      </c>
      <c r="L7" s="433" t="s">
        <v>12</v>
      </c>
      <c r="M7" s="433" t="s">
        <v>108</v>
      </c>
      <c r="N7" s="433" t="s">
        <v>12</v>
      </c>
      <c r="O7" s="433" t="s">
        <v>108</v>
      </c>
      <c r="P7" s="433" t="s">
        <v>12</v>
      </c>
      <c r="Q7" s="689"/>
      <c r="R7" s="689"/>
      <c r="S7" s="689"/>
      <c r="T7" s="689"/>
      <c r="U7" s="708"/>
    </row>
    <row r="8" spans="1:21" ht="15.6" customHeight="1" x14ac:dyDescent="0.25">
      <c r="A8" s="434"/>
      <c r="B8" s="435"/>
      <c r="C8" s="436"/>
      <c r="D8" s="436"/>
      <c r="E8" s="437"/>
      <c r="F8" s="436"/>
      <c r="G8" s="438"/>
      <c r="H8" s="438"/>
      <c r="I8" s="438"/>
      <c r="J8" s="438"/>
      <c r="K8" s="438"/>
      <c r="L8" s="438"/>
      <c r="M8" s="438"/>
      <c r="N8" s="438"/>
      <c r="O8" s="438"/>
      <c r="P8" s="438"/>
      <c r="Q8" s="439"/>
      <c r="R8" s="439"/>
      <c r="S8" s="439"/>
      <c r="T8" s="439"/>
      <c r="U8" s="440"/>
    </row>
    <row r="9" spans="1:21" ht="15.75" x14ac:dyDescent="0.25">
      <c r="A9" s="761" t="s">
        <v>1424</v>
      </c>
      <c r="B9" s="691" t="s">
        <v>1425</v>
      </c>
      <c r="C9" s="324"/>
      <c r="D9" s="324"/>
      <c r="E9" s="324"/>
      <c r="F9" s="324"/>
      <c r="G9" s="350"/>
      <c r="H9" s="352"/>
      <c r="I9" s="350"/>
      <c r="J9" s="352"/>
      <c r="K9" s="350"/>
      <c r="L9" s="352"/>
      <c r="M9" s="350"/>
      <c r="N9" s="352"/>
      <c r="O9" s="396">
        <f t="shared" ref="O9:P20" si="0">G9+I9+K9+M9</f>
        <v>0</v>
      </c>
      <c r="P9" s="394">
        <f t="shared" si="0"/>
        <v>0</v>
      </c>
      <c r="Q9" s="324"/>
      <c r="R9" s="324"/>
      <c r="S9" s="324"/>
      <c r="T9" s="324"/>
      <c r="U9" s="324"/>
    </row>
    <row r="10" spans="1:21" ht="15.75" x14ac:dyDescent="0.25">
      <c r="A10" s="762"/>
      <c r="B10" s="692"/>
      <c r="C10" s="324"/>
      <c r="D10" s="324"/>
      <c r="E10" s="324"/>
      <c r="F10" s="324"/>
      <c r="G10" s="350"/>
      <c r="H10" s="352"/>
      <c r="I10" s="350"/>
      <c r="J10" s="352"/>
      <c r="K10" s="350"/>
      <c r="L10" s="352"/>
      <c r="M10" s="350"/>
      <c r="N10" s="352"/>
      <c r="O10" s="396">
        <f t="shared" si="0"/>
        <v>0</v>
      </c>
      <c r="P10" s="394">
        <f t="shared" si="0"/>
        <v>0</v>
      </c>
      <c r="Q10" s="324"/>
      <c r="R10" s="324"/>
      <c r="S10" s="324"/>
      <c r="T10" s="324"/>
      <c r="U10" s="324"/>
    </row>
    <row r="11" spans="1:21" ht="15.75" x14ac:dyDescent="0.25">
      <c r="A11" s="762"/>
      <c r="B11" s="692"/>
      <c r="C11" s="324"/>
      <c r="D11" s="324"/>
      <c r="E11" s="324"/>
      <c r="F11" s="324"/>
      <c r="G11" s="350"/>
      <c r="H11" s="352"/>
      <c r="I11" s="350"/>
      <c r="J11" s="352"/>
      <c r="K11" s="350"/>
      <c r="L11" s="352"/>
      <c r="M11" s="350"/>
      <c r="N11" s="352"/>
      <c r="O11" s="396">
        <f t="shared" si="0"/>
        <v>0</v>
      </c>
      <c r="P11" s="394">
        <f t="shared" si="0"/>
        <v>0</v>
      </c>
      <c r="Q11" s="324"/>
      <c r="R11" s="324"/>
      <c r="S11" s="324"/>
      <c r="T11" s="324"/>
      <c r="U11" s="324"/>
    </row>
    <row r="12" spans="1:21" ht="15.75" x14ac:dyDescent="0.25">
      <c r="A12" s="762"/>
      <c r="B12" s="692"/>
      <c r="C12" s="324"/>
      <c r="D12" s="324"/>
      <c r="E12" s="324"/>
      <c r="F12" s="324"/>
      <c r="G12" s="350"/>
      <c r="H12" s="352"/>
      <c r="I12" s="350"/>
      <c r="J12" s="352"/>
      <c r="K12" s="350"/>
      <c r="L12" s="352"/>
      <c r="M12" s="350"/>
      <c r="N12" s="352"/>
      <c r="O12" s="396">
        <f t="shared" si="0"/>
        <v>0</v>
      </c>
      <c r="P12" s="394">
        <f t="shared" si="0"/>
        <v>0</v>
      </c>
      <c r="Q12" s="324"/>
      <c r="R12" s="324"/>
      <c r="S12" s="324"/>
      <c r="T12" s="324"/>
      <c r="U12" s="72"/>
    </row>
    <row r="13" spans="1:21" ht="15.75" x14ac:dyDescent="0.25">
      <c r="A13" s="762"/>
      <c r="B13" s="692"/>
      <c r="C13" s="324"/>
      <c r="D13" s="324"/>
      <c r="E13" s="324"/>
      <c r="F13" s="276"/>
      <c r="G13" s="355"/>
      <c r="H13" s="352"/>
      <c r="I13" s="355"/>
      <c r="J13" s="352"/>
      <c r="K13" s="355"/>
      <c r="L13" s="352"/>
      <c r="M13" s="355"/>
      <c r="N13" s="352"/>
      <c r="O13" s="396">
        <f t="shared" si="0"/>
        <v>0</v>
      </c>
      <c r="P13" s="394">
        <f t="shared" si="0"/>
        <v>0</v>
      </c>
      <c r="Q13" s="324"/>
      <c r="R13" s="324"/>
      <c r="S13" s="324"/>
      <c r="T13" s="324"/>
      <c r="U13" s="276"/>
    </row>
    <row r="14" spans="1:21" ht="15.75" x14ac:dyDescent="0.25">
      <c r="A14" s="762"/>
      <c r="B14" s="692"/>
      <c r="C14" s="324"/>
      <c r="D14" s="324"/>
      <c r="E14" s="324"/>
      <c r="F14" s="324"/>
      <c r="G14" s="350"/>
      <c r="H14" s="352"/>
      <c r="I14" s="350"/>
      <c r="J14" s="352"/>
      <c r="K14" s="350"/>
      <c r="L14" s="352"/>
      <c r="M14" s="350"/>
      <c r="N14" s="352"/>
      <c r="O14" s="396">
        <f t="shared" si="0"/>
        <v>0</v>
      </c>
      <c r="P14" s="394">
        <f t="shared" si="0"/>
        <v>0</v>
      </c>
      <c r="Q14" s="324"/>
      <c r="R14" s="324"/>
      <c r="S14" s="324"/>
      <c r="T14" s="324"/>
      <c r="U14" s="324"/>
    </row>
    <row r="15" spans="1:21" ht="15.75" x14ac:dyDescent="0.25">
      <c r="A15" s="762"/>
      <c r="B15" s="692"/>
      <c r="C15" s="324"/>
      <c r="D15" s="324"/>
      <c r="E15" s="324"/>
      <c r="F15" s="73"/>
      <c r="G15" s="350"/>
      <c r="H15" s="352"/>
      <c r="I15" s="350"/>
      <c r="J15" s="352"/>
      <c r="K15" s="350"/>
      <c r="L15" s="352"/>
      <c r="M15" s="350"/>
      <c r="N15" s="352"/>
      <c r="O15" s="396">
        <f t="shared" si="0"/>
        <v>0</v>
      </c>
      <c r="P15" s="394">
        <f t="shared" si="0"/>
        <v>0</v>
      </c>
      <c r="Q15" s="324"/>
      <c r="R15" s="324"/>
      <c r="S15" s="324"/>
      <c r="T15" s="324"/>
      <c r="U15" s="324"/>
    </row>
    <row r="16" spans="1:21" ht="15.75" x14ac:dyDescent="0.25">
      <c r="A16" s="762"/>
      <c r="B16" s="692"/>
      <c r="C16" s="324"/>
      <c r="D16" s="324"/>
      <c r="E16" s="324"/>
      <c r="F16" s="324"/>
      <c r="G16" s="350"/>
      <c r="H16" s="352"/>
      <c r="I16" s="350"/>
      <c r="J16" s="352"/>
      <c r="K16" s="350"/>
      <c r="L16" s="352"/>
      <c r="M16" s="350"/>
      <c r="N16" s="352"/>
      <c r="O16" s="396">
        <f t="shared" si="0"/>
        <v>0</v>
      </c>
      <c r="P16" s="394">
        <f t="shared" si="0"/>
        <v>0</v>
      </c>
      <c r="Q16" s="324"/>
      <c r="R16" s="324"/>
      <c r="S16" s="324"/>
      <c r="T16" s="324"/>
      <c r="U16" s="324"/>
    </row>
    <row r="17" spans="1:21" ht="15.75" x14ac:dyDescent="0.25">
      <c r="A17" s="762"/>
      <c r="B17" s="692"/>
      <c r="C17" s="324"/>
      <c r="D17" s="324"/>
      <c r="E17" s="324"/>
      <c r="F17" s="324"/>
      <c r="G17" s="355"/>
      <c r="H17" s="352"/>
      <c r="I17" s="355"/>
      <c r="J17" s="352"/>
      <c r="K17" s="355"/>
      <c r="L17" s="352"/>
      <c r="M17" s="355"/>
      <c r="N17" s="352"/>
      <c r="O17" s="396">
        <f t="shared" si="0"/>
        <v>0</v>
      </c>
      <c r="P17" s="394">
        <f t="shared" si="0"/>
        <v>0</v>
      </c>
      <c r="Q17" s="350"/>
      <c r="R17" s="350"/>
      <c r="S17" s="350"/>
      <c r="T17" s="350"/>
      <c r="U17" s="324"/>
    </row>
    <row r="18" spans="1:21" ht="15.75" x14ac:dyDescent="0.25">
      <c r="A18" s="762"/>
      <c r="B18" s="692"/>
      <c r="C18" s="324"/>
      <c r="D18" s="324"/>
      <c r="E18" s="324"/>
      <c r="F18" s="324"/>
      <c r="G18" s="350"/>
      <c r="H18" s="352"/>
      <c r="I18" s="350"/>
      <c r="J18" s="352"/>
      <c r="K18" s="350"/>
      <c r="L18" s="352"/>
      <c r="M18" s="350"/>
      <c r="N18" s="352"/>
      <c r="O18" s="397">
        <f t="shared" si="0"/>
        <v>0</v>
      </c>
      <c r="P18" s="398">
        <f t="shared" si="0"/>
        <v>0</v>
      </c>
      <c r="Q18" s="324"/>
      <c r="R18" s="324"/>
      <c r="S18" s="324"/>
      <c r="T18" s="324"/>
      <c r="U18" s="324"/>
    </row>
    <row r="19" spans="1:21" ht="15.75" x14ac:dyDescent="0.25">
      <c r="A19" s="762"/>
      <c r="B19" s="692"/>
      <c r="C19" s="324"/>
      <c r="D19" s="324"/>
      <c r="E19" s="324"/>
      <c r="F19" s="324"/>
      <c r="G19" s="350"/>
      <c r="H19" s="352"/>
      <c r="I19" s="350"/>
      <c r="J19" s="352"/>
      <c r="K19" s="350"/>
      <c r="L19" s="352"/>
      <c r="M19" s="350"/>
      <c r="N19" s="352"/>
      <c r="O19" s="397">
        <f t="shared" si="0"/>
        <v>0</v>
      </c>
      <c r="P19" s="398">
        <f t="shared" si="0"/>
        <v>0</v>
      </c>
      <c r="Q19" s="324"/>
      <c r="R19" s="324"/>
      <c r="S19" s="324"/>
      <c r="T19" s="324"/>
      <c r="U19" s="364"/>
    </row>
    <row r="20" spans="1:21" ht="15.75" x14ac:dyDescent="0.25">
      <c r="A20" s="763"/>
      <c r="B20" s="693"/>
      <c r="C20" s="324"/>
      <c r="D20" s="324"/>
      <c r="E20" s="324"/>
      <c r="F20" s="324"/>
      <c r="G20" s="350"/>
      <c r="H20" s="352"/>
      <c r="I20" s="350"/>
      <c r="J20" s="352"/>
      <c r="K20" s="350"/>
      <c r="L20" s="352"/>
      <c r="M20" s="350"/>
      <c r="N20" s="352"/>
      <c r="O20" s="396">
        <f t="shared" si="0"/>
        <v>0</v>
      </c>
      <c r="P20" s="394">
        <f t="shared" si="0"/>
        <v>0</v>
      </c>
      <c r="Q20" s="350"/>
      <c r="R20" s="350"/>
      <c r="S20" s="350"/>
      <c r="T20" s="350"/>
      <c r="U20" s="324"/>
    </row>
    <row r="21" spans="1:21" ht="15.6" customHeight="1" x14ac:dyDescent="0.25">
      <c r="A21" s="299"/>
      <c r="B21" s="243"/>
      <c r="C21" s="299"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69" t="s">
        <v>1345</v>
      </c>
      <c r="B1" s="769"/>
      <c r="C1" s="769"/>
      <c r="D1" s="769"/>
      <c r="E1" s="769"/>
      <c r="F1" s="769"/>
      <c r="G1" s="769"/>
      <c r="H1" s="769"/>
      <c r="I1" s="769"/>
      <c r="J1" s="769"/>
      <c r="K1" s="769"/>
      <c r="L1" s="769"/>
      <c r="M1" s="769"/>
      <c r="N1" s="769"/>
      <c r="O1" s="769"/>
      <c r="P1" s="769"/>
      <c r="Q1" s="769"/>
      <c r="R1" s="769"/>
      <c r="S1" s="769"/>
      <c r="T1" s="769"/>
      <c r="U1" s="769"/>
    </row>
    <row r="2" spans="1:21" x14ac:dyDescent="0.25">
      <c r="A2" s="770" t="s">
        <v>1426</v>
      </c>
      <c r="B2" s="770"/>
      <c r="C2" s="770"/>
      <c r="D2" s="770"/>
      <c r="E2" s="770"/>
      <c r="F2" s="770"/>
      <c r="G2" s="770"/>
      <c r="H2" s="770"/>
      <c r="I2" s="770"/>
      <c r="J2" s="770"/>
      <c r="K2" s="770"/>
      <c r="L2" s="770"/>
      <c r="M2" s="770"/>
      <c r="N2" s="770"/>
      <c r="O2" s="770"/>
      <c r="P2" s="770"/>
      <c r="Q2" s="770"/>
      <c r="R2" s="770"/>
      <c r="S2" s="770"/>
      <c r="T2" s="770"/>
      <c r="U2" s="770"/>
    </row>
    <row r="3" spans="1:21" ht="13.5" customHeight="1" x14ac:dyDescent="0.25">
      <c r="A3" s="311" t="s">
        <v>1427</v>
      </c>
      <c r="B3" s="312"/>
      <c r="C3" s="312"/>
      <c r="D3" s="312"/>
      <c r="E3" s="312"/>
      <c r="F3" s="312"/>
      <c r="G3" s="312"/>
      <c r="H3" s="312"/>
      <c r="I3" s="312"/>
      <c r="J3" s="312"/>
      <c r="K3" s="312"/>
      <c r="L3" s="312"/>
      <c r="M3" s="312"/>
      <c r="N3" s="312"/>
      <c r="O3" s="312"/>
      <c r="P3" s="312"/>
      <c r="Q3" s="312"/>
      <c r="R3" s="312"/>
      <c r="S3" s="312"/>
      <c r="T3" s="312"/>
      <c r="U3" s="312"/>
    </row>
    <row r="4" spans="1:21" ht="15" customHeight="1" x14ac:dyDescent="0.25">
      <c r="A4" s="688" t="s">
        <v>97</v>
      </c>
      <c r="B4" s="690" t="s">
        <v>111</v>
      </c>
      <c r="C4" s="700" t="s">
        <v>86</v>
      </c>
      <c r="D4" s="700" t="s">
        <v>87</v>
      </c>
      <c r="E4" s="700" t="s">
        <v>392</v>
      </c>
      <c r="F4" s="700" t="s">
        <v>88</v>
      </c>
      <c r="G4" s="703" t="s">
        <v>100</v>
      </c>
      <c r="H4" s="705"/>
      <c r="I4" s="705"/>
      <c r="J4" s="705"/>
      <c r="K4" s="705"/>
      <c r="L4" s="705"/>
      <c r="M4" s="705"/>
      <c r="N4" s="704"/>
      <c r="O4" s="709" t="s">
        <v>101</v>
      </c>
      <c r="P4" s="710"/>
      <c r="Q4" s="690" t="s">
        <v>102</v>
      </c>
      <c r="R4" s="690" t="s">
        <v>103</v>
      </c>
      <c r="S4" s="690" t="s">
        <v>110</v>
      </c>
      <c r="T4" s="690" t="s">
        <v>109</v>
      </c>
      <c r="U4" s="706" t="s">
        <v>89</v>
      </c>
    </row>
    <row r="5" spans="1:21" ht="15" customHeight="1" x14ac:dyDescent="0.25">
      <c r="A5" s="688"/>
      <c r="B5" s="688"/>
      <c r="C5" s="701"/>
      <c r="D5" s="701"/>
      <c r="E5" s="701"/>
      <c r="F5" s="701"/>
      <c r="G5" s="703" t="s">
        <v>104</v>
      </c>
      <c r="H5" s="704"/>
      <c r="I5" s="703" t="s">
        <v>105</v>
      </c>
      <c r="J5" s="704"/>
      <c r="K5" s="703" t="s">
        <v>106</v>
      </c>
      <c r="L5" s="704"/>
      <c r="M5" s="703" t="s">
        <v>107</v>
      </c>
      <c r="N5" s="704"/>
      <c r="O5" s="711"/>
      <c r="P5" s="712"/>
      <c r="Q5" s="688"/>
      <c r="R5" s="688"/>
      <c r="S5" s="688"/>
      <c r="T5" s="688"/>
      <c r="U5" s="707"/>
    </row>
    <row r="6" spans="1:21" ht="25.5" x14ac:dyDescent="0.25">
      <c r="A6" s="689"/>
      <c r="B6" s="689"/>
      <c r="C6" s="702"/>
      <c r="D6" s="702"/>
      <c r="E6" s="702"/>
      <c r="F6" s="702"/>
      <c r="G6" s="433" t="s">
        <v>108</v>
      </c>
      <c r="H6" s="433" t="s">
        <v>12</v>
      </c>
      <c r="I6" s="433" t="s">
        <v>108</v>
      </c>
      <c r="J6" s="433" t="s">
        <v>12</v>
      </c>
      <c r="K6" s="433" t="s">
        <v>108</v>
      </c>
      <c r="L6" s="433" t="s">
        <v>12</v>
      </c>
      <c r="M6" s="433" t="s">
        <v>108</v>
      </c>
      <c r="N6" s="433" t="s">
        <v>12</v>
      </c>
      <c r="O6" s="433" t="s">
        <v>108</v>
      </c>
      <c r="P6" s="433" t="s">
        <v>12</v>
      </c>
      <c r="Q6" s="689"/>
      <c r="R6" s="689"/>
      <c r="S6" s="689"/>
      <c r="T6" s="689"/>
      <c r="U6" s="708"/>
    </row>
    <row r="7" spans="1:21" ht="15.75" x14ac:dyDescent="0.25">
      <c r="A7" s="434"/>
      <c r="B7" s="435"/>
      <c r="C7" s="436"/>
      <c r="D7" s="436"/>
      <c r="E7" s="437"/>
      <c r="F7" s="436"/>
      <c r="G7" s="438"/>
      <c r="H7" s="438"/>
      <c r="I7" s="438"/>
      <c r="J7" s="438"/>
      <c r="K7" s="438"/>
      <c r="L7" s="438"/>
      <c r="M7" s="438"/>
      <c r="N7" s="438"/>
      <c r="O7" s="438"/>
      <c r="P7" s="438"/>
      <c r="Q7" s="439"/>
      <c r="R7" s="439"/>
      <c r="S7" s="439"/>
      <c r="T7" s="439"/>
      <c r="U7" s="440"/>
    </row>
    <row r="8" spans="1:21" ht="15.75" x14ac:dyDescent="0.25">
      <c r="A8" s="694" t="s">
        <v>1521</v>
      </c>
      <c r="B8" s="765" t="s">
        <v>1522</v>
      </c>
      <c r="C8" s="276"/>
      <c r="D8" s="276"/>
      <c r="E8" s="307"/>
      <c r="F8" s="276"/>
      <c r="G8" s="360"/>
      <c r="H8" s="361"/>
      <c r="I8" s="276"/>
      <c r="J8" s="361"/>
      <c r="K8" s="276"/>
      <c r="L8" s="361"/>
      <c r="M8" s="276"/>
      <c r="N8" s="361"/>
      <c r="O8" s="393">
        <f t="shared" ref="O8:P8" si="0">G8+I8+K8+M8</f>
        <v>0</v>
      </c>
      <c r="P8" s="394">
        <f t="shared" si="0"/>
        <v>0</v>
      </c>
      <c r="Q8" s="276"/>
      <c r="R8" s="276"/>
      <c r="S8" s="276"/>
      <c r="T8" s="276"/>
      <c r="U8" s="276"/>
    </row>
    <row r="9" spans="1:21" s="363" customFormat="1" ht="15.75" x14ac:dyDescent="0.25">
      <c r="A9" s="695"/>
      <c r="B9" s="765"/>
      <c r="C9" s="276"/>
      <c r="D9" s="276"/>
      <c r="E9" s="307"/>
      <c r="F9" s="276"/>
      <c r="G9" s="360"/>
      <c r="H9" s="361"/>
      <c r="I9" s="276"/>
      <c r="J9" s="361"/>
      <c r="K9" s="276"/>
      <c r="L9" s="361"/>
      <c r="M9" s="276"/>
      <c r="N9" s="361"/>
      <c r="O9" s="393">
        <f t="shared" ref="O9:O35" si="1">G9+I9+K9+M9</f>
        <v>0</v>
      </c>
      <c r="P9" s="394">
        <f t="shared" ref="P9:P35" si="2">H9+J9+L9+N9</f>
        <v>0</v>
      </c>
      <c r="Q9" s="276"/>
      <c r="R9" s="276"/>
      <c r="S9" s="276"/>
      <c r="T9" s="276"/>
      <c r="U9" s="276"/>
    </row>
    <row r="10" spans="1:21" s="363" customFormat="1" ht="15.75" x14ac:dyDescent="0.25">
      <c r="A10" s="695"/>
      <c r="B10" s="765"/>
      <c r="C10" s="276"/>
      <c r="D10" s="276"/>
      <c r="E10" s="307"/>
      <c r="F10" s="276"/>
      <c r="G10" s="360"/>
      <c r="H10" s="361"/>
      <c r="I10" s="276"/>
      <c r="J10" s="361"/>
      <c r="K10" s="276"/>
      <c r="L10" s="361"/>
      <c r="M10" s="276"/>
      <c r="N10" s="361"/>
      <c r="O10" s="393">
        <f t="shared" si="1"/>
        <v>0</v>
      </c>
      <c r="P10" s="394">
        <f t="shared" si="2"/>
        <v>0</v>
      </c>
      <c r="Q10" s="276"/>
      <c r="R10" s="276"/>
      <c r="S10" s="276"/>
      <c r="T10" s="276"/>
      <c r="U10" s="276"/>
    </row>
    <row r="11" spans="1:21" s="457" customFormat="1" ht="15.75" x14ac:dyDescent="0.25">
      <c r="A11" s="695"/>
      <c r="B11" s="765"/>
      <c r="C11" s="276"/>
      <c r="D11" s="276"/>
      <c r="E11" s="307"/>
      <c r="F11" s="276"/>
      <c r="G11" s="360"/>
      <c r="H11" s="361"/>
      <c r="I11" s="276"/>
      <c r="J11" s="361"/>
      <c r="K11" s="276"/>
      <c r="L11" s="361"/>
      <c r="M11" s="276"/>
      <c r="N11" s="361"/>
      <c r="O11" s="393"/>
      <c r="P11" s="394"/>
      <c r="Q11" s="276"/>
      <c r="R11" s="276"/>
      <c r="S11" s="276"/>
      <c r="T11" s="276"/>
      <c r="U11" s="276"/>
    </row>
    <row r="12" spans="1:21" s="363" customFormat="1" ht="15.75" x14ac:dyDescent="0.25">
      <c r="A12" s="695"/>
      <c r="B12" s="765"/>
      <c r="C12" s="276"/>
      <c r="D12" s="276"/>
      <c r="E12" s="307"/>
      <c r="F12" s="276"/>
      <c r="G12" s="360"/>
      <c r="H12" s="361"/>
      <c r="I12" s="276"/>
      <c r="J12" s="361"/>
      <c r="K12" s="276"/>
      <c r="L12" s="361"/>
      <c r="M12" s="276"/>
      <c r="N12" s="361"/>
      <c r="O12" s="393">
        <f t="shared" si="1"/>
        <v>0</v>
      </c>
      <c r="P12" s="394">
        <f t="shared" si="2"/>
        <v>0</v>
      </c>
      <c r="Q12" s="276"/>
      <c r="R12" s="276"/>
      <c r="S12" s="276"/>
      <c r="T12" s="276"/>
      <c r="U12" s="276"/>
    </row>
    <row r="13" spans="1:21" s="457" customFormat="1" ht="15.75" x14ac:dyDescent="0.25">
      <c r="A13" s="695"/>
      <c r="B13" s="765"/>
      <c r="C13" s="276"/>
      <c r="D13" s="276"/>
      <c r="E13" s="307"/>
      <c r="F13" s="276"/>
      <c r="G13" s="360"/>
      <c r="H13" s="361"/>
      <c r="I13" s="276"/>
      <c r="J13" s="361"/>
      <c r="K13" s="276"/>
      <c r="L13" s="361"/>
      <c r="M13" s="276"/>
      <c r="N13" s="361"/>
      <c r="O13" s="393"/>
      <c r="P13" s="394"/>
      <c r="Q13" s="276"/>
      <c r="R13" s="276"/>
      <c r="S13" s="276"/>
      <c r="T13" s="276"/>
      <c r="U13" s="276"/>
    </row>
    <row r="14" spans="1:21" s="457" customFormat="1" ht="15.75" x14ac:dyDescent="0.25">
      <c r="A14" s="695"/>
      <c r="B14" s="765"/>
      <c r="C14" s="276"/>
      <c r="D14" s="276"/>
      <c r="E14" s="307"/>
      <c r="F14" s="276"/>
      <c r="G14" s="360"/>
      <c r="H14" s="361"/>
      <c r="I14" s="276"/>
      <c r="J14" s="361"/>
      <c r="K14" s="276"/>
      <c r="L14" s="361"/>
      <c r="M14" s="276"/>
      <c r="N14" s="361"/>
      <c r="O14" s="393"/>
      <c r="P14" s="394"/>
      <c r="Q14" s="276"/>
      <c r="R14" s="276"/>
      <c r="S14" s="276"/>
      <c r="T14" s="276"/>
      <c r="U14" s="276"/>
    </row>
    <row r="15" spans="1:21" s="363" customFormat="1" ht="15.75" x14ac:dyDescent="0.25">
      <c r="A15" s="695"/>
      <c r="B15" s="765"/>
      <c r="C15" s="276"/>
      <c r="D15" s="276"/>
      <c r="E15" s="307"/>
      <c r="F15" s="276"/>
      <c r="G15" s="360"/>
      <c r="H15" s="361"/>
      <c r="I15" s="276"/>
      <c r="J15" s="361"/>
      <c r="K15" s="276"/>
      <c r="L15" s="361"/>
      <c r="M15" s="276"/>
      <c r="N15" s="361"/>
      <c r="O15" s="393">
        <f t="shared" si="1"/>
        <v>0</v>
      </c>
      <c r="P15" s="394">
        <f t="shared" si="2"/>
        <v>0</v>
      </c>
      <c r="Q15" s="276"/>
      <c r="R15" s="276"/>
      <c r="S15" s="276"/>
      <c r="T15" s="276"/>
      <c r="U15" s="276"/>
    </row>
    <row r="16" spans="1:21" s="457" customFormat="1" ht="15.75" x14ac:dyDescent="0.25">
      <c r="A16" s="695"/>
      <c r="B16" s="765"/>
      <c r="C16" s="276"/>
      <c r="D16" s="276"/>
      <c r="E16" s="307"/>
      <c r="F16" s="276"/>
      <c r="G16" s="360"/>
      <c r="H16" s="361"/>
      <c r="I16" s="276"/>
      <c r="J16" s="361"/>
      <c r="K16" s="276"/>
      <c r="L16" s="361"/>
      <c r="M16" s="276"/>
      <c r="N16" s="361"/>
      <c r="O16" s="393"/>
      <c r="P16" s="394"/>
      <c r="Q16" s="276"/>
      <c r="R16" s="276"/>
      <c r="S16" s="276"/>
      <c r="T16" s="276"/>
      <c r="U16" s="276"/>
    </row>
    <row r="17" spans="1:21" s="363" customFormat="1" ht="15.75" x14ac:dyDescent="0.25">
      <c r="A17" s="695"/>
      <c r="B17" s="765"/>
      <c r="C17" s="276"/>
      <c r="D17" s="276"/>
      <c r="E17" s="307"/>
      <c r="F17" s="276"/>
      <c r="G17" s="360"/>
      <c r="H17" s="361"/>
      <c r="I17" s="276"/>
      <c r="J17" s="361"/>
      <c r="K17" s="276"/>
      <c r="L17" s="361"/>
      <c r="M17" s="276"/>
      <c r="N17" s="361"/>
      <c r="O17" s="393">
        <f t="shared" si="1"/>
        <v>0</v>
      </c>
      <c r="P17" s="394">
        <f t="shared" si="2"/>
        <v>0</v>
      </c>
      <c r="Q17" s="276"/>
      <c r="R17" s="276"/>
      <c r="S17" s="276"/>
      <c r="T17" s="276"/>
      <c r="U17" s="276"/>
    </row>
    <row r="18" spans="1:21" ht="15.75" x14ac:dyDescent="0.25">
      <c r="A18" s="695"/>
      <c r="B18" s="765"/>
      <c r="C18" s="276"/>
      <c r="D18" s="276"/>
      <c r="E18" s="307"/>
      <c r="F18" s="276"/>
      <c r="G18" s="360"/>
      <c r="H18" s="361"/>
      <c r="I18" s="276"/>
      <c r="J18" s="361"/>
      <c r="K18" s="276"/>
      <c r="L18" s="361"/>
      <c r="M18" s="276"/>
      <c r="N18" s="361"/>
      <c r="O18" s="393">
        <f t="shared" si="1"/>
        <v>0</v>
      </c>
      <c r="P18" s="394">
        <f t="shared" si="2"/>
        <v>0</v>
      </c>
      <c r="Q18" s="276"/>
      <c r="R18" s="276"/>
      <c r="S18" s="276"/>
      <c r="T18" s="276"/>
      <c r="U18" s="276"/>
    </row>
    <row r="19" spans="1:21" ht="15.75" x14ac:dyDescent="0.25">
      <c r="A19" s="695"/>
      <c r="B19" s="764" t="s">
        <v>1523</v>
      </c>
      <c r="C19" s="276"/>
      <c r="D19" s="276"/>
      <c r="E19" s="276"/>
      <c r="F19" s="276"/>
      <c r="G19" s="276"/>
      <c r="H19" s="361"/>
      <c r="I19" s="276"/>
      <c r="J19" s="361"/>
      <c r="K19" s="276"/>
      <c r="L19" s="361"/>
      <c r="M19" s="276"/>
      <c r="N19" s="361"/>
      <c r="O19" s="393">
        <f t="shared" si="1"/>
        <v>0</v>
      </c>
      <c r="P19" s="394">
        <f t="shared" si="2"/>
        <v>0</v>
      </c>
      <c r="Q19" s="276"/>
      <c r="R19" s="276"/>
      <c r="S19" s="276"/>
      <c r="T19" s="276"/>
      <c r="U19" s="276"/>
    </row>
    <row r="20" spans="1:21" ht="15.75" x14ac:dyDescent="0.25">
      <c r="A20" s="695"/>
      <c r="B20" s="764"/>
      <c r="C20" s="276"/>
      <c r="D20" s="276"/>
      <c r="E20" s="276"/>
      <c r="F20" s="276"/>
      <c r="G20" s="360"/>
      <c r="H20" s="361"/>
      <c r="I20" s="276"/>
      <c r="J20" s="361"/>
      <c r="K20" s="276"/>
      <c r="L20" s="361"/>
      <c r="M20" s="276"/>
      <c r="N20" s="361"/>
      <c r="O20" s="393">
        <f t="shared" si="1"/>
        <v>0</v>
      </c>
      <c r="P20" s="394">
        <f t="shared" si="2"/>
        <v>0</v>
      </c>
      <c r="Q20" s="276"/>
      <c r="R20" s="276"/>
      <c r="S20" s="276"/>
      <c r="T20" s="276"/>
      <c r="U20" s="276"/>
    </row>
    <row r="21" spans="1:21" s="363" customFormat="1" ht="15.75" x14ac:dyDescent="0.25">
      <c r="A21" s="695"/>
      <c r="B21" s="764"/>
      <c r="C21" s="276"/>
      <c r="D21" s="276"/>
      <c r="E21" s="276"/>
      <c r="F21" s="276"/>
      <c r="G21" s="360"/>
      <c r="H21" s="361"/>
      <c r="I21" s="276"/>
      <c r="J21" s="361"/>
      <c r="K21" s="276"/>
      <c r="L21" s="361"/>
      <c r="M21" s="276"/>
      <c r="N21" s="361"/>
      <c r="O21" s="393">
        <f t="shared" si="1"/>
        <v>0</v>
      </c>
      <c r="P21" s="394">
        <f t="shared" si="2"/>
        <v>0</v>
      </c>
      <c r="Q21" s="276"/>
      <c r="R21" s="276"/>
      <c r="S21" s="276"/>
      <c r="T21" s="276"/>
      <c r="U21" s="276"/>
    </row>
    <row r="22" spans="1:21" s="363" customFormat="1" ht="15.75" x14ac:dyDescent="0.25">
      <c r="A22" s="695"/>
      <c r="B22" s="764"/>
      <c r="C22" s="276"/>
      <c r="D22" s="276"/>
      <c r="E22" s="276"/>
      <c r="F22" s="276"/>
      <c r="G22" s="360"/>
      <c r="H22" s="361"/>
      <c r="I22" s="276"/>
      <c r="J22" s="361"/>
      <c r="K22" s="276"/>
      <c r="L22" s="361"/>
      <c r="M22" s="276"/>
      <c r="N22" s="361"/>
      <c r="O22" s="393">
        <f t="shared" si="1"/>
        <v>0</v>
      </c>
      <c r="P22" s="394">
        <f t="shared" si="2"/>
        <v>0</v>
      </c>
      <c r="Q22" s="276"/>
      <c r="R22" s="276"/>
      <c r="S22" s="276"/>
      <c r="T22" s="276"/>
      <c r="U22" s="276"/>
    </row>
    <row r="23" spans="1:21" s="363" customFormat="1" ht="15.75" x14ac:dyDescent="0.25">
      <c r="A23" s="695"/>
      <c r="B23" s="764"/>
      <c r="C23" s="276"/>
      <c r="D23" s="276"/>
      <c r="E23" s="276"/>
      <c r="F23" s="276"/>
      <c r="G23" s="360"/>
      <c r="H23" s="361"/>
      <c r="I23" s="276"/>
      <c r="J23" s="361"/>
      <c r="K23" s="276"/>
      <c r="L23" s="361"/>
      <c r="M23" s="276"/>
      <c r="N23" s="361"/>
      <c r="O23" s="393">
        <f t="shared" si="1"/>
        <v>0</v>
      </c>
      <c r="P23" s="394">
        <f t="shared" si="2"/>
        <v>0</v>
      </c>
      <c r="Q23" s="276"/>
      <c r="R23" s="276"/>
      <c r="S23" s="276"/>
      <c r="T23" s="276"/>
      <c r="U23" s="276"/>
    </row>
    <row r="24" spans="1:21" s="363" customFormat="1" ht="15.75" x14ac:dyDescent="0.25">
      <c r="A24" s="695"/>
      <c r="B24" s="764"/>
      <c r="C24" s="276"/>
      <c r="D24" s="276"/>
      <c r="E24" s="276"/>
      <c r="F24" s="276"/>
      <c r="G24" s="360"/>
      <c r="H24" s="361"/>
      <c r="I24" s="276"/>
      <c r="J24" s="361"/>
      <c r="K24" s="276"/>
      <c r="L24" s="361"/>
      <c r="M24" s="276"/>
      <c r="N24" s="361"/>
      <c r="O24" s="393">
        <f t="shared" si="1"/>
        <v>0</v>
      </c>
      <c r="P24" s="394">
        <f t="shared" si="2"/>
        <v>0</v>
      </c>
      <c r="Q24" s="276"/>
      <c r="R24" s="276"/>
      <c r="S24" s="276"/>
      <c r="T24" s="276"/>
      <c r="U24" s="276"/>
    </row>
    <row r="25" spans="1:21" s="363" customFormat="1" ht="15.75" x14ac:dyDescent="0.25">
      <c r="A25" s="695"/>
      <c r="B25" s="764"/>
      <c r="C25" s="276"/>
      <c r="D25" s="276"/>
      <c r="E25" s="276"/>
      <c r="F25" s="276"/>
      <c r="G25" s="360"/>
      <c r="H25" s="361"/>
      <c r="I25" s="276"/>
      <c r="J25" s="361"/>
      <c r="K25" s="276"/>
      <c r="L25" s="361"/>
      <c r="M25" s="276"/>
      <c r="N25" s="361"/>
      <c r="O25" s="393">
        <f t="shared" si="1"/>
        <v>0</v>
      </c>
      <c r="P25" s="394">
        <f t="shared" si="2"/>
        <v>0</v>
      </c>
      <c r="Q25" s="276"/>
      <c r="R25" s="276"/>
      <c r="S25" s="276"/>
      <c r="T25" s="276"/>
      <c r="U25" s="276"/>
    </row>
    <row r="26" spans="1:21" ht="15.75" x14ac:dyDescent="0.25">
      <c r="A26" s="695"/>
      <c r="B26" s="764"/>
      <c r="C26" s="276"/>
      <c r="D26" s="276"/>
      <c r="E26" s="276"/>
      <c r="F26" s="276"/>
      <c r="G26" s="276"/>
      <c r="H26" s="361"/>
      <c r="I26" s="276"/>
      <c r="J26" s="361"/>
      <c r="K26" s="276"/>
      <c r="L26" s="361"/>
      <c r="M26" s="276"/>
      <c r="N26" s="361"/>
      <c r="O26" s="393">
        <f t="shared" si="1"/>
        <v>0</v>
      </c>
      <c r="P26" s="394">
        <f t="shared" si="2"/>
        <v>0</v>
      </c>
      <c r="Q26" s="276"/>
      <c r="R26" s="276"/>
      <c r="S26" s="276"/>
      <c r="T26" s="276"/>
      <c r="U26" s="357"/>
    </row>
    <row r="27" spans="1:21" ht="15.75" x14ac:dyDescent="0.25">
      <c r="A27" s="695"/>
      <c r="B27" s="764"/>
      <c r="C27" s="276"/>
      <c r="D27" s="276"/>
      <c r="E27" s="276"/>
      <c r="F27" s="276"/>
      <c r="G27" s="276"/>
      <c r="H27" s="361"/>
      <c r="I27" s="276"/>
      <c r="J27" s="361"/>
      <c r="K27" s="276"/>
      <c r="L27" s="361"/>
      <c r="M27" s="276"/>
      <c r="N27" s="361"/>
      <c r="O27" s="393">
        <f t="shared" si="1"/>
        <v>0</v>
      </c>
      <c r="P27" s="394">
        <f t="shared" si="2"/>
        <v>0</v>
      </c>
      <c r="Q27" s="276"/>
      <c r="R27" s="276"/>
      <c r="S27" s="276"/>
      <c r="T27" s="276"/>
      <c r="U27" s="357"/>
    </row>
    <row r="28" spans="1:21" ht="15.75" x14ac:dyDescent="0.25">
      <c r="A28" s="695"/>
      <c r="B28" s="764"/>
      <c r="C28" s="276"/>
      <c r="D28" s="276"/>
      <c r="E28" s="276"/>
      <c r="F28" s="276"/>
      <c r="G28" s="276"/>
      <c r="H28" s="361"/>
      <c r="I28" s="276"/>
      <c r="J28" s="361"/>
      <c r="K28" s="276"/>
      <c r="L28" s="361"/>
      <c r="M28" s="276"/>
      <c r="N28" s="361"/>
      <c r="O28" s="393">
        <f t="shared" si="1"/>
        <v>0</v>
      </c>
      <c r="P28" s="394">
        <f t="shared" si="2"/>
        <v>0</v>
      </c>
      <c r="Q28" s="276"/>
      <c r="R28" s="276"/>
      <c r="S28" s="276"/>
      <c r="T28" s="276"/>
      <c r="U28" s="357"/>
    </row>
    <row r="29" spans="1:21" ht="15.75" x14ac:dyDescent="0.25">
      <c r="A29" s="695"/>
      <c r="B29" s="764"/>
      <c r="C29" s="276"/>
      <c r="D29" s="276"/>
      <c r="E29" s="276"/>
      <c r="F29" s="276"/>
      <c r="G29" s="276"/>
      <c r="H29" s="361"/>
      <c r="I29" s="276"/>
      <c r="J29" s="361"/>
      <c r="K29" s="276"/>
      <c r="L29" s="361"/>
      <c r="M29" s="276"/>
      <c r="N29" s="361"/>
      <c r="O29" s="393">
        <f t="shared" si="1"/>
        <v>0</v>
      </c>
      <c r="P29" s="394">
        <f t="shared" si="2"/>
        <v>0</v>
      </c>
      <c r="Q29" s="276"/>
      <c r="R29" s="276"/>
      <c r="S29" s="276"/>
      <c r="T29" s="276"/>
      <c r="U29" s="357"/>
    </row>
    <row r="30" spans="1:21" ht="15.75" x14ac:dyDescent="0.25">
      <c r="A30" s="695"/>
      <c r="B30" s="764" t="s">
        <v>1524</v>
      </c>
      <c r="C30" s="276"/>
      <c r="D30" s="276"/>
      <c r="E30" s="276"/>
      <c r="F30" s="276"/>
      <c r="G30" s="276"/>
      <c r="H30" s="361"/>
      <c r="I30" s="276"/>
      <c r="J30" s="361"/>
      <c r="K30" s="276"/>
      <c r="L30" s="361"/>
      <c r="M30" s="276"/>
      <c r="N30" s="361"/>
      <c r="O30" s="393">
        <f t="shared" si="1"/>
        <v>0</v>
      </c>
      <c r="P30" s="394">
        <f t="shared" si="2"/>
        <v>0</v>
      </c>
      <c r="Q30" s="276"/>
      <c r="R30" s="276"/>
      <c r="S30" s="276"/>
      <c r="T30" s="276"/>
      <c r="U30" s="357"/>
    </row>
    <row r="31" spans="1:21" ht="15.75" x14ac:dyDescent="0.25">
      <c r="A31" s="695"/>
      <c r="B31" s="764"/>
      <c r="C31" s="365"/>
      <c r="D31" s="310"/>
      <c r="E31" s="310"/>
      <c r="F31" s="310"/>
      <c r="G31" s="276"/>
      <c r="H31" s="361"/>
      <c r="I31" s="276"/>
      <c r="J31" s="361"/>
      <c r="K31" s="276"/>
      <c r="L31" s="361"/>
      <c r="M31" s="276"/>
      <c r="N31" s="361"/>
      <c r="O31" s="393">
        <f t="shared" si="1"/>
        <v>0</v>
      </c>
      <c r="P31" s="394">
        <f t="shared" si="2"/>
        <v>0</v>
      </c>
      <c r="Q31" s="276"/>
      <c r="R31" s="276"/>
      <c r="S31" s="276"/>
      <c r="T31" s="276"/>
      <c r="U31" s="357"/>
    </row>
    <row r="32" spans="1:21" s="363" customFormat="1" ht="15.75" x14ac:dyDescent="0.25">
      <c r="A32" s="695"/>
      <c r="B32" s="764"/>
      <c r="C32" s="365"/>
      <c r="D32" s="310"/>
      <c r="E32" s="310"/>
      <c r="F32" s="310"/>
      <c r="G32" s="276"/>
      <c r="H32" s="361"/>
      <c r="I32" s="276"/>
      <c r="J32" s="361"/>
      <c r="K32" s="276"/>
      <c r="L32" s="361"/>
      <c r="M32" s="276"/>
      <c r="N32" s="361"/>
      <c r="O32" s="393">
        <f t="shared" si="1"/>
        <v>0</v>
      </c>
      <c r="P32" s="394">
        <f t="shared" si="2"/>
        <v>0</v>
      </c>
      <c r="Q32" s="276"/>
      <c r="R32" s="276"/>
      <c r="S32" s="276"/>
      <c r="T32" s="276"/>
      <c r="U32" s="357"/>
    </row>
    <row r="33" spans="1:21" s="363" customFormat="1" ht="15.75" x14ac:dyDescent="0.25">
      <c r="A33" s="695"/>
      <c r="B33" s="764"/>
      <c r="C33" s="365"/>
      <c r="D33" s="310"/>
      <c r="E33" s="310"/>
      <c r="F33" s="310"/>
      <c r="G33" s="276"/>
      <c r="H33" s="361"/>
      <c r="I33" s="276"/>
      <c r="J33" s="361"/>
      <c r="K33" s="276"/>
      <c r="L33" s="361"/>
      <c r="M33" s="276"/>
      <c r="N33" s="361"/>
      <c r="O33" s="393">
        <f t="shared" si="1"/>
        <v>0</v>
      </c>
      <c r="P33" s="394">
        <f t="shared" si="2"/>
        <v>0</v>
      </c>
      <c r="Q33" s="276"/>
      <c r="R33" s="276"/>
      <c r="S33" s="276"/>
      <c r="T33" s="276"/>
      <c r="U33" s="357"/>
    </row>
    <row r="34" spans="1:21" ht="15.75" x14ac:dyDescent="0.25">
      <c r="A34" s="695"/>
      <c r="B34" s="764"/>
      <c r="C34" s="365"/>
      <c r="D34" s="310"/>
      <c r="E34" s="306"/>
      <c r="F34" s="310"/>
      <c r="G34" s="276"/>
      <c r="H34" s="361"/>
      <c r="I34" s="276"/>
      <c r="J34" s="361"/>
      <c r="K34" s="276"/>
      <c r="L34" s="361"/>
      <c r="M34" s="276"/>
      <c r="N34" s="361"/>
      <c r="O34" s="393">
        <f t="shared" si="1"/>
        <v>0</v>
      </c>
      <c r="P34" s="394">
        <f t="shared" si="2"/>
        <v>0</v>
      </c>
      <c r="Q34" s="276"/>
      <c r="R34" s="276"/>
      <c r="S34" s="276"/>
      <c r="T34" s="276"/>
      <c r="U34" s="357"/>
    </row>
    <row r="35" spans="1:21" s="363" customFormat="1" ht="15.75" x14ac:dyDescent="0.25">
      <c r="A35" s="695"/>
      <c r="B35" s="764"/>
      <c r="C35" s="365"/>
      <c r="D35" s="310"/>
      <c r="E35" s="306"/>
      <c r="F35" s="310"/>
      <c r="G35" s="276"/>
      <c r="H35" s="361"/>
      <c r="I35" s="276"/>
      <c r="J35" s="361"/>
      <c r="K35" s="276"/>
      <c r="L35" s="361"/>
      <c r="M35" s="276"/>
      <c r="N35" s="361"/>
      <c r="O35" s="393">
        <f t="shared" si="1"/>
        <v>0</v>
      </c>
      <c r="P35" s="394">
        <f t="shared" si="2"/>
        <v>0</v>
      </c>
      <c r="Q35" s="276"/>
      <c r="R35" s="276"/>
      <c r="S35" s="276"/>
      <c r="T35" s="276"/>
      <c r="U35" s="357"/>
    </row>
    <row r="36" spans="1:21" ht="15.75" x14ac:dyDescent="0.25">
      <c r="A36" s="766" t="s">
        <v>1346</v>
      </c>
      <c r="B36" s="767"/>
      <c r="C36" s="767"/>
      <c r="D36" s="767"/>
      <c r="E36" s="767"/>
      <c r="F36" s="768"/>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7"/>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772" t="s">
        <v>1356</v>
      </c>
      <c r="F1" s="772"/>
      <c r="G1" s="772"/>
      <c r="H1" s="772"/>
      <c r="I1" s="772"/>
      <c r="J1" s="772"/>
      <c r="K1" s="772"/>
      <c r="L1" s="772"/>
      <c r="M1" s="288"/>
      <c r="N1" s="288"/>
      <c r="O1" s="288"/>
      <c r="P1" s="288"/>
      <c r="Q1" s="288"/>
      <c r="R1" s="288"/>
      <c r="S1" s="288"/>
      <c r="T1" s="288"/>
      <c r="U1" s="288"/>
      <c r="V1" s="288"/>
      <c r="W1" s="288"/>
      <c r="X1" s="288"/>
      <c r="Y1" s="288"/>
      <c r="Z1" s="288"/>
      <c r="AA1" s="288"/>
    </row>
    <row r="2" spans="1:27" ht="18.75" x14ac:dyDescent="0.25">
      <c r="A2" s="316" t="s">
        <v>1355</v>
      </c>
      <c r="G2" s="288"/>
      <c r="I2" s="288"/>
      <c r="J2" s="288"/>
      <c r="K2" s="288"/>
      <c r="L2" s="288"/>
      <c r="M2" s="288"/>
      <c r="N2" s="288"/>
      <c r="O2" s="288"/>
      <c r="P2" s="288"/>
      <c r="Q2" s="288"/>
      <c r="R2" s="288"/>
      <c r="S2" s="288"/>
      <c r="T2" s="288"/>
      <c r="U2" s="288"/>
      <c r="V2" s="288"/>
      <c r="W2" s="288"/>
      <c r="X2" s="288"/>
      <c r="Y2" s="288"/>
      <c r="Z2" s="288"/>
      <c r="AA2" s="288"/>
    </row>
    <row r="3" spans="1:27" s="363" customFormat="1" ht="18.75" x14ac:dyDescent="0.25">
      <c r="A3" s="316" t="s">
        <v>1428</v>
      </c>
      <c r="G3" s="288"/>
      <c r="H3" s="234"/>
      <c r="I3" s="288"/>
      <c r="J3" s="288"/>
      <c r="K3" s="288"/>
      <c r="L3" s="288"/>
      <c r="M3" s="288"/>
      <c r="N3" s="288"/>
      <c r="O3" s="288"/>
      <c r="P3" s="288"/>
      <c r="Q3" s="288"/>
      <c r="R3" s="288"/>
      <c r="S3" s="288"/>
      <c r="T3" s="288"/>
      <c r="U3" s="288"/>
      <c r="V3" s="288"/>
      <c r="W3" s="288"/>
      <c r="X3" s="288"/>
      <c r="Y3" s="288"/>
      <c r="Z3" s="288"/>
      <c r="AA3" s="288"/>
    </row>
    <row r="4" spans="1:27" s="363" customFormat="1" ht="18.75" x14ac:dyDescent="0.25">
      <c r="A4" s="316" t="s">
        <v>1429</v>
      </c>
      <c r="G4" s="288"/>
      <c r="H4" s="234"/>
      <c r="I4" s="288"/>
      <c r="J4" s="288"/>
      <c r="K4" s="288"/>
      <c r="L4" s="288"/>
      <c r="M4" s="288"/>
      <c r="N4" s="288"/>
      <c r="O4" s="288"/>
      <c r="P4" s="288"/>
      <c r="Q4" s="288"/>
      <c r="R4" s="288"/>
      <c r="S4" s="288"/>
      <c r="T4" s="288"/>
      <c r="U4" s="288"/>
      <c r="V4" s="288"/>
      <c r="W4" s="288"/>
      <c r="X4" s="288"/>
      <c r="Y4" s="288"/>
      <c r="Z4" s="288"/>
      <c r="AA4" s="288"/>
    </row>
    <row r="5" spans="1:27" ht="18.75" customHeight="1" x14ac:dyDescent="0.25">
      <c r="A5" s="760" t="s">
        <v>1430</v>
      </c>
      <c r="B5" s="773"/>
      <c r="C5" s="773"/>
      <c r="D5" s="773"/>
      <c r="E5" s="773"/>
      <c r="F5" s="773"/>
      <c r="G5" s="773"/>
      <c r="H5" s="773"/>
      <c r="I5" s="773"/>
      <c r="J5" s="773"/>
      <c r="K5" s="773"/>
      <c r="L5" s="773"/>
      <c r="M5" s="773"/>
      <c r="N5" s="773"/>
      <c r="O5" s="773"/>
      <c r="P5" s="773"/>
      <c r="Q5" s="773"/>
      <c r="R5" s="773"/>
      <c r="S5" s="773"/>
      <c r="T5" s="773"/>
      <c r="U5" s="773"/>
    </row>
    <row r="6" spans="1:27" ht="15" customHeight="1" x14ac:dyDescent="0.25">
      <c r="A6" s="688" t="s">
        <v>97</v>
      </c>
      <c r="B6" s="690" t="s">
        <v>111</v>
      </c>
      <c r="C6" s="700" t="s">
        <v>86</v>
      </c>
      <c r="D6" s="700" t="s">
        <v>87</v>
      </c>
      <c r="E6" s="700" t="s">
        <v>392</v>
      </c>
      <c r="F6" s="700" t="s">
        <v>88</v>
      </c>
      <c r="G6" s="703" t="s">
        <v>100</v>
      </c>
      <c r="H6" s="705"/>
      <c r="I6" s="705"/>
      <c r="J6" s="705"/>
      <c r="K6" s="705"/>
      <c r="L6" s="705"/>
      <c r="M6" s="705"/>
      <c r="N6" s="704"/>
      <c r="O6" s="709" t="s">
        <v>101</v>
      </c>
      <c r="P6" s="710"/>
      <c r="Q6" s="690" t="s">
        <v>102</v>
      </c>
      <c r="R6" s="690" t="s">
        <v>103</v>
      </c>
      <c r="S6" s="690" t="s">
        <v>110</v>
      </c>
      <c r="T6" s="690" t="s">
        <v>109</v>
      </c>
      <c r="U6" s="706" t="s">
        <v>89</v>
      </c>
    </row>
    <row r="7" spans="1:27" ht="15" customHeight="1" x14ac:dyDescent="0.25">
      <c r="A7" s="688"/>
      <c r="B7" s="688"/>
      <c r="C7" s="701"/>
      <c r="D7" s="701"/>
      <c r="E7" s="701"/>
      <c r="F7" s="701"/>
      <c r="G7" s="703" t="s">
        <v>104</v>
      </c>
      <c r="H7" s="704"/>
      <c r="I7" s="703" t="s">
        <v>105</v>
      </c>
      <c r="J7" s="704"/>
      <c r="K7" s="703" t="s">
        <v>106</v>
      </c>
      <c r="L7" s="704"/>
      <c r="M7" s="703" t="s">
        <v>107</v>
      </c>
      <c r="N7" s="704"/>
      <c r="O7" s="711"/>
      <c r="P7" s="712"/>
      <c r="Q7" s="688"/>
      <c r="R7" s="688"/>
      <c r="S7" s="688"/>
      <c r="T7" s="688"/>
      <c r="U7" s="707"/>
    </row>
    <row r="8" spans="1:27" ht="25.5" x14ac:dyDescent="0.25">
      <c r="A8" s="689"/>
      <c r="B8" s="689"/>
      <c r="C8" s="702"/>
      <c r="D8" s="702"/>
      <c r="E8" s="702"/>
      <c r="F8" s="702"/>
      <c r="G8" s="433" t="s">
        <v>108</v>
      </c>
      <c r="H8" s="433" t="s">
        <v>12</v>
      </c>
      <c r="I8" s="433" t="s">
        <v>108</v>
      </c>
      <c r="J8" s="433" t="s">
        <v>12</v>
      </c>
      <c r="K8" s="433" t="s">
        <v>108</v>
      </c>
      <c r="L8" s="433" t="s">
        <v>12</v>
      </c>
      <c r="M8" s="433" t="s">
        <v>108</v>
      </c>
      <c r="N8" s="433" t="s">
        <v>12</v>
      </c>
      <c r="O8" s="433" t="s">
        <v>108</v>
      </c>
      <c r="P8" s="433" t="s">
        <v>12</v>
      </c>
      <c r="Q8" s="689"/>
      <c r="R8" s="689"/>
      <c r="S8" s="689"/>
      <c r="T8" s="689"/>
      <c r="U8" s="708"/>
    </row>
    <row r="9" spans="1:27" s="363" customFormat="1" ht="15.75" x14ac:dyDescent="0.25">
      <c r="A9" s="434"/>
      <c r="B9" s="435"/>
      <c r="C9" s="436"/>
      <c r="D9" s="436"/>
      <c r="E9" s="437"/>
      <c r="F9" s="436"/>
      <c r="G9" s="438"/>
      <c r="H9" s="438"/>
      <c r="I9" s="438"/>
      <c r="J9" s="438"/>
      <c r="K9" s="438"/>
      <c r="L9" s="438"/>
      <c r="M9" s="438"/>
      <c r="N9" s="438"/>
      <c r="O9" s="438"/>
      <c r="P9" s="438"/>
      <c r="Q9" s="439"/>
      <c r="R9" s="439"/>
      <c r="S9" s="439"/>
      <c r="T9" s="439"/>
      <c r="U9" s="440"/>
    </row>
    <row r="10" spans="1:27" ht="15.75" x14ac:dyDescent="0.25">
      <c r="A10" s="771" t="s">
        <v>1432</v>
      </c>
      <c r="B10" s="771" t="s">
        <v>1431</v>
      </c>
      <c r="C10" s="324"/>
      <c r="D10" s="324"/>
      <c r="E10" s="324"/>
      <c r="F10" s="324"/>
      <c r="G10" s="353"/>
      <c r="H10" s="354"/>
      <c r="I10" s="353"/>
      <c r="J10" s="354"/>
      <c r="K10" s="353"/>
      <c r="L10" s="354"/>
      <c r="M10" s="353"/>
      <c r="N10" s="354"/>
      <c r="O10" s="396">
        <f t="shared" ref="O10:P10" si="0">G10+I10+K10+M10</f>
        <v>0</v>
      </c>
      <c r="P10" s="394">
        <f t="shared" si="0"/>
        <v>0</v>
      </c>
      <c r="Q10" s="324"/>
      <c r="R10" s="324"/>
      <c r="S10" s="324"/>
      <c r="T10" s="324"/>
      <c r="U10" s="324"/>
    </row>
    <row r="11" spans="1:27" s="363" customFormat="1" ht="15.75" x14ac:dyDescent="0.25">
      <c r="A11" s="771"/>
      <c r="B11" s="771"/>
      <c r="C11" s="324"/>
      <c r="D11" s="324"/>
      <c r="E11" s="324"/>
      <c r="F11" s="324"/>
      <c r="G11" s="353"/>
      <c r="H11" s="354"/>
      <c r="I11" s="353"/>
      <c r="J11" s="354"/>
      <c r="K11" s="353"/>
      <c r="L11" s="354"/>
      <c r="M11" s="353"/>
      <c r="N11" s="354"/>
      <c r="O11" s="396">
        <f t="shared" ref="O11:O28" si="1">G11+I11+K11+M11</f>
        <v>0</v>
      </c>
      <c r="P11" s="394">
        <f t="shared" ref="P11:P28" si="2">H11+J11+L11+N11</f>
        <v>0</v>
      </c>
      <c r="Q11" s="324"/>
      <c r="R11" s="324"/>
      <c r="S11" s="324"/>
      <c r="T11" s="324"/>
      <c r="U11" s="324"/>
    </row>
    <row r="12" spans="1:27" s="363" customFormat="1" ht="15.75" x14ac:dyDescent="0.25">
      <c r="A12" s="771"/>
      <c r="B12" s="771"/>
      <c r="C12" s="324"/>
      <c r="D12" s="324"/>
      <c r="E12" s="324"/>
      <c r="F12" s="324"/>
      <c r="G12" s="353"/>
      <c r="H12" s="354"/>
      <c r="I12" s="353"/>
      <c r="J12" s="354"/>
      <c r="K12" s="353"/>
      <c r="L12" s="354"/>
      <c r="M12" s="353"/>
      <c r="N12" s="354"/>
      <c r="O12" s="396">
        <f t="shared" si="1"/>
        <v>0</v>
      </c>
      <c r="P12" s="394">
        <f t="shared" si="2"/>
        <v>0</v>
      </c>
      <c r="Q12" s="324"/>
      <c r="R12" s="324"/>
      <c r="S12" s="324"/>
      <c r="T12" s="324"/>
      <c r="U12" s="324"/>
    </row>
    <row r="13" spans="1:27" s="363" customFormat="1" ht="15.75" x14ac:dyDescent="0.25">
      <c r="A13" s="771"/>
      <c r="B13" s="771"/>
      <c r="C13" s="324"/>
      <c r="D13" s="324"/>
      <c r="E13" s="324"/>
      <c r="F13" s="324"/>
      <c r="G13" s="353"/>
      <c r="H13" s="354"/>
      <c r="I13" s="353"/>
      <c r="J13" s="354"/>
      <c r="K13" s="353"/>
      <c r="L13" s="354"/>
      <c r="M13" s="353"/>
      <c r="N13" s="354"/>
      <c r="O13" s="396">
        <f t="shared" si="1"/>
        <v>0</v>
      </c>
      <c r="P13" s="394">
        <f t="shared" si="2"/>
        <v>0</v>
      </c>
      <c r="Q13" s="324"/>
      <c r="R13" s="324"/>
      <c r="S13" s="324"/>
      <c r="T13" s="324"/>
      <c r="U13" s="324"/>
    </row>
    <row r="14" spans="1:27" s="363" customFormat="1" ht="15.75" x14ac:dyDescent="0.25">
      <c r="A14" s="771"/>
      <c r="B14" s="771"/>
      <c r="C14" s="324"/>
      <c r="D14" s="324"/>
      <c r="E14" s="324"/>
      <c r="F14" s="324"/>
      <c r="G14" s="353"/>
      <c r="H14" s="354"/>
      <c r="I14" s="353"/>
      <c r="J14" s="354"/>
      <c r="K14" s="353"/>
      <c r="L14" s="354"/>
      <c r="M14" s="353"/>
      <c r="N14" s="354"/>
      <c r="O14" s="396">
        <f t="shared" si="1"/>
        <v>0</v>
      </c>
      <c r="P14" s="394">
        <f t="shared" si="2"/>
        <v>0</v>
      </c>
      <c r="Q14" s="324"/>
      <c r="R14" s="324"/>
      <c r="S14" s="324"/>
      <c r="T14" s="324"/>
      <c r="U14" s="324"/>
    </row>
    <row r="15" spans="1:27" s="363" customFormat="1" ht="15.75" x14ac:dyDescent="0.25">
      <c r="A15" s="771"/>
      <c r="B15" s="771"/>
      <c r="C15" s="324"/>
      <c r="D15" s="324"/>
      <c r="E15" s="324"/>
      <c r="F15" s="324"/>
      <c r="G15" s="353"/>
      <c r="H15" s="354"/>
      <c r="I15" s="353"/>
      <c r="J15" s="354"/>
      <c r="K15" s="353"/>
      <c r="L15" s="354"/>
      <c r="M15" s="353"/>
      <c r="N15" s="354"/>
      <c r="O15" s="396">
        <f t="shared" si="1"/>
        <v>0</v>
      </c>
      <c r="P15" s="394">
        <f t="shared" si="2"/>
        <v>0</v>
      </c>
      <c r="Q15" s="324"/>
      <c r="R15" s="324"/>
      <c r="S15" s="324"/>
      <c r="T15" s="324"/>
      <c r="U15" s="324"/>
    </row>
    <row r="16" spans="1:27" ht="15.75" x14ac:dyDescent="0.25">
      <c r="A16" s="771"/>
      <c r="B16" s="771"/>
      <c r="C16" s="324"/>
      <c r="D16" s="324"/>
      <c r="E16" s="324"/>
      <c r="F16" s="324"/>
      <c r="G16" s="353"/>
      <c r="H16" s="354"/>
      <c r="I16" s="353"/>
      <c r="J16" s="354"/>
      <c r="K16" s="353"/>
      <c r="L16" s="354"/>
      <c r="M16" s="353"/>
      <c r="N16" s="354"/>
      <c r="O16" s="396">
        <f t="shared" si="1"/>
        <v>0</v>
      </c>
      <c r="P16" s="394">
        <f t="shared" si="2"/>
        <v>0</v>
      </c>
      <c r="Q16" s="324"/>
      <c r="R16" s="324"/>
      <c r="S16" s="324"/>
      <c r="T16" s="324"/>
      <c r="U16" s="324"/>
    </row>
    <row r="17" spans="1:21" s="363" customFormat="1" ht="15.75" x14ac:dyDescent="0.25">
      <c r="A17" s="691" t="s">
        <v>1434</v>
      </c>
      <c r="B17" s="691" t="s">
        <v>117</v>
      </c>
      <c r="C17" s="324"/>
      <c r="D17" s="324"/>
      <c r="E17" s="324"/>
      <c r="F17" s="324"/>
      <c r="G17" s="353"/>
      <c r="H17" s="354"/>
      <c r="I17" s="353"/>
      <c r="J17" s="354"/>
      <c r="K17" s="353"/>
      <c r="L17" s="354"/>
      <c r="M17" s="353"/>
      <c r="N17" s="354"/>
      <c r="O17" s="396">
        <f t="shared" si="1"/>
        <v>0</v>
      </c>
      <c r="P17" s="394">
        <f t="shared" si="2"/>
        <v>0</v>
      </c>
      <c r="Q17" s="324"/>
      <c r="R17" s="324"/>
      <c r="S17" s="324"/>
      <c r="T17" s="324"/>
      <c r="U17" s="324"/>
    </row>
    <row r="18" spans="1:21" s="363" customFormat="1" ht="15.75" x14ac:dyDescent="0.25">
      <c r="A18" s="692"/>
      <c r="B18" s="692"/>
      <c r="C18" s="324"/>
      <c r="D18" s="324"/>
      <c r="E18" s="324"/>
      <c r="F18" s="324"/>
      <c r="G18" s="353"/>
      <c r="H18" s="354"/>
      <c r="I18" s="353"/>
      <c r="J18" s="354"/>
      <c r="K18" s="353"/>
      <c r="L18" s="354"/>
      <c r="M18" s="353"/>
      <c r="N18" s="354"/>
      <c r="O18" s="396">
        <f t="shared" si="1"/>
        <v>0</v>
      </c>
      <c r="P18" s="394">
        <f t="shared" si="2"/>
        <v>0</v>
      </c>
      <c r="Q18" s="324"/>
      <c r="R18" s="324"/>
      <c r="S18" s="324"/>
      <c r="T18" s="324"/>
      <c r="U18" s="324"/>
    </row>
    <row r="19" spans="1:21" s="363" customFormat="1" ht="15.75" x14ac:dyDescent="0.25">
      <c r="A19" s="692"/>
      <c r="B19" s="692"/>
      <c r="C19" s="324"/>
      <c r="D19" s="324"/>
      <c r="E19" s="324"/>
      <c r="F19" s="324"/>
      <c r="G19" s="353"/>
      <c r="H19" s="354"/>
      <c r="I19" s="353"/>
      <c r="J19" s="354"/>
      <c r="K19" s="353"/>
      <c r="L19" s="354"/>
      <c r="M19" s="353"/>
      <c r="N19" s="354"/>
      <c r="O19" s="396">
        <f t="shared" si="1"/>
        <v>0</v>
      </c>
      <c r="P19" s="394">
        <f t="shared" si="2"/>
        <v>0</v>
      </c>
      <c r="Q19" s="324"/>
      <c r="R19" s="324"/>
      <c r="S19" s="324"/>
      <c r="T19" s="324"/>
      <c r="U19" s="324"/>
    </row>
    <row r="20" spans="1:21" s="363" customFormat="1" ht="15.75" x14ac:dyDescent="0.25">
      <c r="A20" s="692"/>
      <c r="B20" s="692"/>
      <c r="C20" s="324"/>
      <c r="D20" s="324"/>
      <c r="E20" s="324"/>
      <c r="F20" s="324"/>
      <c r="G20" s="353"/>
      <c r="H20" s="354"/>
      <c r="I20" s="353"/>
      <c r="J20" s="354"/>
      <c r="K20" s="353"/>
      <c r="L20" s="354"/>
      <c r="M20" s="353"/>
      <c r="N20" s="354"/>
      <c r="O20" s="396">
        <f t="shared" si="1"/>
        <v>0</v>
      </c>
      <c r="P20" s="394">
        <f t="shared" si="2"/>
        <v>0</v>
      </c>
      <c r="Q20" s="324"/>
      <c r="R20" s="324"/>
      <c r="S20" s="324"/>
      <c r="T20" s="324"/>
      <c r="U20" s="324"/>
    </row>
    <row r="21" spans="1:21" s="363" customFormat="1" ht="15.75" x14ac:dyDescent="0.25">
      <c r="A21" s="692"/>
      <c r="B21" s="692"/>
      <c r="C21" s="324"/>
      <c r="D21" s="324"/>
      <c r="E21" s="324"/>
      <c r="F21" s="324"/>
      <c r="G21" s="353"/>
      <c r="H21" s="354"/>
      <c r="I21" s="353"/>
      <c r="J21" s="354"/>
      <c r="K21" s="353"/>
      <c r="L21" s="354"/>
      <c r="M21" s="353"/>
      <c r="N21" s="354"/>
      <c r="O21" s="396">
        <f t="shared" si="1"/>
        <v>0</v>
      </c>
      <c r="P21" s="394">
        <f t="shared" si="2"/>
        <v>0</v>
      </c>
      <c r="Q21" s="324"/>
      <c r="R21" s="324"/>
      <c r="S21" s="324"/>
      <c r="T21" s="324"/>
      <c r="U21" s="324"/>
    </row>
    <row r="22" spans="1:21" s="363" customFormat="1" ht="15.75" x14ac:dyDescent="0.25">
      <c r="A22" s="693"/>
      <c r="B22" s="693"/>
      <c r="C22" s="324"/>
      <c r="D22" s="324"/>
      <c r="E22" s="324"/>
      <c r="F22" s="324"/>
      <c r="G22" s="353"/>
      <c r="H22" s="354"/>
      <c r="I22" s="353"/>
      <c r="J22" s="354"/>
      <c r="K22" s="353"/>
      <c r="L22" s="354"/>
      <c r="M22" s="353"/>
      <c r="N22" s="354"/>
      <c r="O22" s="396">
        <f t="shared" si="1"/>
        <v>0</v>
      </c>
      <c r="P22" s="394">
        <f t="shared" si="2"/>
        <v>0</v>
      </c>
      <c r="Q22" s="324"/>
      <c r="R22" s="324"/>
      <c r="S22" s="324"/>
      <c r="T22" s="324"/>
      <c r="U22" s="324"/>
    </row>
    <row r="23" spans="1:21" s="363" customFormat="1" ht="15.75" x14ac:dyDescent="0.25">
      <c r="A23" s="771" t="s">
        <v>1435</v>
      </c>
      <c r="B23" s="691"/>
      <c r="C23" s="324"/>
      <c r="D23" s="324"/>
      <c r="E23" s="324"/>
      <c r="F23" s="324"/>
      <c r="G23" s="353"/>
      <c r="H23" s="354"/>
      <c r="I23" s="353"/>
      <c r="J23" s="354"/>
      <c r="K23" s="353"/>
      <c r="L23" s="354"/>
      <c r="M23" s="353"/>
      <c r="N23" s="354"/>
      <c r="O23" s="396">
        <f t="shared" si="1"/>
        <v>0</v>
      </c>
      <c r="P23" s="394">
        <f t="shared" si="2"/>
        <v>0</v>
      </c>
      <c r="Q23" s="324"/>
      <c r="R23" s="324"/>
      <c r="S23" s="324"/>
      <c r="T23" s="324"/>
      <c r="U23" s="324"/>
    </row>
    <row r="24" spans="1:21" s="363" customFormat="1" ht="15.75" x14ac:dyDescent="0.25">
      <c r="A24" s="771"/>
      <c r="B24" s="692"/>
      <c r="C24" s="324"/>
      <c r="D24" s="324"/>
      <c r="E24" s="324"/>
      <c r="F24" s="324"/>
      <c r="G24" s="353"/>
      <c r="H24" s="354"/>
      <c r="I24" s="353"/>
      <c r="J24" s="354"/>
      <c r="K24" s="353"/>
      <c r="L24" s="354"/>
      <c r="M24" s="353"/>
      <c r="N24" s="354"/>
      <c r="O24" s="396">
        <f t="shared" si="1"/>
        <v>0</v>
      </c>
      <c r="P24" s="394">
        <f t="shared" si="2"/>
        <v>0</v>
      </c>
      <c r="Q24" s="324"/>
      <c r="R24" s="324"/>
      <c r="S24" s="324"/>
      <c r="T24" s="324"/>
      <c r="U24" s="324"/>
    </row>
    <row r="25" spans="1:21" s="363" customFormat="1" ht="15.75" x14ac:dyDescent="0.25">
      <c r="A25" s="771"/>
      <c r="B25" s="692"/>
      <c r="C25" s="324"/>
      <c r="D25" s="324"/>
      <c r="E25" s="324"/>
      <c r="F25" s="324"/>
      <c r="G25" s="353"/>
      <c r="H25" s="354"/>
      <c r="I25" s="353"/>
      <c r="J25" s="354"/>
      <c r="K25" s="353"/>
      <c r="L25" s="354"/>
      <c r="M25" s="353"/>
      <c r="N25" s="354"/>
      <c r="O25" s="396">
        <f t="shared" si="1"/>
        <v>0</v>
      </c>
      <c r="P25" s="394">
        <f t="shared" si="2"/>
        <v>0</v>
      </c>
      <c r="Q25" s="324"/>
      <c r="R25" s="324"/>
      <c r="S25" s="324"/>
      <c r="T25" s="324"/>
      <c r="U25" s="324"/>
    </row>
    <row r="26" spans="1:21" s="363" customFormat="1" ht="15.75" x14ac:dyDescent="0.25">
      <c r="A26" s="771"/>
      <c r="B26" s="692"/>
      <c r="C26" s="324"/>
      <c r="D26" s="324"/>
      <c r="E26" s="324"/>
      <c r="F26" s="324"/>
      <c r="G26" s="353"/>
      <c r="H26" s="354"/>
      <c r="I26" s="353"/>
      <c r="J26" s="354"/>
      <c r="K26" s="353"/>
      <c r="L26" s="354"/>
      <c r="M26" s="353"/>
      <c r="N26" s="354"/>
      <c r="O26" s="396">
        <f t="shared" si="1"/>
        <v>0</v>
      </c>
      <c r="P26" s="394">
        <f t="shared" si="2"/>
        <v>0</v>
      </c>
      <c r="Q26" s="324"/>
      <c r="R26" s="324"/>
      <c r="S26" s="324"/>
      <c r="T26" s="324"/>
      <c r="U26" s="324"/>
    </row>
    <row r="27" spans="1:21" s="363" customFormat="1" ht="15.75" x14ac:dyDescent="0.25">
      <c r="A27" s="771"/>
      <c r="B27" s="692"/>
      <c r="C27" s="324"/>
      <c r="D27" s="324"/>
      <c r="E27" s="324"/>
      <c r="F27" s="324"/>
      <c r="G27" s="353"/>
      <c r="H27" s="354"/>
      <c r="I27" s="353"/>
      <c r="J27" s="354"/>
      <c r="K27" s="353"/>
      <c r="L27" s="354"/>
      <c r="M27" s="353"/>
      <c r="N27" s="354"/>
      <c r="O27" s="396">
        <f t="shared" si="1"/>
        <v>0</v>
      </c>
      <c r="P27" s="394">
        <f t="shared" si="2"/>
        <v>0</v>
      </c>
      <c r="Q27" s="324"/>
      <c r="R27" s="324"/>
      <c r="S27" s="324"/>
      <c r="T27" s="324"/>
      <c r="U27" s="324"/>
    </row>
    <row r="28" spans="1:21" ht="15.75" x14ac:dyDescent="0.25">
      <c r="A28" s="771"/>
      <c r="B28" s="693"/>
      <c r="C28" s="324"/>
      <c r="D28" s="324"/>
      <c r="E28" s="324"/>
      <c r="F28" s="324"/>
      <c r="G28" s="324"/>
      <c r="H28" s="354"/>
      <c r="I28" s="324"/>
      <c r="J28" s="354"/>
      <c r="K28" s="324"/>
      <c r="L28" s="354"/>
      <c r="M28" s="324"/>
      <c r="N28" s="354"/>
      <c r="O28" s="396">
        <f t="shared" si="1"/>
        <v>0</v>
      </c>
      <c r="P28" s="394">
        <f t="shared" si="2"/>
        <v>0</v>
      </c>
      <c r="Q28" s="324"/>
      <c r="R28" s="71"/>
      <c r="S28" s="324"/>
      <c r="T28" s="324"/>
      <c r="U28" s="324"/>
    </row>
    <row r="29" spans="1:21" ht="15.75" x14ac:dyDescent="0.25">
      <c r="A29" s="293"/>
      <c r="B29" s="294"/>
      <c r="C29" s="294"/>
      <c r="D29" s="293" t="s">
        <v>1433</v>
      </c>
      <c r="E29" s="294"/>
      <c r="F29" s="295"/>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RowHeight="15" x14ac:dyDescent="0.25"/>
  <cols>
    <col min="1" max="1" width="35.7109375" style="363" customWidth="1"/>
    <col min="2" max="2" width="35.85546875" style="363" customWidth="1"/>
    <col min="3" max="6" width="27.42578125" style="363" customWidth="1"/>
    <col min="7" max="7" width="15.28515625" style="363" customWidth="1"/>
    <col min="8" max="8" width="11.42578125" style="234"/>
    <col min="9" max="9" width="15.28515625" style="363" customWidth="1"/>
    <col min="10" max="10" width="18.85546875" style="234" customWidth="1"/>
    <col min="11" max="11" width="11.42578125" style="363"/>
    <col min="12" max="12" width="11.42578125" style="234"/>
    <col min="13" max="13" width="11.42578125" style="363"/>
    <col min="14" max="14" width="11.42578125" style="234"/>
    <col min="15" max="15" width="15.28515625" style="363" customWidth="1"/>
    <col min="16" max="16" width="18.28515625" style="234" customWidth="1"/>
    <col min="17" max="17" width="14.140625" style="363" hidden="1" customWidth="1"/>
    <col min="18" max="20" width="14.140625" style="363" customWidth="1"/>
    <col min="21" max="21" width="17" style="363" customWidth="1"/>
    <col min="22" max="16384" width="11.42578125" style="363"/>
  </cols>
  <sheetData>
    <row r="1" spans="1:42" ht="24.75" customHeight="1" x14ac:dyDescent="0.25">
      <c r="A1" s="402"/>
      <c r="B1" s="402"/>
      <c r="C1" s="402"/>
      <c r="D1" s="402"/>
      <c r="E1" s="774" t="s">
        <v>1480</v>
      </c>
      <c r="F1" s="774"/>
      <c r="G1" s="774"/>
      <c r="H1" s="774"/>
      <c r="I1" s="774"/>
      <c r="J1" s="774"/>
      <c r="K1" s="774"/>
      <c r="L1" s="774"/>
      <c r="M1" s="403"/>
      <c r="N1" s="403"/>
      <c r="O1" s="403"/>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x14ac:dyDescent="0.25">
      <c r="A2" s="401" t="s">
        <v>1355</v>
      </c>
      <c r="B2" s="402"/>
      <c r="C2" s="402"/>
      <c r="D2" s="402"/>
      <c r="E2" s="402"/>
      <c r="F2" s="402"/>
      <c r="G2" s="403"/>
      <c r="H2" s="404"/>
      <c r="I2" s="403"/>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x14ac:dyDescent="0.25">
      <c r="A3" s="401" t="s">
        <v>1486</v>
      </c>
      <c r="B3" s="402"/>
      <c r="C3" s="402"/>
      <c r="D3" s="402"/>
      <c r="E3" s="402"/>
      <c r="F3" s="402"/>
      <c r="G3" s="403"/>
      <c r="H3" s="404"/>
      <c r="I3" s="403"/>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x14ac:dyDescent="0.25">
      <c r="A4" s="401" t="s">
        <v>1497</v>
      </c>
      <c r="G4" s="403"/>
      <c r="H4" s="404"/>
      <c r="I4" s="403"/>
      <c r="J4" s="403"/>
      <c r="K4" s="403"/>
      <c r="L4" s="403"/>
      <c r="M4" s="403"/>
      <c r="N4" s="403"/>
      <c r="O4" s="403"/>
      <c r="P4" s="403"/>
      <c r="Q4" s="403"/>
      <c r="R4" s="403"/>
      <c r="S4" s="403"/>
      <c r="T4" s="403"/>
      <c r="U4" s="403"/>
      <c r="V4" s="403"/>
      <c r="W4" s="403"/>
      <c r="X4" s="403"/>
      <c r="Y4" s="403"/>
      <c r="Z4" s="403"/>
      <c r="AA4" s="403"/>
    </row>
    <row r="5" spans="1:42" s="402" customFormat="1" ht="18.75" customHeight="1" x14ac:dyDescent="0.25">
      <c r="A5" s="405" t="s">
        <v>1487</v>
      </c>
      <c r="B5" s="406"/>
      <c r="C5" s="406"/>
      <c r="D5" s="406"/>
      <c r="E5" s="406"/>
      <c r="F5" s="406"/>
      <c r="G5" s="406"/>
      <c r="H5" s="406"/>
      <c r="I5" s="406"/>
      <c r="J5" s="406"/>
      <c r="K5" s="406"/>
      <c r="L5" s="406"/>
      <c r="M5" s="406"/>
      <c r="N5" s="406"/>
      <c r="O5" s="406"/>
      <c r="P5" s="406"/>
      <c r="Q5" s="406"/>
      <c r="R5" s="406"/>
      <c r="S5" s="406"/>
      <c r="T5" s="406"/>
      <c r="U5" s="406"/>
    </row>
    <row r="6" spans="1:42" ht="15" customHeight="1" x14ac:dyDescent="0.25">
      <c r="A6" s="688" t="s">
        <v>97</v>
      </c>
      <c r="B6" s="690" t="s">
        <v>111</v>
      </c>
      <c r="C6" s="700" t="s">
        <v>86</v>
      </c>
      <c r="D6" s="700" t="s">
        <v>87</v>
      </c>
      <c r="E6" s="700" t="s">
        <v>392</v>
      </c>
      <c r="F6" s="700" t="s">
        <v>88</v>
      </c>
      <c r="G6" s="703" t="s">
        <v>100</v>
      </c>
      <c r="H6" s="705"/>
      <c r="I6" s="705"/>
      <c r="J6" s="705"/>
      <c r="K6" s="705"/>
      <c r="L6" s="705"/>
      <c r="M6" s="705"/>
      <c r="N6" s="704"/>
      <c r="O6" s="709" t="s">
        <v>101</v>
      </c>
      <c r="P6" s="710"/>
      <c r="Q6" s="690" t="s">
        <v>102</v>
      </c>
      <c r="R6" s="690" t="s">
        <v>103</v>
      </c>
      <c r="S6" s="690" t="s">
        <v>110</v>
      </c>
      <c r="T6" s="690" t="s">
        <v>109</v>
      </c>
      <c r="U6" s="706" t="s">
        <v>89</v>
      </c>
    </row>
    <row r="7" spans="1:42" ht="15" customHeight="1" x14ac:dyDescent="0.25">
      <c r="A7" s="688"/>
      <c r="B7" s="688"/>
      <c r="C7" s="701"/>
      <c r="D7" s="701"/>
      <c r="E7" s="701"/>
      <c r="F7" s="701"/>
      <c r="G7" s="703" t="s">
        <v>104</v>
      </c>
      <c r="H7" s="704"/>
      <c r="I7" s="703" t="s">
        <v>105</v>
      </c>
      <c r="J7" s="704"/>
      <c r="K7" s="703" t="s">
        <v>106</v>
      </c>
      <c r="L7" s="704"/>
      <c r="M7" s="703" t="s">
        <v>107</v>
      </c>
      <c r="N7" s="704"/>
      <c r="O7" s="711"/>
      <c r="P7" s="712"/>
      <c r="Q7" s="688"/>
      <c r="R7" s="688"/>
      <c r="S7" s="688"/>
      <c r="T7" s="688"/>
      <c r="U7" s="707"/>
    </row>
    <row r="8" spans="1:42" ht="25.5" x14ac:dyDescent="0.25">
      <c r="A8" s="689"/>
      <c r="B8" s="689"/>
      <c r="C8" s="702"/>
      <c r="D8" s="702"/>
      <c r="E8" s="702"/>
      <c r="F8" s="702"/>
      <c r="G8" s="433" t="s">
        <v>108</v>
      </c>
      <c r="H8" s="433" t="s">
        <v>12</v>
      </c>
      <c r="I8" s="433" t="s">
        <v>108</v>
      </c>
      <c r="J8" s="433" t="s">
        <v>12</v>
      </c>
      <c r="K8" s="433" t="s">
        <v>108</v>
      </c>
      <c r="L8" s="433" t="s">
        <v>12</v>
      </c>
      <c r="M8" s="433" t="s">
        <v>108</v>
      </c>
      <c r="N8" s="433" t="s">
        <v>12</v>
      </c>
      <c r="O8" s="433" t="s">
        <v>108</v>
      </c>
      <c r="P8" s="433" t="s">
        <v>12</v>
      </c>
      <c r="Q8" s="689"/>
      <c r="R8" s="689"/>
      <c r="S8" s="689"/>
      <c r="T8" s="689"/>
      <c r="U8" s="708"/>
    </row>
    <row r="9" spans="1:42" ht="15.75" x14ac:dyDescent="0.25">
      <c r="A9" s="434"/>
      <c r="B9" s="435"/>
      <c r="C9" s="436"/>
      <c r="D9" s="436"/>
      <c r="E9" s="437"/>
      <c r="F9" s="436"/>
      <c r="G9" s="438"/>
      <c r="H9" s="438"/>
      <c r="I9" s="438"/>
      <c r="J9" s="438"/>
      <c r="K9" s="438"/>
      <c r="L9" s="438"/>
      <c r="M9" s="438"/>
      <c r="N9" s="438"/>
      <c r="O9" s="438"/>
      <c r="P9" s="438"/>
      <c r="Q9" s="439"/>
      <c r="R9" s="439"/>
      <c r="S9" s="439"/>
      <c r="T9" s="439"/>
      <c r="U9" s="440"/>
    </row>
    <row r="10" spans="1:42" ht="15.75" customHeight="1" x14ac:dyDescent="0.25">
      <c r="A10" s="691" t="s">
        <v>1488</v>
      </c>
      <c r="B10" s="691" t="s">
        <v>1489</v>
      </c>
      <c r="C10" s="324"/>
      <c r="D10" s="324"/>
      <c r="E10" s="324"/>
      <c r="F10" s="324"/>
      <c r="G10" s="353"/>
      <c r="H10" s="354"/>
      <c r="I10" s="353"/>
      <c r="J10" s="354"/>
      <c r="K10" s="353"/>
      <c r="L10" s="354"/>
      <c r="M10" s="353"/>
      <c r="N10" s="354"/>
      <c r="O10" s="396">
        <f t="shared" ref="O10:P62" si="0">G10+I10+K10+M10</f>
        <v>0</v>
      </c>
      <c r="P10" s="394">
        <f t="shared" si="0"/>
        <v>0</v>
      </c>
      <c r="Q10" s="324"/>
      <c r="R10" s="324"/>
      <c r="S10" s="324"/>
      <c r="T10" s="324"/>
      <c r="U10" s="324"/>
    </row>
    <row r="11" spans="1:42" ht="15.75" x14ac:dyDescent="0.25">
      <c r="A11" s="692"/>
      <c r="B11" s="692"/>
      <c r="C11" s="324"/>
      <c r="D11" s="324"/>
      <c r="E11" s="324"/>
      <c r="F11" s="324"/>
      <c r="G11" s="353"/>
      <c r="H11" s="354"/>
      <c r="I11" s="353"/>
      <c r="J11" s="354"/>
      <c r="K11" s="353"/>
      <c r="L11" s="354"/>
      <c r="M11" s="353"/>
      <c r="N11" s="354"/>
      <c r="O11" s="396">
        <f t="shared" si="0"/>
        <v>0</v>
      </c>
      <c r="P11" s="394">
        <f t="shared" si="0"/>
        <v>0</v>
      </c>
      <c r="Q11" s="324"/>
      <c r="R11" s="324"/>
      <c r="S11" s="324"/>
      <c r="T11" s="324"/>
      <c r="U11" s="324"/>
    </row>
    <row r="12" spans="1:42" ht="15.75" x14ac:dyDescent="0.25">
      <c r="A12" s="692"/>
      <c r="B12" s="692"/>
      <c r="C12" s="324"/>
      <c r="D12" s="324"/>
      <c r="E12" s="324"/>
      <c r="F12" s="324"/>
      <c r="G12" s="353"/>
      <c r="H12" s="354"/>
      <c r="I12" s="353"/>
      <c r="J12" s="354"/>
      <c r="K12" s="353"/>
      <c r="L12" s="354"/>
      <c r="M12" s="353"/>
      <c r="N12" s="354"/>
      <c r="O12" s="396">
        <f t="shared" si="0"/>
        <v>0</v>
      </c>
      <c r="P12" s="394">
        <f t="shared" si="0"/>
        <v>0</v>
      </c>
      <c r="Q12" s="324"/>
      <c r="R12" s="324"/>
      <c r="S12" s="324"/>
      <c r="T12" s="324"/>
      <c r="U12" s="324"/>
    </row>
    <row r="13" spans="1:42" ht="15.75" x14ac:dyDescent="0.25">
      <c r="A13" s="692"/>
      <c r="B13" s="692"/>
      <c r="C13" s="324"/>
      <c r="D13" s="324"/>
      <c r="E13" s="324"/>
      <c r="F13" s="324"/>
      <c r="G13" s="353"/>
      <c r="H13" s="354"/>
      <c r="I13" s="353"/>
      <c r="J13" s="354"/>
      <c r="K13" s="353"/>
      <c r="L13" s="354"/>
      <c r="M13" s="353"/>
      <c r="N13" s="354"/>
      <c r="O13" s="396">
        <f t="shared" ref="O13:O25" si="1">G13+I13+K13+M13</f>
        <v>0</v>
      </c>
      <c r="P13" s="394">
        <f t="shared" ref="P13:P25" si="2">H13+J13+L13+N13</f>
        <v>0</v>
      </c>
      <c r="Q13" s="324"/>
      <c r="R13" s="324"/>
      <c r="S13" s="324"/>
      <c r="T13" s="324"/>
      <c r="U13" s="324"/>
    </row>
    <row r="14" spans="1:42" ht="15.75" x14ac:dyDescent="0.25">
      <c r="A14" s="692"/>
      <c r="B14" s="692"/>
      <c r="C14" s="324"/>
      <c r="D14" s="324"/>
      <c r="E14" s="324"/>
      <c r="F14" s="324"/>
      <c r="G14" s="353"/>
      <c r="H14" s="354"/>
      <c r="I14" s="353"/>
      <c r="J14" s="354"/>
      <c r="K14" s="353"/>
      <c r="L14" s="354"/>
      <c r="M14" s="353"/>
      <c r="N14" s="354"/>
      <c r="O14" s="396">
        <f t="shared" si="1"/>
        <v>0</v>
      </c>
      <c r="P14" s="394">
        <f t="shared" si="2"/>
        <v>0</v>
      </c>
      <c r="Q14" s="324"/>
      <c r="R14" s="324"/>
      <c r="S14" s="324"/>
      <c r="T14" s="324"/>
      <c r="U14" s="324"/>
    </row>
    <row r="15" spans="1:42" ht="15.75" x14ac:dyDescent="0.25">
      <c r="A15" s="692"/>
      <c r="B15" s="692"/>
      <c r="C15" s="324"/>
      <c r="D15" s="324"/>
      <c r="E15" s="324"/>
      <c r="F15" s="324"/>
      <c r="G15" s="353"/>
      <c r="H15" s="354"/>
      <c r="I15" s="353"/>
      <c r="J15" s="354"/>
      <c r="K15" s="353"/>
      <c r="L15" s="354"/>
      <c r="M15" s="353"/>
      <c r="N15" s="354"/>
      <c r="O15" s="396">
        <f t="shared" si="1"/>
        <v>0</v>
      </c>
      <c r="P15" s="394">
        <f t="shared" si="2"/>
        <v>0</v>
      </c>
      <c r="Q15" s="324"/>
      <c r="R15" s="324"/>
      <c r="S15" s="324"/>
      <c r="T15" s="324"/>
      <c r="U15" s="324"/>
    </row>
    <row r="16" spans="1:42" ht="15.75" x14ac:dyDescent="0.25">
      <c r="A16" s="692"/>
      <c r="B16" s="692"/>
      <c r="C16" s="324"/>
      <c r="D16" s="324"/>
      <c r="E16" s="324"/>
      <c r="F16" s="324"/>
      <c r="G16" s="353"/>
      <c r="H16" s="354"/>
      <c r="I16" s="353"/>
      <c r="J16" s="354"/>
      <c r="K16" s="353"/>
      <c r="L16" s="354"/>
      <c r="M16" s="353"/>
      <c r="N16" s="354"/>
      <c r="O16" s="396">
        <f t="shared" si="1"/>
        <v>0</v>
      </c>
      <c r="P16" s="394">
        <f t="shared" si="2"/>
        <v>0</v>
      </c>
      <c r="Q16" s="324"/>
      <c r="R16" s="324"/>
      <c r="S16" s="324"/>
      <c r="T16" s="324"/>
      <c r="U16" s="324"/>
    </row>
    <row r="17" spans="1:21" ht="15.75" x14ac:dyDescent="0.25">
      <c r="A17" s="692"/>
      <c r="B17" s="693"/>
      <c r="C17" s="324"/>
      <c r="D17" s="324"/>
      <c r="E17" s="324"/>
      <c r="F17" s="324"/>
      <c r="G17" s="353"/>
      <c r="H17" s="354"/>
      <c r="I17" s="353"/>
      <c r="J17" s="354"/>
      <c r="K17" s="353"/>
      <c r="L17" s="354"/>
      <c r="M17" s="353"/>
      <c r="N17" s="354"/>
      <c r="O17" s="396">
        <f t="shared" si="1"/>
        <v>0</v>
      </c>
      <c r="P17" s="394">
        <f t="shared" si="2"/>
        <v>0</v>
      </c>
      <c r="Q17" s="324"/>
      <c r="R17" s="324"/>
      <c r="S17" s="324"/>
      <c r="T17" s="324"/>
      <c r="U17" s="324"/>
    </row>
    <row r="18" spans="1:21" ht="15.75" x14ac:dyDescent="0.25">
      <c r="A18" s="692"/>
      <c r="B18" s="691" t="s">
        <v>1490</v>
      </c>
      <c r="C18" s="324"/>
      <c r="D18" s="324"/>
      <c r="E18" s="324"/>
      <c r="F18" s="324"/>
      <c r="G18" s="353"/>
      <c r="H18" s="354"/>
      <c r="I18" s="353"/>
      <c r="J18" s="354"/>
      <c r="K18" s="353"/>
      <c r="L18" s="354"/>
      <c r="M18" s="353"/>
      <c r="N18" s="354"/>
      <c r="O18" s="396">
        <f t="shared" si="1"/>
        <v>0</v>
      </c>
      <c r="P18" s="394">
        <f t="shared" si="2"/>
        <v>0</v>
      </c>
      <c r="Q18" s="324"/>
      <c r="R18" s="324"/>
      <c r="S18" s="324"/>
      <c r="T18" s="324"/>
      <c r="U18" s="324"/>
    </row>
    <row r="19" spans="1:21" ht="15.75" x14ac:dyDescent="0.25">
      <c r="A19" s="692"/>
      <c r="B19" s="692"/>
      <c r="C19" s="324"/>
      <c r="D19" s="324"/>
      <c r="E19" s="324"/>
      <c r="F19" s="324"/>
      <c r="G19" s="353"/>
      <c r="H19" s="354"/>
      <c r="I19" s="353"/>
      <c r="J19" s="354"/>
      <c r="K19" s="353"/>
      <c r="L19" s="354"/>
      <c r="M19" s="353"/>
      <c r="N19" s="354"/>
      <c r="O19" s="396"/>
      <c r="P19" s="394"/>
      <c r="Q19" s="324"/>
      <c r="R19" s="324"/>
      <c r="S19" s="324"/>
      <c r="T19" s="324"/>
      <c r="U19" s="324"/>
    </row>
    <row r="20" spans="1:21" ht="15.75" x14ac:dyDescent="0.25">
      <c r="A20" s="692"/>
      <c r="B20" s="692"/>
      <c r="C20" s="324"/>
      <c r="D20" s="324"/>
      <c r="E20" s="324"/>
      <c r="F20" s="324"/>
      <c r="G20" s="353"/>
      <c r="H20" s="354"/>
      <c r="I20" s="353"/>
      <c r="J20" s="354"/>
      <c r="K20" s="353"/>
      <c r="L20" s="354"/>
      <c r="M20" s="353"/>
      <c r="N20" s="354"/>
      <c r="O20" s="396"/>
      <c r="P20" s="394"/>
      <c r="Q20" s="324"/>
      <c r="R20" s="324"/>
      <c r="S20" s="324"/>
      <c r="T20" s="324"/>
      <c r="U20" s="324"/>
    </row>
    <row r="21" spans="1:21" ht="15.75" x14ac:dyDescent="0.25">
      <c r="A21" s="692"/>
      <c r="B21" s="692"/>
      <c r="C21" s="324"/>
      <c r="D21" s="324"/>
      <c r="E21" s="324"/>
      <c r="F21" s="324"/>
      <c r="G21" s="353"/>
      <c r="H21" s="354"/>
      <c r="I21" s="353"/>
      <c r="J21" s="354"/>
      <c r="K21" s="353"/>
      <c r="L21" s="354"/>
      <c r="M21" s="353"/>
      <c r="N21" s="354"/>
      <c r="O21" s="396"/>
      <c r="P21" s="394"/>
      <c r="Q21" s="324"/>
      <c r="R21" s="324"/>
      <c r="S21" s="324"/>
      <c r="T21" s="324"/>
      <c r="U21" s="324"/>
    </row>
    <row r="22" spans="1:21" ht="15.75" x14ac:dyDescent="0.25">
      <c r="A22" s="692"/>
      <c r="B22" s="692"/>
      <c r="C22" s="324"/>
      <c r="D22" s="324"/>
      <c r="E22" s="324"/>
      <c r="F22" s="324"/>
      <c r="G22" s="353"/>
      <c r="H22" s="354"/>
      <c r="I22" s="353"/>
      <c r="J22" s="354"/>
      <c r="K22" s="353"/>
      <c r="L22" s="354"/>
      <c r="M22" s="353"/>
      <c r="N22" s="354"/>
      <c r="O22" s="396"/>
      <c r="P22" s="394"/>
      <c r="Q22" s="324"/>
      <c r="R22" s="324"/>
      <c r="S22" s="324"/>
      <c r="T22" s="324"/>
      <c r="U22" s="324"/>
    </row>
    <row r="23" spans="1:21" ht="15.75" x14ac:dyDescent="0.25">
      <c r="A23" s="692"/>
      <c r="B23" s="692"/>
      <c r="C23" s="324"/>
      <c r="D23" s="324"/>
      <c r="E23" s="324"/>
      <c r="F23" s="324"/>
      <c r="G23" s="353"/>
      <c r="H23" s="354"/>
      <c r="I23" s="353"/>
      <c r="J23" s="354"/>
      <c r="K23" s="353"/>
      <c r="L23" s="354"/>
      <c r="M23" s="353"/>
      <c r="N23" s="354"/>
      <c r="O23" s="396">
        <f t="shared" si="1"/>
        <v>0</v>
      </c>
      <c r="P23" s="394">
        <f t="shared" si="2"/>
        <v>0</v>
      </c>
      <c r="Q23" s="324"/>
      <c r="R23" s="324"/>
      <c r="S23" s="324"/>
      <c r="T23" s="324"/>
      <c r="U23" s="324"/>
    </row>
    <row r="24" spans="1:21" ht="15.75" x14ac:dyDescent="0.25">
      <c r="A24" s="692"/>
      <c r="B24" s="693"/>
      <c r="C24" s="324"/>
      <c r="D24" s="324"/>
      <c r="E24" s="324"/>
      <c r="F24" s="324"/>
      <c r="G24" s="353"/>
      <c r="H24" s="354"/>
      <c r="I24" s="353"/>
      <c r="J24" s="354"/>
      <c r="K24" s="353"/>
      <c r="L24" s="354"/>
      <c r="M24" s="353"/>
      <c r="N24" s="354"/>
      <c r="O24" s="396">
        <f t="shared" si="1"/>
        <v>0</v>
      </c>
      <c r="P24" s="394">
        <f t="shared" si="2"/>
        <v>0</v>
      </c>
      <c r="Q24" s="324"/>
      <c r="R24" s="324"/>
      <c r="S24" s="324"/>
      <c r="T24" s="324"/>
      <c r="U24" s="324"/>
    </row>
    <row r="25" spans="1:21" ht="15.75" x14ac:dyDescent="0.25">
      <c r="A25" s="692"/>
      <c r="B25" s="691" t="s">
        <v>1491</v>
      </c>
      <c r="C25" s="324"/>
      <c r="D25" s="324"/>
      <c r="E25" s="324"/>
      <c r="F25" s="324"/>
      <c r="G25" s="353"/>
      <c r="H25" s="354"/>
      <c r="I25" s="353"/>
      <c r="J25" s="354"/>
      <c r="K25" s="353"/>
      <c r="L25" s="354"/>
      <c r="M25" s="353"/>
      <c r="N25" s="354"/>
      <c r="O25" s="396">
        <f t="shared" si="1"/>
        <v>0</v>
      </c>
      <c r="P25" s="394">
        <f t="shared" si="2"/>
        <v>0</v>
      </c>
      <c r="Q25" s="324"/>
      <c r="R25" s="324"/>
      <c r="S25" s="324"/>
      <c r="T25" s="324"/>
      <c r="U25" s="324"/>
    </row>
    <row r="26" spans="1:21" ht="15.75" x14ac:dyDescent="0.25">
      <c r="A26" s="692"/>
      <c r="B26" s="692"/>
      <c r="C26" s="324"/>
      <c r="D26" s="324"/>
      <c r="E26" s="324"/>
      <c r="F26" s="324"/>
      <c r="G26" s="353"/>
      <c r="H26" s="354"/>
      <c r="I26" s="353"/>
      <c r="J26" s="354"/>
      <c r="K26" s="353"/>
      <c r="L26" s="354"/>
      <c r="M26" s="353"/>
      <c r="N26" s="354"/>
      <c r="O26" s="396">
        <f t="shared" si="0"/>
        <v>0</v>
      </c>
      <c r="P26" s="394">
        <f t="shared" si="0"/>
        <v>0</v>
      </c>
      <c r="Q26" s="324"/>
      <c r="R26" s="324"/>
      <c r="S26" s="324"/>
      <c r="T26" s="324"/>
      <c r="U26" s="324"/>
    </row>
    <row r="27" spans="1:21" ht="15.75" x14ac:dyDescent="0.25">
      <c r="A27" s="692"/>
      <c r="B27" s="692"/>
      <c r="C27" s="324"/>
      <c r="D27" s="324"/>
      <c r="E27" s="324"/>
      <c r="F27" s="324"/>
      <c r="G27" s="353"/>
      <c r="H27" s="354"/>
      <c r="I27" s="353"/>
      <c r="J27" s="354"/>
      <c r="K27" s="353"/>
      <c r="L27" s="354"/>
      <c r="M27" s="353"/>
      <c r="N27" s="354"/>
      <c r="O27" s="396">
        <f t="shared" si="0"/>
        <v>0</v>
      </c>
      <c r="P27" s="394">
        <f t="shared" si="0"/>
        <v>0</v>
      </c>
      <c r="Q27" s="324"/>
      <c r="R27" s="324"/>
      <c r="S27" s="324"/>
      <c r="T27" s="324"/>
      <c r="U27" s="324"/>
    </row>
    <row r="28" spans="1:21" ht="15.75" x14ac:dyDescent="0.25">
      <c r="A28" s="692"/>
      <c r="B28" s="693"/>
      <c r="C28" s="324"/>
      <c r="D28" s="324"/>
      <c r="E28" s="324"/>
      <c r="F28" s="324"/>
      <c r="G28" s="353"/>
      <c r="H28" s="354"/>
      <c r="I28" s="353"/>
      <c r="J28" s="354"/>
      <c r="K28" s="353"/>
      <c r="L28" s="354"/>
      <c r="M28" s="353"/>
      <c r="N28" s="354"/>
      <c r="O28" s="396">
        <f t="shared" si="0"/>
        <v>0</v>
      </c>
      <c r="P28" s="394">
        <f t="shared" si="0"/>
        <v>0</v>
      </c>
      <c r="Q28" s="324"/>
      <c r="R28" s="324"/>
      <c r="S28" s="324"/>
      <c r="T28" s="324"/>
      <c r="U28" s="324"/>
    </row>
    <row r="29" spans="1:21" ht="15.75" x14ac:dyDescent="0.25">
      <c r="A29" s="692"/>
      <c r="B29" s="691" t="s">
        <v>1492</v>
      </c>
      <c r="C29" s="324"/>
      <c r="D29" s="324"/>
      <c r="E29" s="324"/>
      <c r="F29" s="324"/>
      <c r="G29" s="353"/>
      <c r="H29" s="354"/>
      <c r="I29" s="353"/>
      <c r="J29" s="354"/>
      <c r="K29" s="353"/>
      <c r="L29" s="354"/>
      <c r="M29" s="353"/>
      <c r="N29" s="354"/>
      <c r="O29" s="396">
        <f t="shared" si="0"/>
        <v>0</v>
      </c>
      <c r="P29" s="394">
        <f t="shared" si="0"/>
        <v>0</v>
      </c>
      <c r="Q29" s="324"/>
      <c r="R29" s="324"/>
      <c r="S29" s="324"/>
      <c r="T29" s="324"/>
      <c r="U29" s="324"/>
    </row>
    <row r="30" spans="1:21" ht="15.75" x14ac:dyDescent="0.25">
      <c r="A30" s="692"/>
      <c r="B30" s="692"/>
      <c r="C30" s="324"/>
      <c r="D30" s="324"/>
      <c r="E30" s="324"/>
      <c r="F30" s="324"/>
      <c r="G30" s="353"/>
      <c r="H30" s="354"/>
      <c r="I30" s="353"/>
      <c r="J30" s="354"/>
      <c r="K30" s="353"/>
      <c r="L30" s="354"/>
      <c r="M30" s="353"/>
      <c r="N30" s="354"/>
      <c r="O30" s="396">
        <f t="shared" si="0"/>
        <v>0</v>
      </c>
      <c r="P30" s="394">
        <f t="shared" si="0"/>
        <v>0</v>
      </c>
      <c r="Q30" s="324"/>
      <c r="R30" s="324"/>
      <c r="S30" s="324"/>
      <c r="T30" s="324"/>
      <c r="U30" s="324"/>
    </row>
    <row r="31" spans="1:21" ht="15.75" x14ac:dyDescent="0.25">
      <c r="A31" s="692"/>
      <c r="B31" s="692"/>
      <c r="C31" s="324"/>
      <c r="D31" s="324"/>
      <c r="E31" s="324"/>
      <c r="F31" s="324"/>
      <c r="G31" s="353"/>
      <c r="H31" s="354"/>
      <c r="I31" s="353"/>
      <c r="J31" s="354"/>
      <c r="K31" s="353"/>
      <c r="L31" s="354"/>
      <c r="M31" s="353"/>
      <c r="N31" s="354"/>
      <c r="O31" s="396"/>
      <c r="P31" s="394"/>
      <c r="Q31" s="324"/>
      <c r="R31" s="324"/>
      <c r="S31" s="324"/>
      <c r="T31" s="324"/>
      <c r="U31" s="324"/>
    </row>
    <row r="32" spans="1:21" ht="15.75" x14ac:dyDescent="0.25">
      <c r="A32" s="692"/>
      <c r="B32" s="692"/>
      <c r="C32" s="324"/>
      <c r="D32" s="324"/>
      <c r="E32" s="324"/>
      <c r="F32" s="324"/>
      <c r="G32" s="353"/>
      <c r="H32" s="354"/>
      <c r="I32" s="353"/>
      <c r="J32" s="354"/>
      <c r="K32" s="353"/>
      <c r="L32" s="354"/>
      <c r="M32" s="353"/>
      <c r="N32" s="354"/>
      <c r="O32" s="396"/>
      <c r="P32" s="394"/>
      <c r="Q32" s="324"/>
      <c r="R32" s="324"/>
      <c r="S32" s="324"/>
      <c r="T32" s="324"/>
      <c r="U32" s="324"/>
    </row>
    <row r="33" spans="1:21" ht="15.75" x14ac:dyDescent="0.25">
      <c r="A33" s="692"/>
      <c r="B33" s="692"/>
      <c r="C33" s="324"/>
      <c r="D33" s="324"/>
      <c r="E33" s="324"/>
      <c r="F33" s="324"/>
      <c r="G33" s="353"/>
      <c r="H33" s="354"/>
      <c r="I33" s="353"/>
      <c r="J33" s="354"/>
      <c r="K33" s="353"/>
      <c r="L33" s="354"/>
      <c r="M33" s="353"/>
      <c r="N33" s="354"/>
      <c r="O33" s="396"/>
      <c r="P33" s="394"/>
      <c r="Q33" s="324"/>
      <c r="R33" s="324"/>
      <c r="S33" s="324"/>
      <c r="T33" s="324"/>
      <c r="U33" s="324"/>
    </row>
    <row r="34" spans="1:21" ht="15.75" x14ac:dyDescent="0.25">
      <c r="A34" s="692"/>
      <c r="B34" s="692"/>
      <c r="C34" s="324"/>
      <c r="D34" s="324"/>
      <c r="E34" s="324"/>
      <c r="F34" s="324"/>
      <c r="G34" s="353"/>
      <c r="H34" s="354"/>
      <c r="I34" s="353"/>
      <c r="J34" s="354"/>
      <c r="K34" s="353"/>
      <c r="L34" s="354"/>
      <c r="M34" s="353"/>
      <c r="N34" s="354"/>
      <c r="O34" s="396"/>
      <c r="P34" s="394"/>
      <c r="Q34" s="324"/>
      <c r="R34" s="324"/>
      <c r="S34" s="324"/>
      <c r="T34" s="324"/>
      <c r="U34" s="324"/>
    </row>
    <row r="35" spans="1:21" ht="15.75" x14ac:dyDescent="0.25">
      <c r="A35" s="692"/>
      <c r="B35" s="692"/>
      <c r="C35" s="324"/>
      <c r="D35" s="324"/>
      <c r="E35" s="324"/>
      <c r="F35" s="324"/>
      <c r="G35" s="353"/>
      <c r="H35" s="354"/>
      <c r="I35" s="353"/>
      <c r="J35" s="354"/>
      <c r="K35" s="353"/>
      <c r="L35" s="354"/>
      <c r="M35" s="353"/>
      <c r="N35" s="354"/>
      <c r="O35" s="396">
        <f t="shared" si="0"/>
        <v>0</v>
      </c>
      <c r="P35" s="394">
        <f t="shared" si="0"/>
        <v>0</v>
      </c>
      <c r="Q35" s="324"/>
      <c r="R35" s="324"/>
      <c r="S35" s="324"/>
      <c r="T35" s="324"/>
      <c r="U35" s="324"/>
    </row>
    <row r="36" spans="1:21" ht="15.75" x14ac:dyDescent="0.25">
      <c r="A36" s="692"/>
      <c r="B36" s="692"/>
      <c r="C36" s="324"/>
      <c r="D36" s="324"/>
      <c r="E36" s="324"/>
      <c r="F36" s="324"/>
      <c r="G36" s="353"/>
      <c r="H36" s="354"/>
      <c r="I36" s="353"/>
      <c r="J36" s="354"/>
      <c r="K36" s="353"/>
      <c r="L36" s="354"/>
      <c r="M36" s="353"/>
      <c r="N36" s="354"/>
      <c r="O36" s="396"/>
      <c r="P36" s="394"/>
      <c r="Q36" s="324"/>
      <c r="R36" s="324"/>
      <c r="S36" s="324"/>
      <c r="T36" s="324"/>
      <c r="U36" s="324"/>
    </row>
    <row r="37" spans="1:21" ht="15.75" x14ac:dyDescent="0.25">
      <c r="A37" s="692"/>
      <c r="B37" s="692"/>
      <c r="C37" s="324"/>
      <c r="D37" s="324"/>
      <c r="E37" s="324"/>
      <c r="F37" s="324"/>
      <c r="G37" s="353"/>
      <c r="H37" s="354"/>
      <c r="I37" s="353"/>
      <c r="J37" s="354"/>
      <c r="K37" s="353"/>
      <c r="L37" s="354"/>
      <c r="M37" s="353"/>
      <c r="N37" s="354"/>
      <c r="O37" s="396"/>
      <c r="P37" s="394"/>
      <c r="Q37" s="324"/>
      <c r="R37" s="324"/>
      <c r="S37" s="324"/>
      <c r="T37" s="324"/>
      <c r="U37" s="324"/>
    </row>
    <row r="38" spans="1:21" ht="15.75" x14ac:dyDescent="0.25">
      <c r="A38" s="692"/>
      <c r="B38" s="692"/>
      <c r="C38" s="324"/>
      <c r="D38" s="324"/>
      <c r="E38" s="324"/>
      <c r="F38" s="324"/>
      <c r="G38" s="353"/>
      <c r="H38" s="354"/>
      <c r="I38" s="353"/>
      <c r="J38" s="354"/>
      <c r="K38" s="353"/>
      <c r="L38" s="354"/>
      <c r="M38" s="353"/>
      <c r="N38" s="354"/>
      <c r="O38" s="396"/>
      <c r="P38" s="394"/>
      <c r="Q38" s="324"/>
      <c r="R38" s="324"/>
      <c r="S38" s="324"/>
      <c r="T38" s="324"/>
      <c r="U38" s="324"/>
    </row>
    <row r="39" spans="1:21" ht="15.75" x14ac:dyDescent="0.25">
      <c r="A39" s="692"/>
      <c r="B39" s="692"/>
      <c r="C39" s="324"/>
      <c r="D39" s="324"/>
      <c r="E39" s="324"/>
      <c r="F39" s="324"/>
      <c r="G39" s="353"/>
      <c r="H39" s="354"/>
      <c r="I39" s="353"/>
      <c r="J39" s="354"/>
      <c r="K39" s="353"/>
      <c r="L39" s="354"/>
      <c r="M39" s="353"/>
      <c r="N39" s="354"/>
      <c r="O39" s="396"/>
      <c r="P39" s="394"/>
      <c r="Q39" s="324"/>
      <c r="R39" s="324"/>
      <c r="S39" s="324"/>
      <c r="T39" s="324"/>
      <c r="U39" s="324"/>
    </row>
    <row r="40" spans="1:21" ht="15.75" x14ac:dyDescent="0.25">
      <c r="A40" s="693"/>
      <c r="B40" s="693"/>
      <c r="C40" s="324"/>
      <c r="D40" s="324"/>
      <c r="E40" s="324"/>
      <c r="F40" s="324"/>
      <c r="G40" s="353"/>
      <c r="H40" s="354"/>
      <c r="I40" s="353"/>
      <c r="J40" s="354"/>
      <c r="K40" s="353"/>
      <c r="L40" s="354"/>
      <c r="M40" s="353"/>
      <c r="N40" s="354"/>
      <c r="O40" s="396"/>
      <c r="P40" s="394"/>
      <c r="Q40" s="324"/>
      <c r="R40" s="324"/>
      <c r="S40" s="324"/>
      <c r="T40" s="324"/>
      <c r="U40" s="324"/>
    </row>
    <row r="41" spans="1:21" ht="15.75" x14ac:dyDescent="0.25">
      <c r="A41" s="691" t="s">
        <v>1493</v>
      </c>
      <c r="B41" s="691" t="s">
        <v>1494</v>
      </c>
      <c r="C41" s="324"/>
      <c r="D41" s="324"/>
      <c r="E41" s="324"/>
      <c r="F41" s="324"/>
      <c r="G41" s="353"/>
      <c r="H41" s="354"/>
      <c r="I41" s="353"/>
      <c r="J41" s="354"/>
      <c r="K41" s="353"/>
      <c r="L41" s="354"/>
      <c r="M41" s="353"/>
      <c r="N41" s="354"/>
      <c r="O41" s="396"/>
      <c r="P41" s="394"/>
      <c r="Q41" s="324"/>
      <c r="R41" s="324"/>
      <c r="S41" s="324"/>
      <c r="T41" s="324"/>
      <c r="U41" s="324"/>
    </row>
    <row r="42" spans="1:21" ht="15.75" x14ac:dyDescent="0.25">
      <c r="A42" s="692"/>
      <c r="B42" s="692"/>
      <c r="C42" s="324"/>
      <c r="D42" s="324"/>
      <c r="E42" s="324"/>
      <c r="F42" s="324"/>
      <c r="G42" s="353"/>
      <c r="H42" s="354"/>
      <c r="I42" s="353"/>
      <c r="J42" s="354"/>
      <c r="K42" s="353"/>
      <c r="L42" s="354"/>
      <c r="M42" s="353"/>
      <c r="N42" s="354"/>
      <c r="O42" s="396"/>
      <c r="P42" s="394"/>
      <c r="Q42" s="324"/>
      <c r="R42" s="324"/>
      <c r="S42" s="324"/>
      <c r="T42" s="324"/>
      <c r="U42" s="324"/>
    </row>
    <row r="43" spans="1:21" ht="15.75" x14ac:dyDescent="0.25">
      <c r="A43" s="692"/>
      <c r="B43" s="692"/>
      <c r="C43" s="324"/>
      <c r="D43" s="324"/>
      <c r="E43" s="324"/>
      <c r="F43" s="324"/>
      <c r="G43" s="353"/>
      <c r="H43" s="354"/>
      <c r="I43" s="353"/>
      <c r="J43" s="354"/>
      <c r="K43" s="353"/>
      <c r="L43" s="354"/>
      <c r="M43" s="353"/>
      <c r="N43" s="354"/>
      <c r="O43" s="396"/>
      <c r="P43" s="394"/>
      <c r="Q43" s="324"/>
      <c r="R43" s="324"/>
      <c r="S43" s="324"/>
      <c r="T43" s="324"/>
      <c r="U43" s="324"/>
    </row>
    <row r="44" spans="1:21" ht="15.75" x14ac:dyDescent="0.25">
      <c r="A44" s="692"/>
      <c r="B44" s="692"/>
      <c r="C44" s="324"/>
      <c r="D44" s="324"/>
      <c r="E44" s="324"/>
      <c r="F44" s="324"/>
      <c r="G44" s="353"/>
      <c r="H44" s="354"/>
      <c r="I44" s="353"/>
      <c r="J44" s="354"/>
      <c r="K44" s="353"/>
      <c r="L44" s="354"/>
      <c r="M44" s="353"/>
      <c r="N44" s="354"/>
      <c r="O44" s="396"/>
      <c r="P44" s="394"/>
      <c r="Q44" s="324"/>
      <c r="R44" s="324"/>
      <c r="S44" s="324"/>
      <c r="T44" s="324"/>
      <c r="U44" s="324"/>
    </row>
    <row r="45" spans="1:21" ht="15.75" x14ac:dyDescent="0.25">
      <c r="A45" s="692"/>
      <c r="B45" s="692"/>
      <c r="C45" s="324"/>
      <c r="D45" s="324"/>
      <c r="E45" s="324"/>
      <c r="F45" s="324"/>
      <c r="G45" s="353"/>
      <c r="H45" s="354"/>
      <c r="I45" s="353"/>
      <c r="J45" s="354"/>
      <c r="K45" s="353"/>
      <c r="L45" s="354"/>
      <c r="M45" s="353"/>
      <c r="N45" s="354"/>
      <c r="O45" s="396"/>
      <c r="P45" s="394"/>
      <c r="Q45" s="324"/>
      <c r="R45" s="324"/>
      <c r="S45" s="324"/>
      <c r="T45" s="324"/>
      <c r="U45" s="324"/>
    </row>
    <row r="46" spans="1:21" ht="15.75" x14ac:dyDescent="0.25">
      <c r="A46" s="692"/>
      <c r="B46" s="692"/>
      <c r="C46" s="324"/>
      <c r="D46" s="324"/>
      <c r="E46" s="324"/>
      <c r="F46" s="324"/>
      <c r="G46" s="353"/>
      <c r="H46" s="354"/>
      <c r="I46" s="353"/>
      <c r="J46" s="354"/>
      <c r="K46" s="353"/>
      <c r="L46" s="354"/>
      <c r="M46" s="353"/>
      <c r="N46" s="354"/>
      <c r="O46" s="396"/>
      <c r="P46" s="394"/>
      <c r="Q46" s="324"/>
      <c r="R46" s="324"/>
      <c r="S46" s="324"/>
      <c r="T46" s="324"/>
      <c r="U46" s="324"/>
    </row>
    <row r="47" spans="1:21" ht="15.75" x14ac:dyDescent="0.25">
      <c r="A47" s="692"/>
      <c r="B47" s="692"/>
      <c r="C47" s="324"/>
      <c r="D47" s="324"/>
      <c r="E47" s="324"/>
      <c r="F47" s="324"/>
      <c r="G47" s="353"/>
      <c r="H47" s="354"/>
      <c r="I47" s="353"/>
      <c r="J47" s="354"/>
      <c r="K47" s="353"/>
      <c r="L47" s="354"/>
      <c r="M47" s="353"/>
      <c r="N47" s="354"/>
      <c r="O47" s="396">
        <f t="shared" si="0"/>
        <v>0</v>
      </c>
      <c r="P47" s="394">
        <f t="shared" si="0"/>
        <v>0</v>
      </c>
      <c r="Q47" s="324"/>
      <c r="R47" s="324"/>
      <c r="S47" s="324"/>
      <c r="T47" s="324"/>
      <c r="U47" s="324"/>
    </row>
    <row r="48" spans="1:21" ht="15.75" x14ac:dyDescent="0.25">
      <c r="A48" s="692"/>
      <c r="B48" s="692"/>
      <c r="C48" s="324"/>
      <c r="D48" s="324"/>
      <c r="E48" s="324"/>
      <c r="F48" s="324"/>
      <c r="G48" s="353"/>
      <c r="H48" s="354"/>
      <c r="I48" s="353"/>
      <c r="J48" s="354"/>
      <c r="K48" s="353"/>
      <c r="L48" s="354"/>
      <c r="M48" s="353"/>
      <c r="N48" s="354"/>
      <c r="O48" s="396">
        <f t="shared" si="0"/>
        <v>0</v>
      </c>
      <c r="P48" s="394">
        <f t="shared" si="0"/>
        <v>0</v>
      </c>
      <c r="Q48" s="324"/>
      <c r="R48" s="324"/>
      <c r="S48" s="324"/>
      <c r="T48" s="324"/>
      <c r="U48" s="324"/>
    </row>
    <row r="49" spans="1:21" ht="15.75" x14ac:dyDescent="0.25">
      <c r="A49" s="692"/>
      <c r="B49" s="693"/>
      <c r="C49" s="324"/>
      <c r="D49" s="324"/>
      <c r="E49" s="324"/>
      <c r="F49" s="324"/>
      <c r="G49" s="353"/>
      <c r="H49" s="354"/>
      <c r="I49" s="353"/>
      <c r="J49" s="354"/>
      <c r="K49" s="353"/>
      <c r="L49" s="354"/>
      <c r="M49" s="353"/>
      <c r="N49" s="354"/>
      <c r="O49" s="396">
        <f t="shared" si="0"/>
        <v>0</v>
      </c>
      <c r="P49" s="394">
        <f t="shared" si="0"/>
        <v>0</v>
      </c>
      <c r="Q49" s="324"/>
      <c r="R49" s="324"/>
      <c r="S49" s="324"/>
      <c r="T49" s="324"/>
      <c r="U49" s="324"/>
    </row>
    <row r="50" spans="1:21" ht="15.75" x14ac:dyDescent="0.25">
      <c r="A50" s="692"/>
      <c r="B50" s="691" t="s">
        <v>1495</v>
      </c>
      <c r="C50" s="324"/>
      <c r="D50" s="324"/>
      <c r="E50" s="324"/>
      <c r="F50" s="324"/>
      <c r="G50" s="353"/>
      <c r="H50" s="354"/>
      <c r="I50" s="353"/>
      <c r="J50" s="354"/>
      <c r="K50" s="353"/>
      <c r="L50" s="354"/>
      <c r="M50" s="353"/>
      <c r="N50" s="354"/>
      <c r="O50" s="396">
        <f t="shared" si="0"/>
        <v>0</v>
      </c>
      <c r="P50" s="394">
        <f t="shared" si="0"/>
        <v>0</v>
      </c>
      <c r="Q50" s="324"/>
      <c r="R50" s="324"/>
      <c r="S50" s="324"/>
      <c r="T50" s="324"/>
      <c r="U50" s="324"/>
    </row>
    <row r="51" spans="1:21" ht="15.75" x14ac:dyDescent="0.25">
      <c r="A51" s="692"/>
      <c r="B51" s="692"/>
      <c r="C51" s="324"/>
      <c r="D51" s="324"/>
      <c r="E51" s="324"/>
      <c r="F51" s="324"/>
      <c r="G51" s="353"/>
      <c r="H51" s="354"/>
      <c r="I51" s="353"/>
      <c r="J51" s="354"/>
      <c r="K51" s="353"/>
      <c r="L51" s="354"/>
      <c r="M51" s="353"/>
      <c r="N51" s="354"/>
      <c r="O51" s="396"/>
      <c r="P51" s="394"/>
      <c r="Q51" s="324"/>
      <c r="R51" s="324"/>
      <c r="S51" s="324"/>
      <c r="T51" s="324"/>
      <c r="U51" s="324"/>
    </row>
    <row r="52" spans="1:21" ht="15.75" x14ac:dyDescent="0.25">
      <c r="A52" s="692"/>
      <c r="B52" s="692"/>
      <c r="C52" s="324"/>
      <c r="D52" s="324"/>
      <c r="E52" s="324"/>
      <c r="F52" s="324"/>
      <c r="G52" s="353"/>
      <c r="H52" s="354"/>
      <c r="I52" s="353"/>
      <c r="J52" s="354"/>
      <c r="K52" s="353"/>
      <c r="L52" s="354"/>
      <c r="M52" s="353"/>
      <c r="N52" s="354"/>
      <c r="O52" s="396"/>
      <c r="P52" s="394"/>
      <c r="Q52" s="324"/>
      <c r="R52" s="324"/>
      <c r="S52" s="324"/>
      <c r="T52" s="324"/>
      <c r="U52" s="324"/>
    </row>
    <row r="53" spans="1:21" ht="15.75" x14ac:dyDescent="0.25">
      <c r="A53" s="692"/>
      <c r="B53" s="692"/>
      <c r="C53" s="324"/>
      <c r="D53" s="324"/>
      <c r="E53" s="324"/>
      <c r="F53" s="324"/>
      <c r="G53" s="353"/>
      <c r="H53" s="354"/>
      <c r="I53" s="353"/>
      <c r="J53" s="354"/>
      <c r="K53" s="353"/>
      <c r="L53" s="354"/>
      <c r="M53" s="353"/>
      <c r="N53" s="354"/>
      <c r="O53" s="396"/>
      <c r="P53" s="394"/>
      <c r="Q53" s="324"/>
      <c r="R53" s="324"/>
      <c r="S53" s="324"/>
      <c r="T53" s="324"/>
      <c r="U53" s="324"/>
    </row>
    <row r="54" spans="1:21" ht="15.75" x14ac:dyDescent="0.25">
      <c r="A54" s="692"/>
      <c r="B54" s="692"/>
      <c r="C54" s="324"/>
      <c r="D54" s="324"/>
      <c r="E54" s="324"/>
      <c r="F54" s="324"/>
      <c r="G54" s="353"/>
      <c r="H54" s="354"/>
      <c r="I54" s="353"/>
      <c r="J54" s="354"/>
      <c r="K54" s="353"/>
      <c r="L54" s="354"/>
      <c r="M54" s="353"/>
      <c r="N54" s="354"/>
      <c r="O54" s="396"/>
      <c r="P54" s="394"/>
      <c r="Q54" s="324"/>
      <c r="R54" s="324"/>
      <c r="S54" s="324"/>
      <c r="T54" s="324"/>
      <c r="U54" s="324"/>
    </row>
    <row r="55" spans="1:21" ht="15.75" x14ac:dyDescent="0.25">
      <c r="A55" s="692"/>
      <c r="B55" s="692"/>
      <c r="C55" s="324"/>
      <c r="D55" s="324"/>
      <c r="E55" s="324"/>
      <c r="F55" s="324"/>
      <c r="G55" s="353"/>
      <c r="H55" s="354"/>
      <c r="I55" s="353"/>
      <c r="J55" s="354"/>
      <c r="K55" s="353"/>
      <c r="L55" s="354"/>
      <c r="M55" s="353"/>
      <c r="N55" s="354"/>
      <c r="O55" s="396"/>
      <c r="P55" s="394"/>
      <c r="Q55" s="324"/>
      <c r="R55" s="324"/>
      <c r="S55" s="324"/>
      <c r="T55" s="324"/>
      <c r="U55" s="324"/>
    </row>
    <row r="56" spans="1:21" ht="15.75" x14ac:dyDescent="0.25">
      <c r="A56" s="692"/>
      <c r="B56" s="692"/>
      <c r="C56" s="324"/>
      <c r="D56" s="324"/>
      <c r="E56" s="324"/>
      <c r="F56" s="324"/>
      <c r="G56" s="353"/>
      <c r="H56" s="354"/>
      <c r="I56" s="353"/>
      <c r="J56" s="354"/>
      <c r="K56" s="353"/>
      <c r="L56" s="354"/>
      <c r="M56" s="353"/>
      <c r="N56" s="354"/>
      <c r="O56" s="396"/>
      <c r="P56" s="394"/>
      <c r="Q56" s="324"/>
      <c r="R56" s="324"/>
      <c r="S56" s="324"/>
      <c r="T56" s="324"/>
      <c r="U56" s="324"/>
    </row>
    <row r="57" spans="1:21" ht="15.75" x14ac:dyDescent="0.25">
      <c r="A57" s="692"/>
      <c r="B57" s="692"/>
      <c r="C57" s="324"/>
      <c r="D57" s="324"/>
      <c r="E57" s="324"/>
      <c r="F57" s="324"/>
      <c r="G57" s="353"/>
      <c r="H57" s="354"/>
      <c r="I57" s="353"/>
      <c r="J57" s="354"/>
      <c r="K57" s="353"/>
      <c r="L57" s="354"/>
      <c r="M57" s="353"/>
      <c r="N57" s="354"/>
      <c r="O57" s="396"/>
      <c r="P57" s="394"/>
      <c r="Q57" s="324"/>
      <c r="R57" s="324"/>
      <c r="S57" s="324"/>
      <c r="T57" s="324"/>
      <c r="U57" s="324"/>
    </row>
    <row r="58" spans="1:21" ht="15.75" x14ac:dyDescent="0.25">
      <c r="A58" s="692"/>
      <c r="B58" s="692"/>
      <c r="C58" s="324"/>
      <c r="D58" s="324"/>
      <c r="E58" s="324"/>
      <c r="F58" s="324"/>
      <c r="G58" s="353"/>
      <c r="H58" s="354"/>
      <c r="I58" s="353"/>
      <c r="J58" s="354"/>
      <c r="K58" s="353"/>
      <c r="L58" s="354"/>
      <c r="M58" s="353"/>
      <c r="N58" s="354"/>
      <c r="O58" s="396"/>
      <c r="P58" s="394"/>
      <c r="Q58" s="324"/>
      <c r="R58" s="324"/>
      <c r="S58" s="324"/>
      <c r="T58" s="324"/>
      <c r="U58" s="324"/>
    </row>
    <row r="59" spans="1:21" ht="15.75" x14ac:dyDescent="0.25">
      <c r="A59" s="692"/>
      <c r="B59" s="692"/>
      <c r="C59" s="324"/>
      <c r="D59" s="324"/>
      <c r="E59" s="324"/>
      <c r="F59" s="324"/>
      <c r="G59" s="353"/>
      <c r="H59" s="354"/>
      <c r="I59" s="353"/>
      <c r="J59" s="354"/>
      <c r="K59" s="353"/>
      <c r="L59" s="354"/>
      <c r="M59" s="353"/>
      <c r="N59" s="354"/>
      <c r="O59" s="396"/>
      <c r="P59" s="394"/>
      <c r="Q59" s="324"/>
      <c r="R59" s="324"/>
      <c r="S59" s="324"/>
      <c r="T59" s="324"/>
      <c r="U59" s="324"/>
    </row>
    <row r="60" spans="1:21" ht="15.75" x14ac:dyDescent="0.25">
      <c r="A60" s="692"/>
      <c r="B60" s="692"/>
      <c r="C60" s="324"/>
      <c r="D60" s="324"/>
      <c r="E60" s="324"/>
      <c r="F60" s="324"/>
      <c r="G60" s="353"/>
      <c r="H60" s="354"/>
      <c r="I60" s="353"/>
      <c r="J60" s="354"/>
      <c r="K60" s="353"/>
      <c r="L60" s="354"/>
      <c r="M60" s="353"/>
      <c r="N60" s="354"/>
      <c r="O60" s="396"/>
      <c r="P60" s="394"/>
      <c r="Q60" s="324"/>
      <c r="R60" s="324"/>
      <c r="S60" s="324"/>
      <c r="T60" s="324"/>
      <c r="U60" s="324"/>
    </row>
    <row r="61" spans="1:21" ht="15.75" x14ac:dyDescent="0.25">
      <c r="A61" s="692"/>
      <c r="B61" s="692"/>
      <c r="C61" s="324"/>
      <c r="D61" s="324"/>
      <c r="E61" s="324"/>
      <c r="F61" s="324"/>
      <c r="G61" s="353"/>
      <c r="H61" s="354"/>
      <c r="I61" s="353"/>
      <c r="J61" s="354"/>
      <c r="K61" s="353"/>
      <c r="L61" s="354"/>
      <c r="M61" s="353"/>
      <c r="N61" s="354"/>
      <c r="O61" s="396"/>
      <c r="P61" s="394"/>
      <c r="Q61" s="324"/>
      <c r="R61" s="324"/>
      <c r="S61" s="324"/>
      <c r="T61" s="324"/>
      <c r="U61" s="324"/>
    </row>
    <row r="62" spans="1:21" ht="15.75" x14ac:dyDescent="0.25">
      <c r="A62" s="693"/>
      <c r="B62" s="693"/>
      <c r="C62" s="324"/>
      <c r="D62" s="324"/>
      <c r="E62" s="324"/>
      <c r="F62" s="324"/>
      <c r="G62" s="353"/>
      <c r="H62" s="354"/>
      <c r="I62" s="353"/>
      <c r="J62" s="354"/>
      <c r="K62" s="353"/>
      <c r="L62" s="354"/>
      <c r="M62" s="353"/>
      <c r="N62" s="354"/>
      <c r="O62" s="396">
        <f t="shared" si="0"/>
        <v>0</v>
      </c>
      <c r="P62" s="394">
        <f t="shared" si="0"/>
        <v>0</v>
      </c>
      <c r="Q62" s="324"/>
      <c r="R62" s="324"/>
      <c r="S62" s="324"/>
      <c r="T62" s="324"/>
      <c r="U62" s="324"/>
    </row>
    <row r="63" spans="1:21" ht="15.75" x14ac:dyDescent="0.25">
      <c r="A63" s="691" t="s">
        <v>1496</v>
      </c>
      <c r="B63" s="407"/>
      <c r="C63" s="324"/>
      <c r="D63" s="324"/>
      <c r="E63" s="324"/>
      <c r="F63" s="324"/>
      <c r="G63" s="353"/>
      <c r="H63" s="354"/>
      <c r="I63" s="353"/>
      <c r="J63" s="354"/>
      <c r="K63" s="353"/>
      <c r="L63" s="354"/>
      <c r="M63" s="353"/>
      <c r="N63" s="354"/>
      <c r="O63" s="396">
        <f t="shared" ref="O63:P69" si="3">G63+I63+K63+M63</f>
        <v>0</v>
      </c>
      <c r="P63" s="394">
        <f t="shared" si="3"/>
        <v>0</v>
      </c>
      <c r="Q63" s="324"/>
      <c r="R63" s="324"/>
      <c r="S63" s="324"/>
      <c r="T63" s="324"/>
      <c r="U63" s="324"/>
    </row>
    <row r="64" spans="1:21" ht="15.75" x14ac:dyDescent="0.25">
      <c r="A64" s="692"/>
      <c r="B64" s="407"/>
      <c r="C64" s="324"/>
      <c r="D64" s="324"/>
      <c r="E64" s="324"/>
      <c r="F64" s="324"/>
      <c r="G64" s="353"/>
      <c r="H64" s="354"/>
      <c r="I64" s="353"/>
      <c r="J64" s="354"/>
      <c r="K64" s="353"/>
      <c r="L64" s="354"/>
      <c r="M64" s="353"/>
      <c r="N64" s="354"/>
      <c r="O64" s="396"/>
      <c r="P64" s="394"/>
      <c r="Q64" s="324"/>
      <c r="R64" s="324"/>
      <c r="S64" s="324"/>
      <c r="T64" s="324"/>
      <c r="U64" s="324"/>
    </row>
    <row r="65" spans="1:21" ht="15.75" x14ac:dyDescent="0.25">
      <c r="A65" s="692"/>
      <c r="B65" s="407"/>
      <c r="C65" s="324"/>
      <c r="D65" s="324"/>
      <c r="E65" s="324"/>
      <c r="F65" s="324"/>
      <c r="G65" s="353"/>
      <c r="H65" s="354"/>
      <c r="I65" s="353"/>
      <c r="J65" s="354"/>
      <c r="K65" s="353"/>
      <c r="L65" s="354"/>
      <c r="M65" s="353"/>
      <c r="N65" s="354"/>
      <c r="O65" s="396"/>
      <c r="P65" s="394"/>
      <c r="Q65" s="324"/>
      <c r="R65" s="324"/>
      <c r="S65" s="324"/>
      <c r="T65" s="324"/>
      <c r="U65" s="324"/>
    </row>
    <row r="66" spans="1:21" ht="15.75" x14ac:dyDescent="0.25">
      <c r="A66" s="692"/>
      <c r="B66" s="407"/>
      <c r="C66" s="324"/>
      <c r="D66" s="324"/>
      <c r="E66" s="324"/>
      <c r="F66" s="324"/>
      <c r="G66" s="353"/>
      <c r="H66" s="354"/>
      <c r="I66" s="353"/>
      <c r="J66" s="354"/>
      <c r="K66" s="353"/>
      <c r="L66" s="354"/>
      <c r="M66" s="353"/>
      <c r="N66" s="354"/>
      <c r="O66" s="396"/>
      <c r="P66" s="394"/>
      <c r="Q66" s="324"/>
      <c r="R66" s="324"/>
      <c r="S66" s="324"/>
      <c r="T66" s="324"/>
      <c r="U66" s="324"/>
    </row>
    <row r="67" spans="1:21" ht="15.75" x14ac:dyDescent="0.25">
      <c r="A67" s="692"/>
      <c r="B67" s="407"/>
      <c r="C67" s="324"/>
      <c r="D67" s="324"/>
      <c r="E67" s="324"/>
      <c r="F67" s="324"/>
      <c r="G67" s="353"/>
      <c r="H67" s="354"/>
      <c r="I67" s="353"/>
      <c r="J67" s="354"/>
      <c r="K67" s="353"/>
      <c r="L67" s="354"/>
      <c r="M67" s="353"/>
      <c r="N67" s="354"/>
      <c r="O67" s="396"/>
      <c r="P67" s="394"/>
      <c r="Q67" s="324"/>
      <c r="R67" s="324"/>
      <c r="S67" s="324"/>
      <c r="T67" s="324"/>
      <c r="U67" s="324"/>
    </row>
    <row r="68" spans="1:21" ht="15.75" x14ac:dyDescent="0.25">
      <c r="A68" s="692"/>
      <c r="B68" s="407"/>
      <c r="C68" s="324"/>
      <c r="D68" s="324"/>
      <c r="E68" s="324"/>
      <c r="F68" s="324"/>
      <c r="G68" s="353"/>
      <c r="H68" s="354"/>
      <c r="I68" s="353"/>
      <c r="J68" s="354"/>
      <c r="K68" s="353"/>
      <c r="L68" s="354"/>
      <c r="M68" s="353"/>
      <c r="N68" s="354"/>
      <c r="O68" s="396">
        <f t="shared" si="3"/>
        <v>0</v>
      </c>
      <c r="P68" s="394">
        <f t="shared" si="3"/>
        <v>0</v>
      </c>
      <c r="Q68" s="324"/>
      <c r="R68" s="324"/>
      <c r="S68" s="324"/>
      <c r="T68" s="324"/>
      <c r="U68" s="324"/>
    </row>
    <row r="69" spans="1:21" ht="15.75" x14ac:dyDescent="0.25">
      <c r="A69" s="693"/>
      <c r="B69" s="407"/>
      <c r="C69" s="324"/>
      <c r="D69" s="324"/>
      <c r="E69" s="324"/>
      <c r="F69" s="324"/>
      <c r="G69" s="324"/>
      <c r="H69" s="354"/>
      <c r="I69" s="324"/>
      <c r="J69" s="354"/>
      <c r="K69" s="324"/>
      <c r="L69" s="354"/>
      <c r="M69" s="324"/>
      <c r="N69" s="354"/>
      <c r="O69" s="396">
        <f t="shared" si="3"/>
        <v>0</v>
      </c>
      <c r="P69" s="394">
        <f t="shared" si="3"/>
        <v>0</v>
      </c>
      <c r="Q69" s="324"/>
      <c r="R69" s="71"/>
      <c r="S69" s="324"/>
      <c r="T69" s="324"/>
      <c r="U69" s="324"/>
    </row>
    <row r="70" spans="1:21" ht="15.75" x14ac:dyDescent="0.25">
      <c r="A70" s="293"/>
      <c r="B70" s="294"/>
      <c r="C70" s="294"/>
      <c r="D70" s="293" t="s">
        <v>1481</v>
      </c>
      <c r="E70" s="294"/>
      <c r="F70" s="295"/>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K1" zoomScale="80" zoomScaleNormal="80" workbookViewId="0">
      <pane ySplit="9" topLeftCell="A67" activePane="bottomLeft" state="frozen"/>
      <selection activeCell="K7" sqref="K7"/>
      <selection pane="bottomLeft" activeCell="O18" sqref="O11:P18"/>
    </sheetView>
  </sheetViews>
  <sheetFormatPr baseColWidth="10" defaultRowHeight="15" x14ac:dyDescent="0.25"/>
  <cols>
    <col min="1" max="1" width="35.7109375" style="457" customWidth="1"/>
    <col min="2" max="2" width="35.85546875" style="457" customWidth="1"/>
    <col min="3" max="6" width="27.42578125" style="457" customWidth="1"/>
    <col min="7" max="7" width="15.28515625" style="457" customWidth="1"/>
    <col min="8" max="8" width="11.42578125" style="234"/>
    <col min="9" max="9" width="15.28515625" style="457" customWidth="1"/>
    <col min="10" max="10" width="18.85546875" style="234" customWidth="1"/>
    <col min="11" max="11" width="11.42578125" style="457"/>
    <col min="12" max="12" width="11.42578125" style="234"/>
    <col min="13" max="13" width="11.42578125" style="457"/>
    <col min="14" max="14" width="11.42578125" style="234"/>
    <col min="15" max="15" width="15.28515625" style="457" customWidth="1"/>
    <col min="16" max="16" width="18.28515625" style="234" customWidth="1"/>
    <col min="17" max="17" width="14.140625" style="457" hidden="1" customWidth="1"/>
    <col min="18" max="20" width="14.140625" style="457" customWidth="1"/>
    <col min="21" max="21" width="17" style="457" customWidth="1"/>
    <col min="22" max="16384" width="11.42578125" style="457"/>
  </cols>
  <sheetData>
    <row r="1" spans="1:42" ht="21" x14ac:dyDescent="0.25">
      <c r="A1" s="402"/>
      <c r="B1" s="402"/>
      <c r="C1" s="402"/>
      <c r="D1" s="402"/>
      <c r="E1" s="774" t="s">
        <v>1515</v>
      </c>
      <c r="F1" s="774"/>
      <c r="G1" s="774"/>
      <c r="H1" s="774"/>
      <c r="I1" s="774"/>
      <c r="J1" s="774"/>
      <c r="K1" s="774"/>
      <c r="L1" s="774"/>
      <c r="M1" s="403"/>
      <c r="N1" s="403"/>
      <c r="O1" s="403"/>
      <c r="P1" s="403"/>
      <c r="Q1" s="403"/>
      <c r="R1" s="403"/>
      <c r="S1" s="403"/>
      <c r="T1" s="403"/>
      <c r="U1" s="403"/>
      <c r="V1" s="403"/>
      <c r="W1" s="403"/>
      <c r="X1" s="403"/>
      <c r="Y1" s="403"/>
      <c r="Z1" s="403"/>
      <c r="AA1" s="403"/>
      <c r="AB1" s="402"/>
      <c r="AC1" s="402"/>
      <c r="AD1" s="402"/>
      <c r="AE1" s="402"/>
      <c r="AF1" s="402"/>
      <c r="AG1" s="402"/>
      <c r="AH1" s="402"/>
      <c r="AI1" s="402"/>
      <c r="AJ1" s="402"/>
      <c r="AK1" s="402"/>
      <c r="AL1" s="402"/>
      <c r="AM1" s="402"/>
      <c r="AN1" s="402"/>
      <c r="AO1" s="402"/>
      <c r="AP1" s="402"/>
    </row>
    <row r="2" spans="1:42" ht="18.75" x14ac:dyDescent="0.25">
      <c r="A2" s="401" t="s">
        <v>1355</v>
      </c>
      <c r="B2" s="402"/>
      <c r="C2" s="402"/>
      <c r="D2" s="402"/>
      <c r="E2" s="402"/>
      <c r="F2" s="402"/>
      <c r="G2" s="403"/>
      <c r="H2" s="404"/>
      <c r="I2" s="403"/>
      <c r="J2" s="403"/>
      <c r="K2" s="403"/>
      <c r="L2" s="403"/>
      <c r="M2" s="403"/>
      <c r="N2" s="403"/>
      <c r="O2" s="403"/>
      <c r="P2" s="403"/>
      <c r="Q2" s="403"/>
      <c r="R2" s="403"/>
      <c r="S2" s="403"/>
      <c r="T2" s="403"/>
      <c r="U2" s="403"/>
      <c r="V2" s="403"/>
      <c r="W2" s="403"/>
      <c r="X2" s="403"/>
      <c r="Y2" s="403"/>
      <c r="Z2" s="403"/>
      <c r="AA2" s="403"/>
      <c r="AB2" s="402"/>
      <c r="AC2" s="402"/>
      <c r="AD2" s="402"/>
      <c r="AE2" s="402"/>
      <c r="AF2" s="402"/>
      <c r="AG2" s="402"/>
      <c r="AH2" s="402"/>
      <c r="AI2" s="402"/>
      <c r="AJ2" s="402"/>
      <c r="AK2" s="402"/>
      <c r="AL2" s="402"/>
      <c r="AM2" s="402"/>
      <c r="AN2" s="402"/>
      <c r="AO2" s="402"/>
      <c r="AP2" s="402"/>
    </row>
    <row r="3" spans="1:42" ht="18.75" x14ac:dyDescent="0.25">
      <c r="A3" s="401" t="s">
        <v>1511</v>
      </c>
      <c r="B3" s="402"/>
      <c r="C3" s="402"/>
      <c r="D3" s="402"/>
      <c r="E3" s="402"/>
      <c r="F3" s="402"/>
      <c r="G3" s="403"/>
      <c r="H3" s="404"/>
      <c r="I3" s="403"/>
      <c r="J3" s="403"/>
      <c r="K3" s="403"/>
      <c r="L3" s="403"/>
      <c r="M3" s="403"/>
      <c r="N3" s="403"/>
      <c r="O3" s="403"/>
      <c r="P3" s="403"/>
      <c r="Q3" s="403"/>
      <c r="R3" s="403"/>
      <c r="S3" s="403"/>
      <c r="T3" s="403"/>
      <c r="U3" s="403"/>
      <c r="V3" s="403"/>
      <c r="W3" s="403"/>
      <c r="X3" s="403"/>
      <c r="Y3" s="403"/>
      <c r="Z3" s="403"/>
      <c r="AA3" s="403"/>
      <c r="AB3" s="402"/>
      <c r="AC3" s="402"/>
      <c r="AD3" s="402"/>
      <c r="AE3" s="402"/>
      <c r="AF3" s="402"/>
      <c r="AG3" s="402"/>
      <c r="AH3" s="402"/>
      <c r="AI3" s="402"/>
      <c r="AJ3" s="402"/>
      <c r="AK3" s="402"/>
      <c r="AL3" s="402"/>
      <c r="AM3" s="402"/>
      <c r="AN3" s="402"/>
      <c r="AO3" s="402"/>
      <c r="AP3" s="402"/>
    </row>
    <row r="4" spans="1:42" s="402" customFormat="1" ht="18.75" x14ac:dyDescent="0.25">
      <c r="A4" s="401" t="s">
        <v>1512</v>
      </c>
      <c r="G4" s="403"/>
      <c r="H4" s="404"/>
      <c r="I4" s="403"/>
      <c r="J4" s="403"/>
      <c r="K4" s="403"/>
      <c r="L4" s="403"/>
      <c r="M4" s="403"/>
      <c r="N4" s="403"/>
      <c r="O4" s="403"/>
      <c r="P4" s="403"/>
      <c r="Q4" s="403"/>
      <c r="R4" s="403"/>
      <c r="S4" s="403"/>
      <c r="T4" s="403"/>
      <c r="U4" s="403"/>
      <c r="V4" s="403"/>
      <c r="W4" s="403"/>
      <c r="X4" s="403"/>
      <c r="Y4" s="403"/>
      <c r="Z4" s="403"/>
      <c r="AA4" s="403"/>
    </row>
    <row r="5" spans="1:42" s="402" customFormat="1" ht="18.75" x14ac:dyDescent="0.25">
      <c r="A5" s="401" t="s">
        <v>1513</v>
      </c>
      <c r="G5" s="403"/>
      <c r="H5" s="404"/>
      <c r="I5" s="403"/>
      <c r="J5" s="403"/>
      <c r="K5" s="403"/>
      <c r="L5" s="403"/>
      <c r="M5" s="403"/>
      <c r="N5" s="403"/>
      <c r="O5" s="403"/>
      <c r="P5" s="403"/>
      <c r="Q5" s="403"/>
      <c r="R5" s="403"/>
      <c r="S5" s="403"/>
      <c r="T5" s="403"/>
      <c r="U5" s="403"/>
      <c r="V5" s="403"/>
      <c r="W5" s="403"/>
      <c r="X5" s="403"/>
      <c r="Y5" s="403"/>
      <c r="Z5" s="403"/>
      <c r="AA5" s="403"/>
    </row>
    <row r="6" spans="1:42" s="402" customFormat="1" x14ac:dyDescent="0.25">
      <c r="A6" s="406" t="s">
        <v>1514</v>
      </c>
      <c r="B6" s="406"/>
      <c r="C6" s="406"/>
      <c r="D6" s="406"/>
      <c r="E6" s="406"/>
      <c r="F6" s="406"/>
      <c r="G6" s="406"/>
      <c r="H6" s="406"/>
      <c r="I6" s="406"/>
      <c r="J6" s="406"/>
      <c r="K6" s="406"/>
      <c r="L6" s="406"/>
      <c r="M6" s="406"/>
      <c r="N6" s="406"/>
      <c r="O6" s="406"/>
      <c r="P6" s="406"/>
      <c r="Q6" s="406"/>
      <c r="R6" s="406"/>
      <c r="S6" s="406"/>
      <c r="T6" s="406"/>
      <c r="U6" s="406"/>
    </row>
    <row r="7" spans="1:42" ht="15" customHeight="1" x14ac:dyDescent="0.25">
      <c r="A7" s="688" t="s">
        <v>97</v>
      </c>
      <c r="B7" s="690" t="s">
        <v>111</v>
      </c>
      <c r="C7" s="700" t="s">
        <v>86</v>
      </c>
      <c r="D7" s="700" t="s">
        <v>87</v>
      </c>
      <c r="E7" s="700" t="s">
        <v>392</v>
      </c>
      <c r="F7" s="700" t="s">
        <v>88</v>
      </c>
      <c r="G7" s="703" t="s">
        <v>100</v>
      </c>
      <c r="H7" s="705"/>
      <c r="I7" s="705"/>
      <c r="J7" s="705"/>
      <c r="K7" s="705"/>
      <c r="L7" s="705"/>
      <c r="M7" s="705"/>
      <c r="N7" s="704"/>
      <c r="O7" s="709" t="s">
        <v>101</v>
      </c>
      <c r="P7" s="710"/>
      <c r="Q7" s="690" t="s">
        <v>102</v>
      </c>
      <c r="R7" s="690" t="s">
        <v>103</v>
      </c>
      <c r="S7" s="690" t="s">
        <v>110</v>
      </c>
      <c r="T7" s="690" t="s">
        <v>109</v>
      </c>
      <c r="U7" s="706" t="s">
        <v>89</v>
      </c>
    </row>
    <row r="8" spans="1:42" ht="15" customHeight="1" x14ac:dyDescent="0.25">
      <c r="A8" s="688"/>
      <c r="B8" s="688"/>
      <c r="C8" s="701"/>
      <c r="D8" s="701"/>
      <c r="E8" s="701"/>
      <c r="F8" s="701"/>
      <c r="G8" s="703" t="s">
        <v>104</v>
      </c>
      <c r="H8" s="704"/>
      <c r="I8" s="703" t="s">
        <v>105</v>
      </c>
      <c r="J8" s="704"/>
      <c r="K8" s="703" t="s">
        <v>106</v>
      </c>
      <c r="L8" s="704"/>
      <c r="M8" s="703" t="s">
        <v>107</v>
      </c>
      <c r="N8" s="704"/>
      <c r="O8" s="711"/>
      <c r="P8" s="712"/>
      <c r="Q8" s="688"/>
      <c r="R8" s="688"/>
      <c r="S8" s="688"/>
      <c r="T8" s="688"/>
      <c r="U8" s="707"/>
    </row>
    <row r="9" spans="1:42" ht="25.5" x14ac:dyDescent="0.25">
      <c r="A9" s="689"/>
      <c r="B9" s="689"/>
      <c r="C9" s="702"/>
      <c r="D9" s="702"/>
      <c r="E9" s="702"/>
      <c r="F9" s="702"/>
      <c r="G9" s="433" t="s">
        <v>108</v>
      </c>
      <c r="H9" s="433" t="s">
        <v>12</v>
      </c>
      <c r="I9" s="433" t="s">
        <v>108</v>
      </c>
      <c r="J9" s="433" t="s">
        <v>12</v>
      </c>
      <c r="K9" s="433" t="s">
        <v>108</v>
      </c>
      <c r="L9" s="433" t="s">
        <v>12</v>
      </c>
      <c r="M9" s="433" t="s">
        <v>108</v>
      </c>
      <c r="N9" s="433" t="s">
        <v>12</v>
      </c>
      <c r="O9" s="433" t="s">
        <v>108</v>
      </c>
      <c r="P9" s="433" t="s">
        <v>12</v>
      </c>
      <c r="Q9" s="689"/>
      <c r="R9" s="689"/>
      <c r="S9" s="689"/>
      <c r="T9" s="689"/>
      <c r="U9" s="708"/>
    </row>
    <row r="10" spans="1:42" ht="15.75" x14ac:dyDescent="0.25">
      <c r="A10" s="487"/>
      <c r="B10" s="488"/>
      <c r="C10" s="436"/>
      <c r="D10" s="436"/>
      <c r="E10" s="437"/>
      <c r="F10" s="436"/>
      <c r="G10" s="438"/>
      <c r="H10" s="438"/>
      <c r="I10" s="438"/>
      <c r="J10" s="438"/>
      <c r="K10" s="438"/>
      <c r="L10" s="438"/>
      <c r="M10" s="438"/>
      <c r="N10" s="438"/>
      <c r="O10" s="438"/>
      <c r="P10" s="438"/>
      <c r="Q10" s="439"/>
      <c r="R10" s="439"/>
      <c r="S10" s="439"/>
      <c r="T10" s="439"/>
      <c r="U10" s="440"/>
    </row>
    <row r="11" spans="1:42" s="486" customFormat="1" ht="203.25" customHeight="1" x14ac:dyDescent="0.25">
      <c r="A11" s="698" t="s">
        <v>1511</v>
      </c>
      <c r="B11" s="775" t="s">
        <v>1539</v>
      </c>
      <c r="C11" s="657"/>
      <c r="D11" s="657"/>
      <c r="E11" s="657"/>
      <c r="F11" s="657"/>
      <c r="G11" s="657"/>
      <c r="H11" s="657"/>
      <c r="I11" s="657"/>
      <c r="J11" s="657"/>
      <c r="K11" s="657"/>
      <c r="L11" s="657"/>
      <c r="M11" s="657"/>
      <c r="N11" s="657"/>
      <c r="O11" s="396">
        <f t="shared" ref="O11:O17" si="0">G11+I11+K11+M11</f>
        <v>0</v>
      </c>
      <c r="P11" s="394">
        <f t="shared" ref="P11:P17" si="1">H11+J11+L11+N11</f>
        <v>0</v>
      </c>
      <c r="Q11" s="657"/>
      <c r="R11" s="657"/>
      <c r="S11" s="657"/>
      <c r="T11" s="657"/>
      <c r="U11" s="657"/>
    </row>
    <row r="12" spans="1:42" s="486" customFormat="1" ht="15.75" x14ac:dyDescent="0.25">
      <c r="A12" s="698"/>
      <c r="B12" s="776"/>
      <c r="C12" s="657"/>
      <c r="D12" s="657"/>
      <c r="E12" s="657"/>
      <c r="F12" s="657"/>
      <c r="G12" s="657"/>
      <c r="H12" s="657"/>
      <c r="I12" s="657"/>
      <c r="J12" s="657"/>
      <c r="K12" s="657"/>
      <c r="L12" s="657"/>
      <c r="M12" s="657"/>
      <c r="N12" s="657"/>
      <c r="O12" s="396">
        <f t="shared" si="0"/>
        <v>0</v>
      </c>
      <c r="P12" s="394">
        <f t="shared" si="1"/>
        <v>0</v>
      </c>
      <c r="Q12" s="657"/>
      <c r="R12" s="657"/>
      <c r="S12" s="657"/>
      <c r="T12" s="657"/>
      <c r="U12" s="657"/>
    </row>
    <row r="13" spans="1:42" s="486" customFormat="1" ht="15.75" x14ac:dyDescent="0.25">
      <c r="A13" s="698"/>
      <c r="B13" s="776"/>
      <c r="C13" s="657"/>
      <c r="D13" s="657"/>
      <c r="E13" s="657"/>
      <c r="F13" s="657"/>
      <c r="G13" s="657"/>
      <c r="H13" s="657"/>
      <c r="I13" s="657"/>
      <c r="J13" s="657"/>
      <c r="K13" s="657"/>
      <c r="L13" s="657"/>
      <c r="M13" s="657"/>
      <c r="N13" s="657"/>
      <c r="O13" s="396">
        <f t="shared" si="0"/>
        <v>0</v>
      </c>
      <c r="P13" s="394">
        <f t="shared" si="1"/>
        <v>0</v>
      </c>
      <c r="Q13" s="657"/>
      <c r="R13" s="657"/>
      <c r="S13" s="657"/>
      <c r="T13" s="657"/>
      <c r="U13" s="657"/>
    </row>
    <row r="14" spans="1:42" s="486" customFormat="1" ht="15.75" x14ac:dyDescent="0.25">
      <c r="A14" s="698"/>
      <c r="B14" s="776"/>
      <c r="C14" s="657"/>
      <c r="D14" s="657"/>
      <c r="E14" s="657"/>
      <c r="F14" s="657"/>
      <c r="G14" s="657"/>
      <c r="H14" s="657"/>
      <c r="I14" s="657"/>
      <c r="J14" s="657"/>
      <c r="K14" s="657"/>
      <c r="L14" s="657"/>
      <c r="M14" s="657"/>
      <c r="N14" s="657"/>
      <c r="O14" s="396">
        <f t="shared" si="0"/>
        <v>0</v>
      </c>
      <c r="P14" s="394">
        <f t="shared" si="1"/>
        <v>0</v>
      </c>
      <c r="Q14" s="657"/>
      <c r="R14" s="657"/>
      <c r="S14" s="657"/>
      <c r="T14" s="657"/>
      <c r="U14" s="657"/>
    </row>
    <row r="15" spans="1:42" s="486" customFormat="1" ht="15.75" x14ac:dyDescent="0.25">
      <c r="A15" s="698"/>
      <c r="B15" s="776"/>
      <c r="C15" s="657"/>
      <c r="D15" s="657"/>
      <c r="E15" s="657"/>
      <c r="F15" s="657"/>
      <c r="G15" s="657"/>
      <c r="H15" s="657"/>
      <c r="I15" s="657"/>
      <c r="J15" s="657"/>
      <c r="K15" s="657"/>
      <c r="L15" s="657"/>
      <c r="M15" s="657"/>
      <c r="N15" s="657"/>
      <c r="O15" s="396">
        <f t="shared" si="0"/>
        <v>0</v>
      </c>
      <c r="P15" s="394">
        <f t="shared" si="1"/>
        <v>0</v>
      </c>
      <c r="Q15" s="657"/>
      <c r="R15" s="657"/>
      <c r="S15" s="657"/>
      <c r="T15" s="657"/>
      <c r="U15" s="657"/>
    </row>
    <row r="16" spans="1:42" s="486" customFormat="1" ht="15.75" x14ac:dyDescent="0.25">
      <c r="A16" s="698"/>
      <c r="B16" s="776"/>
      <c r="C16" s="657"/>
      <c r="D16" s="657"/>
      <c r="E16" s="657"/>
      <c r="F16" s="657"/>
      <c r="G16" s="657"/>
      <c r="H16" s="657"/>
      <c r="I16" s="657"/>
      <c r="J16" s="657"/>
      <c r="K16" s="657"/>
      <c r="L16" s="657"/>
      <c r="M16" s="657"/>
      <c r="N16" s="657"/>
      <c r="O16" s="396">
        <f t="shared" si="0"/>
        <v>0</v>
      </c>
      <c r="P16" s="394">
        <f t="shared" si="1"/>
        <v>0</v>
      </c>
      <c r="Q16" s="657"/>
      <c r="R16" s="657"/>
      <c r="S16" s="657"/>
      <c r="T16" s="657"/>
      <c r="U16" s="657"/>
    </row>
    <row r="17" spans="1:22" s="486" customFormat="1" ht="283.5" hidden="1" customHeight="1" x14ac:dyDescent="0.25">
      <c r="A17" s="698"/>
      <c r="B17" s="777"/>
      <c r="C17" s="306" t="s">
        <v>1558</v>
      </c>
      <c r="D17" s="250" t="s">
        <v>1559</v>
      </c>
      <c r="E17" s="250"/>
      <c r="F17" s="255" t="s">
        <v>1560</v>
      </c>
      <c r="G17" s="490">
        <v>0.55620000000000003</v>
      </c>
      <c r="H17" s="271"/>
      <c r="I17" s="489"/>
      <c r="J17" s="271"/>
      <c r="K17" s="489"/>
      <c r="L17" s="271"/>
      <c r="M17" s="255"/>
      <c r="N17" s="271"/>
      <c r="O17" s="396">
        <f t="shared" si="0"/>
        <v>0.55620000000000003</v>
      </c>
      <c r="P17" s="394">
        <f t="shared" si="1"/>
        <v>0</v>
      </c>
      <c r="Q17" s="255"/>
      <c r="R17" s="658" t="s">
        <v>1573</v>
      </c>
      <c r="S17" s="658" t="s">
        <v>1574</v>
      </c>
      <c r="T17" s="659" t="s">
        <v>1575</v>
      </c>
      <c r="U17" s="660" t="s">
        <v>1576</v>
      </c>
      <c r="V17" s="491" t="s">
        <v>1562</v>
      </c>
    </row>
    <row r="18" spans="1:22" ht="15.75" customHeight="1" x14ac:dyDescent="0.25">
      <c r="A18" s="698"/>
      <c r="B18" s="691" t="s">
        <v>1525</v>
      </c>
      <c r="C18" s="482"/>
      <c r="D18" s="482"/>
      <c r="E18" s="482"/>
      <c r="F18" s="359"/>
      <c r="G18" s="483"/>
      <c r="H18" s="484"/>
      <c r="I18" s="483"/>
      <c r="J18" s="484"/>
      <c r="K18" s="483"/>
      <c r="L18" s="484"/>
      <c r="M18" s="483"/>
      <c r="N18" s="484"/>
      <c r="O18" s="396">
        <f t="shared" ref="O18:P22" si="2">G18+I18+K18+M18</f>
        <v>0</v>
      </c>
      <c r="P18" s="394">
        <f t="shared" si="2"/>
        <v>0</v>
      </c>
      <c r="Q18" s="359"/>
      <c r="R18" s="661"/>
      <c r="S18" s="662"/>
      <c r="T18" s="662"/>
      <c r="U18" s="662"/>
      <c r="V18"/>
    </row>
    <row r="19" spans="1:22" ht="15.75" x14ac:dyDescent="0.25">
      <c r="A19" s="698"/>
      <c r="B19" s="692"/>
      <c r="C19" s="482"/>
      <c r="D19" s="482"/>
      <c r="E19" s="482"/>
      <c r="F19" s="359"/>
      <c r="G19" s="483"/>
      <c r="H19" s="484"/>
      <c r="I19" s="483"/>
      <c r="J19" s="484"/>
      <c r="K19" s="483"/>
      <c r="L19" s="484"/>
      <c r="M19" s="483"/>
      <c r="N19" s="484"/>
      <c r="O19" s="396">
        <f t="shared" si="2"/>
        <v>0</v>
      </c>
      <c r="P19" s="394">
        <f t="shared" si="2"/>
        <v>0</v>
      </c>
      <c r="Q19" s="359"/>
      <c r="R19" s="359"/>
      <c r="S19" s="359"/>
      <c r="T19" s="359"/>
      <c r="U19" s="359"/>
    </row>
    <row r="20" spans="1:22" ht="15.75" x14ac:dyDescent="0.25">
      <c r="A20" s="698"/>
      <c r="B20" s="692"/>
      <c r="C20" s="482"/>
      <c r="D20" s="482"/>
      <c r="E20" s="482"/>
      <c r="F20" s="359"/>
      <c r="G20" s="483"/>
      <c r="H20" s="484"/>
      <c r="I20" s="483"/>
      <c r="J20" s="484"/>
      <c r="K20" s="483"/>
      <c r="L20" s="484"/>
      <c r="M20" s="483"/>
      <c r="N20" s="484"/>
      <c r="O20" s="396">
        <f t="shared" si="2"/>
        <v>0</v>
      </c>
      <c r="P20" s="394">
        <f t="shared" si="2"/>
        <v>0</v>
      </c>
      <c r="Q20" s="359"/>
      <c r="R20" s="359"/>
      <c r="S20" s="359"/>
      <c r="T20" s="359"/>
      <c r="U20" s="359"/>
    </row>
    <row r="21" spans="1:22" ht="15.75" x14ac:dyDescent="0.25">
      <c r="A21" s="698"/>
      <c r="B21" s="692"/>
      <c r="C21" s="482"/>
      <c r="D21" s="482"/>
      <c r="E21" s="482"/>
      <c r="F21" s="359"/>
      <c r="G21" s="483"/>
      <c r="H21" s="484"/>
      <c r="I21" s="483"/>
      <c r="J21" s="484"/>
      <c r="K21" s="483"/>
      <c r="L21" s="484"/>
      <c r="M21" s="483"/>
      <c r="N21" s="484"/>
      <c r="O21" s="396">
        <f t="shared" si="2"/>
        <v>0</v>
      </c>
      <c r="P21" s="394">
        <f t="shared" si="2"/>
        <v>0</v>
      </c>
      <c r="Q21" s="359"/>
      <c r="R21" s="359"/>
      <c r="S21" s="359"/>
      <c r="T21" s="359"/>
      <c r="U21" s="359"/>
    </row>
    <row r="22" spans="1:22" ht="90.75" customHeight="1" x14ac:dyDescent="0.25">
      <c r="A22" s="698"/>
      <c r="B22" s="691" t="s">
        <v>1526</v>
      </c>
      <c r="C22" s="482"/>
      <c r="D22" s="482"/>
      <c r="E22" s="482"/>
      <c r="F22" s="359"/>
      <c r="G22" s="483"/>
      <c r="H22" s="484"/>
      <c r="I22" s="483"/>
      <c r="J22" s="484"/>
      <c r="K22" s="483"/>
      <c r="L22" s="484"/>
      <c r="M22" s="483"/>
      <c r="N22" s="484"/>
      <c r="O22" s="396">
        <f t="shared" si="2"/>
        <v>0</v>
      </c>
      <c r="P22" s="394">
        <f t="shared" si="2"/>
        <v>0</v>
      </c>
      <c r="Q22" s="359"/>
      <c r="R22" s="359"/>
      <c r="S22" s="359"/>
      <c r="T22" s="359"/>
      <c r="U22" s="359"/>
    </row>
    <row r="23" spans="1:22" ht="15.75" x14ac:dyDescent="0.25">
      <c r="A23" s="698"/>
      <c r="B23" s="692"/>
      <c r="C23" s="482"/>
      <c r="D23" s="482"/>
      <c r="E23" s="482"/>
      <c r="F23" s="359"/>
      <c r="G23" s="483"/>
      <c r="H23" s="484"/>
      <c r="I23" s="483"/>
      <c r="J23" s="484"/>
      <c r="K23" s="483"/>
      <c r="L23" s="484"/>
      <c r="M23" s="483"/>
      <c r="N23" s="484"/>
      <c r="O23" s="396">
        <f t="shared" ref="O23:O72" si="3">G23+I23+K23+M23</f>
        <v>0</v>
      </c>
      <c r="P23" s="394">
        <f t="shared" ref="P23:P72" si="4">H23+J23+L23+N23</f>
        <v>0</v>
      </c>
      <c r="Q23" s="359"/>
      <c r="R23" s="359"/>
      <c r="S23" s="359"/>
      <c r="T23" s="359"/>
      <c r="U23" s="359"/>
    </row>
    <row r="24" spans="1:22" ht="15.75" x14ac:dyDescent="0.25">
      <c r="A24" s="698"/>
      <c r="B24" s="692"/>
      <c r="C24" s="482"/>
      <c r="D24" s="482"/>
      <c r="E24" s="482"/>
      <c r="F24" s="359"/>
      <c r="G24" s="483"/>
      <c r="H24" s="484"/>
      <c r="I24" s="483"/>
      <c r="J24" s="484"/>
      <c r="K24" s="483"/>
      <c r="L24" s="484"/>
      <c r="M24" s="483"/>
      <c r="N24" s="484"/>
      <c r="O24" s="396">
        <f t="shared" si="3"/>
        <v>0</v>
      </c>
      <c r="P24" s="394">
        <f t="shared" si="4"/>
        <v>0</v>
      </c>
      <c r="Q24" s="359"/>
      <c r="R24" s="359"/>
      <c r="S24" s="359"/>
      <c r="T24" s="359"/>
      <c r="U24" s="359"/>
    </row>
    <row r="25" spans="1:22" ht="15.75" x14ac:dyDescent="0.25">
      <c r="A25" s="698"/>
      <c r="B25" s="693"/>
      <c r="C25" s="482"/>
      <c r="D25" s="482"/>
      <c r="E25" s="482"/>
      <c r="F25" s="359"/>
      <c r="G25" s="483"/>
      <c r="H25" s="484"/>
      <c r="I25" s="483"/>
      <c r="J25" s="484"/>
      <c r="K25" s="483"/>
      <c r="L25" s="484"/>
      <c r="M25" s="483"/>
      <c r="N25" s="484"/>
      <c r="O25" s="396">
        <f t="shared" si="3"/>
        <v>0</v>
      </c>
      <c r="P25" s="394">
        <f t="shared" si="4"/>
        <v>0</v>
      </c>
      <c r="Q25" s="359"/>
      <c r="R25" s="359"/>
      <c r="S25" s="359"/>
      <c r="T25" s="359"/>
      <c r="U25" s="359"/>
    </row>
    <row r="26" spans="1:22" ht="15.75" x14ac:dyDescent="0.25">
      <c r="A26" s="698"/>
      <c r="B26" s="691" t="s">
        <v>1527</v>
      </c>
      <c r="C26" s="482"/>
      <c r="D26" s="482"/>
      <c r="E26" s="482"/>
      <c r="F26" s="359"/>
      <c r="G26" s="483"/>
      <c r="H26" s="484"/>
      <c r="I26" s="483"/>
      <c r="J26" s="484"/>
      <c r="K26" s="483"/>
      <c r="L26" s="484"/>
      <c r="M26" s="483"/>
      <c r="N26" s="484"/>
      <c r="O26" s="396">
        <f t="shared" si="3"/>
        <v>0</v>
      </c>
      <c r="P26" s="394">
        <f t="shared" si="4"/>
        <v>0</v>
      </c>
      <c r="Q26" s="359"/>
      <c r="R26" s="359"/>
      <c r="S26" s="359"/>
      <c r="T26" s="359"/>
      <c r="U26" s="359"/>
    </row>
    <row r="27" spans="1:22" ht="15.75" x14ac:dyDescent="0.25">
      <c r="A27" s="698"/>
      <c r="B27" s="692"/>
      <c r="C27" s="482"/>
      <c r="D27" s="482"/>
      <c r="E27" s="482"/>
      <c r="F27" s="359"/>
      <c r="G27" s="483"/>
      <c r="H27" s="484"/>
      <c r="I27" s="483"/>
      <c r="J27" s="484"/>
      <c r="K27" s="483"/>
      <c r="L27" s="484"/>
      <c r="M27" s="483"/>
      <c r="N27" s="484"/>
      <c r="O27" s="396">
        <f t="shared" si="3"/>
        <v>0</v>
      </c>
      <c r="P27" s="394">
        <f t="shared" si="4"/>
        <v>0</v>
      </c>
      <c r="Q27" s="359"/>
      <c r="R27" s="359"/>
      <c r="S27" s="359"/>
      <c r="T27" s="359"/>
      <c r="U27" s="359"/>
    </row>
    <row r="28" spans="1:22" ht="15.75" x14ac:dyDescent="0.25">
      <c r="A28" s="698"/>
      <c r="B28" s="692"/>
      <c r="C28" s="482"/>
      <c r="D28" s="482"/>
      <c r="E28" s="482"/>
      <c r="F28" s="359"/>
      <c r="G28" s="483"/>
      <c r="H28" s="484"/>
      <c r="I28" s="483"/>
      <c r="J28" s="484"/>
      <c r="K28" s="483"/>
      <c r="L28" s="484"/>
      <c r="M28" s="483"/>
      <c r="N28" s="484"/>
      <c r="O28" s="396">
        <f t="shared" si="3"/>
        <v>0</v>
      </c>
      <c r="P28" s="394">
        <f t="shared" si="4"/>
        <v>0</v>
      </c>
      <c r="Q28" s="359"/>
      <c r="R28" s="359"/>
      <c r="S28" s="359"/>
      <c r="T28" s="359"/>
      <c r="U28" s="359"/>
    </row>
    <row r="29" spans="1:22" ht="15.75" x14ac:dyDescent="0.25">
      <c r="A29" s="698"/>
      <c r="B29" s="693"/>
      <c r="C29" s="482"/>
      <c r="D29" s="482"/>
      <c r="E29" s="482"/>
      <c r="F29" s="359"/>
      <c r="G29" s="483"/>
      <c r="H29" s="484"/>
      <c r="I29" s="483"/>
      <c r="J29" s="484"/>
      <c r="K29" s="483"/>
      <c r="L29" s="484"/>
      <c r="M29" s="483"/>
      <c r="N29" s="484"/>
      <c r="O29" s="396">
        <f t="shared" si="3"/>
        <v>0</v>
      </c>
      <c r="P29" s="394">
        <f t="shared" si="4"/>
        <v>0</v>
      </c>
      <c r="Q29" s="359"/>
      <c r="R29" s="359"/>
      <c r="S29" s="359"/>
      <c r="T29" s="359"/>
      <c r="U29" s="359"/>
    </row>
    <row r="30" spans="1:22" ht="15.75" x14ac:dyDescent="0.25">
      <c r="A30" s="698"/>
      <c r="B30" s="771" t="s">
        <v>1528</v>
      </c>
      <c r="C30" s="482"/>
      <c r="D30" s="482"/>
      <c r="E30" s="482"/>
      <c r="F30" s="359"/>
      <c r="G30" s="483"/>
      <c r="H30" s="484"/>
      <c r="I30" s="483"/>
      <c r="J30" s="484"/>
      <c r="K30" s="483"/>
      <c r="L30" s="484"/>
      <c r="M30" s="483"/>
      <c r="N30" s="484"/>
      <c r="O30" s="396">
        <f t="shared" si="3"/>
        <v>0</v>
      </c>
      <c r="P30" s="394">
        <f t="shared" si="4"/>
        <v>0</v>
      </c>
      <c r="Q30" s="359"/>
      <c r="R30" s="359"/>
      <c r="S30" s="359"/>
      <c r="T30" s="359"/>
      <c r="U30" s="359"/>
    </row>
    <row r="31" spans="1:22" ht="15.75" x14ac:dyDescent="0.25">
      <c r="A31" s="698"/>
      <c r="B31" s="771"/>
      <c r="C31" s="482"/>
      <c r="D31" s="482"/>
      <c r="E31" s="482"/>
      <c r="F31" s="359"/>
      <c r="G31" s="483"/>
      <c r="H31" s="484"/>
      <c r="I31" s="483"/>
      <c r="J31" s="484"/>
      <c r="K31" s="483"/>
      <c r="L31" s="484"/>
      <c r="M31" s="483"/>
      <c r="N31" s="484"/>
      <c r="O31" s="396">
        <f t="shared" si="3"/>
        <v>0</v>
      </c>
      <c r="P31" s="394">
        <f t="shared" si="4"/>
        <v>0</v>
      </c>
      <c r="Q31" s="359"/>
      <c r="R31" s="359"/>
      <c r="S31" s="359"/>
      <c r="T31" s="359"/>
      <c r="U31" s="359"/>
    </row>
    <row r="32" spans="1:22" ht="15.75" x14ac:dyDescent="0.25">
      <c r="A32" s="698"/>
      <c r="B32" s="771"/>
      <c r="C32" s="482"/>
      <c r="D32" s="482"/>
      <c r="E32" s="482"/>
      <c r="F32" s="359"/>
      <c r="G32" s="483"/>
      <c r="H32" s="484"/>
      <c r="I32" s="483"/>
      <c r="J32" s="484"/>
      <c r="K32" s="483"/>
      <c r="L32" s="484"/>
      <c r="M32" s="483"/>
      <c r="N32" s="484"/>
      <c r="O32" s="396">
        <f t="shared" si="3"/>
        <v>0</v>
      </c>
      <c r="P32" s="394">
        <f t="shared" si="4"/>
        <v>0</v>
      </c>
      <c r="Q32" s="359"/>
      <c r="R32" s="359"/>
      <c r="S32" s="359"/>
      <c r="T32" s="359"/>
      <c r="U32" s="359"/>
    </row>
    <row r="33" spans="1:21" ht="15.75" x14ac:dyDescent="0.25">
      <c r="A33" s="698"/>
      <c r="B33" s="771"/>
      <c r="C33" s="482"/>
      <c r="D33" s="482"/>
      <c r="E33" s="482"/>
      <c r="F33" s="359"/>
      <c r="G33" s="483"/>
      <c r="H33" s="484"/>
      <c r="I33" s="483"/>
      <c r="J33" s="484"/>
      <c r="K33" s="483"/>
      <c r="L33" s="484"/>
      <c r="M33" s="483"/>
      <c r="N33" s="484"/>
      <c r="O33" s="396">
        <f t="shared" si="3"/>
        <v>0</v>
      </c>
      <c r="P33" s="394">
        <f t="shared" si="4"/>
        <v>0</v>
      </c>
      <c r="Q33" s="359"/>
      <c r="R33" s="359"/>
      <c r="S33" s="359"/>
      <c r="T33" s="359"/>
      <c r="U33" s="359"/>
    </row>
    <row r="34" spans="1:21" ht="15.75" x14ac:dyDescent="0.25">
      <c r="A34" s="698"/>
      <c r="B34" s="771" t="s">
        <v>1529</v>
      </c>
      <c r="C34" s="482"/>
      <c r="D34" s="482"/>
      <c r="E34" s="482"/>
      <c r="F34" s="359"/>
      <c r="G34" s="483"/>
      <c r="H34" s="484"/>
      <c r="I34" s="483"/>
      <c r="J34" s="484"/>
      <c r="K34" s="483"/>
      <c r="L34" s="484"/>
      <c r="M34" s="483"/>
      <c r="N34" s="484"/>
      <c r="O34" s="396">
        <f t="shared" si="3"/>
        <v>0</v>
      </c>
      <c r="P34" s="394">
        <f t="shared" si="4"/>
        <v>0</v>
      </c>
      <c r="Q34" s="359"/>
      <c r="R34" s="359"/>
      <c r="S34" s="359"/>
      <c r="T34" s="359"/>
      <c r="U34" s="359"/>
    </row>
    <row r="35" spans="1:21" ht="15.75" x14ac:dyDescent="0.25">
      <c r="A35" s="698"/>
      <c r="B35" s="771"/>
      <c r="C35" s="482"/>
      <c r="D35" s="482"/>
      <c r="E35" s="482"/>
      <c r="F35" s="359"/>
      <c r="G35" s="483"/>
      <c r="H35" s="484"/>
      <c r="I35" s="483"/>
      <c r="J35" s="484"/>
      <c r="K35" s="483"/>
      <c r="L35" s="484"/>
      <c r="M35" s="483"/>
      <c r="N35" s="484"/>
      <c r="O35" s="396">
        <f t="shared" si="3"/>
        <v>0</v>
      </c>
      <c r="P35" s="394">
        <f t="shared" si="4"/>
        <v>0</v>
      </c>
      <c r="Q35" s="359"/>
      <c r="R35" s="359"/>
      <c r="S35" s="359"/>
      <c r="T35" s="359"/>
      <c r="U35" s="359"/>
    </row>
    <row r="36" spans="1:21" ht="15.75" x14ac:dyDescent="0.25">
      <c r="A36" s="698"/>
      <c r="B36" s="771"/>
      <c r="C36" s="482"/>
      <c r="D36" s="482"/>
      <c r="E36" s="482"/>
      <c r="F36" s="359"/>
      <c r="G36" s="483"/>
      <c r="H36" s="484"/>
      <c r="I36" s="483"/>
      <c r="J36" s="484"/>
      <c r="K36" s="483"/>
      <c r="L36" s="484"/>
      <c r="M36" s="483"/>
      <c r="N36" s="484"/>
      <c r="O36" s="396">
        <f t="shared" si="3"/>
        <v>0</v>
      </c>
      <c r="P36" s="394">
        <f t="shared" si="4"/>
        <v>0</v>
      </c>
      <c r="Q36" s="359"/>
      <c r="R36" s="359"/>
      <c r="S36" s="359"/>
      <c r="T36" s="359"/>
      <c r="U36" s="359"/>
    </row>
    <row r="37" spans="1:21" ht="15.75" x14ac:dyDescent="0.25">
      <c r="A37" s="699"/>
      <c r="B37" s="771"/>
      <c r="C37" s="482"/>
      <c r="D37" s="482"/>
      <c r="E37" s="482"/>
      <c r="F37" s="359"/>
      <c r="G37" s="483"/>
      <c r="H37" s="484"/>
      <c r="I37" s="483"/>
      <c r="J37" s="484"/>
      <c r="K37" s="483"/>
      <c r="L37" s="484"/>
      <c r="M37" s="483"/>
      <c r="N37" s="484"/>
      <c r="O37" s="396">
        <f t="shared" si="3"/>
        <v>0</v>
      </c>
      <c r="P37" s="394">
        <f t="shared" si="4"/>
        <v>0</v>
      </c>
      <c r="Q37" s="359"/>
      <c r="R37" s="359"/>
      <c r="S37" s="359"/>
      <c r="T37" s="359"/>
      <c r="U37" s="359"/>
    </row>
    <row r="38" spans="1:21" ht="15.75" customHeight="1" x14ac:dyDescent="0.25">
      <c r="A38" s="771" t="s">
        <v>1512</v>
      </c>
      <c r="B38" s="691" t="s">
        <v>1530</v>
      </c>
      <c r="C38" s="482"/>
      <c r="D38" s="482"/>
      <c r="E38" s="482"/>
      <c r="F38" s="359"/>
      <c r="G38" s="483"/>
      <c r="H38" s="484"/>
      <c r="I38" s="483"/>
      <c r="J38" s="484"/>
      <c r="K38" s="483"/>
      <c r="L38" s="484"/>
      <c r="M38" s="483"/>
      <c r="N38" s="484"/>
      <c r="O38" s="396">
        <f t="shared" si="3"/>
        <v>0</v>
      </c>
      <c r="P38" s="394">
        <f t="shared" si="4"/>
        <v>0</v>
      </c>
      <c r="Q38" s="359"/>
      <c r="R38" s="359"/>
      <c r="S38" s="359"/>
      <c r="T38" s="359"/>
      <c r="U38" s="359"/>
    </row>
    <row r="39" spans="1:21" ht="15.75" x14ac:dyDescent="0.25">
      <c r="A39" s="771"/>
      <c r="B39" s="692"/>
      <c r="C39" s="482"/>
      <c r="D39" s="482"/>
      <c r="E39" s="482"/>
      <c r="F39" s="359"/>
      <c r="G39" s="483"/>
      <c r="H39" s="484"/>
      <c r="I39" s="483"/>
      <c r="J39" s="484"/>
      <c r="K39" s="483"/>
      <c r="L39" s="484"/>
      <c r="M39" s="483"/>
      <c r="N39" s="484"/>
      <c r="O39" s="396">
        <f t="shared" si="3"/>
        <v>0</v>
      </c>
      <c r="P39" s="394">
        <f t="shared" si="4"/>
        <v>0</v>
      </c>
      <c r="Q39" s="359"/>
      <c r="R39" s="359"/>
      <c r="S39" s="359"/>
      <c r="T39" s="359"/>
      <c r="U39" s="359"/>
    </row>
    <row r="40" spans="1:21" ht="15.75" x14ac:dyDescent="0.25">
      <c r="A40" s="771"/>
      <c r="B40" s="692"/>
      <c r="C40" s="482"/>
      <c r="D40" s="482"/>
      <c r="E40" s="482"/>
      <c r="F40" s="359"/>
      <c r="G40" s="483"/>
      <c r="H40" s="484"/>
      <c r="I40" s="483"/>
      <c r="J40" s="484"/>
      <c r="K40" s="483"/>
      <c r="L40" s="484"/>
      <c r="M40" s="483"/>
      <c r="N40" s="484"/>
      <c r="O40" s="396">
        <f t="shared" si="3"/>
        <v>0</v>
      </c>
      <c r="P40" s="394">
        <f t="shared" si="4"/>
        <v>0</v>
      </c>
      <c r="Q40" s="359"/>
      <c r="R40" s="359"/>
      <c r="S40" s="359"/>
      <c r="T40" s="359"/>
      <c r="U40" s="359"/>
    </row>
    <row r="41" spans="1:21" ht="15.75" x14ac:dyDescent="0.25">
      <c r="A41" s="771"/>
      <c r="B41" s="693"/>
      <c r="C41" s="482"/>
      <c r="D41" s="482"/>
      <c r="E41" s="482"/>
      <c r="F41" s="359"/>
      <c r="G41" s="483"/>
      <c r="H41" s="484"/>
      <c r="I41" s="483"/>
      <c r="J41" s="484"/>
      <c r="K41" s="483"/>
      <c r="L41" s="484"/>
      <c r="M41" s="483"/>
      <c r="N41" s="484"/>
      <c r="O41" s="396">
        <f t="shared" si="3"/>
        <v>0</v>
      </c>
      <c r="P41" s="394">
        <f t="shared" si="4"/>
        <v>0</v>
      </c>
      <c r="Q41" s="359"/>
      <c r="R41" s="359"/>
      <c r="S41" s="359"/>
      <c r="T41" s="359"/>
      <c r="U41" s="359"/>
    </row>
    <row r="42" spans="1:21" ht="15.75" x14ac:dyDescent="0.25">
      <c r="A42" s="771"/>
      <c r="B42" s="691" t="s">
        <v>1531</v>
      </c>
      <c r="C42" s="482"/>
      <c r="D42" s="482"/>
      <c r="E42" s="482"/>
      <c r="F42" s="359"/>
      <c r="G42" s="483"/>
      <c r="H42" s="484"/>
      <c r="I42" s="483"/>
      <c r="J42" s="484"/>
      <c r="K42" s="483"/>
      <c r="L42" s="484"/>
      <c r="M42" s="483"/>
      <c r="N42" s="484"/>
      <c r="O42" s="396">
        <f t="shared" si="3"/>
        <v>0</v>
      </c>
      <c r="P42" s="394">
        <f t="shared" si="4"/>
        <v>0</v>
      </c>
      <c r="Q42" s="359"/>
      <c r="R42" s="359"/>
      <c r="S42" s="359"/>
      <c r="T42" s="359"/>
      <c r="U42" s="359"/>
    </row>
    <row r="43" spans="1:21" ht="15.75" x14ac:dyDescent="0.25">
      <c r="A43" s="771"/>
      <c r="B43" s="692"/>
      <c r="C43" s="482"/>
      <c r="D43" s="482"/>
      <c r="E43" s="482"/>
      <c r="F43" s="359"/>
      <c r="G43" s="483"/>
      <c r="H43" s="484"/>
      <c r="I43" s="483"/>
      <c r="J43" s="484"/>
      <c r="K43" s="483"/>
      <c r="L43" s="484"/>
      <c r="M43" s="483"/>
      <c r="N43" s="484"/>
      <c r="O43" s="396">
        <f t="shared" si="3"/>
        <v>0</v>
      </c>
      <c r="P43" s="394">
        <f t="shared" si="4"/>
        <v>0</v>
      </c>
      <c r="Q43" s="359"/>
      <c r="R43" s="359"/>
      <c r="S43" s="359"/>
      <c r="T43" s="359"/>
      <c r="U43" s="359"/>
    </row>
    <row r="44" spans="1:21" ht="15.75" x14ac:dyDescent="0.25">
      <c r="A44" s="771"/>
      <c r="B44" s="692"/>
      <c r="C44" s="482"/>
      <c r="D44" s="482"/>
      <c r="E44" s="482"/>
      <c r="F44" s="359"/>
      <c r="G44" s="483"/>
      <c r="H44" s="484"/>
      <c r="I44" s="483"/>
      <c r="J44" s="484"/>
      <c r="K44" s="483"/>
      <c r="L44" s="484"/>
      <c r="M44" s="483"/>
      <c r="N44" s="484"/>
      <c r="O44" s="396">
        <f t="shared" si="3"/>
        <v>0</v>
      </c>
      <c r="P44" s="394">
        <f t="shared" si="4"/>
        <v>0</v>
      </c>
      <c r="Q44" s="359"/>
      <c r="R44" s="359"/>
      <c r="S44" s="359"/>
      <c r="T44" s="359"/>
      <c r="U44" s="359"/>
    </row>
    <row r="45" spans="1:21" ht="15.75" x14ac:dyDescent="0.25">
      <c r="A45" s="771"/>
      <c r="B45" s="693"/>
      <c r="C45" s="482"/>
      <c r="D45" s="482"/>
      <c r="E45" s="482"/>
      <c r="F45" s="359"/>
      <c r="G45" s="483"/>
      <c r="H45" s="484"/>
      <c r="I45" s="483"/>
      <c r="J45" s="484"/>
      <c r="K45" s="483"/>
      <c r="L45" s="484"/>
      <c r="M45" s="483"/>
      <c r="N45" s="484"/>
      <c r="O45" s="396">
        <f t="shared" si="3"/>
        <v>0</v>
      </c>
      <c r="P45" s="394">
        <f t="shared" si="4"/>
        <v>0</v>
      </c>
      <c r="Q45" s="359"/>
      <c r="R45" s="359"/>
      <c r="S45" s="359"/>
      <c r="T45" s="359"/>
      <c r="U45" s="359"/>
    </row>
    <row r="46" spans="1:21" ht="15.75" x14ac:dyDescent="0.25">
      <c r="A46" s="691" t="s">
        <v>1513</v>
      </c>
      <c r="B46" s="771" t="s">
        <v>1532</v>
      </c>
      <c r="C46" s="482"/>
      <c r="D46" s="482"/>
      <c r="E46" s="482"/>
      <c r="F46" s="359"/>
      <c r="G46" s="483"/>
      <c r="H46" s="484"/>
      <c r="I46" s="483"/>
      <c r="J46" s="484"/>
      <c r="K46" s="483"/>
      <c r="L46" s="484"/>
      <c r="M46" s="483"/>
      <c r="N46" s="484"/>
      <c r="O46" s="396">
        <f t="shared" si="3"/>
        <v>0</v>
      </c>
      <c r="P46" s="394">
        <f t="shared" si="4"/>
        <v>0</v>
      </c>
      <c r="Q46" s="359"/>
      <c r="R46" s="359"/>
      <c r="S46" s="359"/>
      <c r="T46" s="359"/>
      <c r="U46" s="359"/>
    </row>
    <row r="47" spans="1:21" ht="15.75" x14ac:dyDescent="0.25">
      <c r="A47" s="692"/>
      <c r="B47" s="771"/>
      <c r="C47" s="482"/>
      <c r="D47" s="482"/>
      <c r="E47" s="482"/>
      <c r="F47" s="359"/>
      <c r="G47" s="483"/>
      <c r="H47" s="484"/>
      <c r="I47" s="483"/>
      <c r="J47" s="484"/>
      <c r="K47" s="483"/>
      <c r="L47" s="484"/>
      <c r="M47" s="483"/>
      <c r="N47" s="484"/>
      <c r="O47" s="396">
        <f t="shared" si="3"/>
        <v>0</v>
      </c>
      <c r="P47" s="394">
        <f t="shared" si="4"/>
        <v>0</v>
      </c>
      <c r="Q47" s="359"/>
      <c r="R47" s="359"/>
      <c r="S47" s="359"/>
      <c r="T47" s="359"/>
      <c r="U47" s="359"/>
    </row>
    <row r="48" spans="1:21" ht="15.75" x14ac:dyDescent="0.25">
      <c r="A48" s="692"/>
      <c r="B48" s="771"/>
      <c r="C48" s="482"/>
      <c r="D48" s="482"/>
      <c r="E48" s="482"/>
      <c r="F48" s="359"/>
      <c r="G48" s="483"/>
      <c r="H48" s="484"/>
      <c r="I48" s="483"/>
      <c r="J48" s="484"/>
      <c r="K48" s="483"/>
      <c r="L48" s="484"/>
      <c r="M48" s="483"/>
      <c r="N48" s="484"/>
      <c r="O48" s="396">
        <f t="shared" si="3"/>
        <v>0</v>
      </c>
      <c r="P48" s="394">
        <f t="shared" si="4"/>
        <v>0</v>
      </c>
      <c r="Q48" s="359"/>
      <c r="R48" s="359"/>
      <c r="S48" s="359"/>
      <c r="T48" s="359"/>
      <c r="U48" s="359"/>
    </row>
    <row r="49" spans="1:21" ht="15.75" x14ac:dyDescent="0.25">
      <c r="A49" s="692"/>
      <c r="B49" s="771"/>
      <c r="C49" s="482"/>
      <c r="D49" s="482"/>
      <c r="E49" s="482"/>
      <c r="F49" s="359"/>
      <c r="G49" s="483"/>
      <c r="H49" s="484"/>
      <c r="I49" s="483"/>
      <c r="J49" s="484"/>
      <c r="K49" s="483"/>
      <c r="L49" s="484"/>
      <c r="M49" s="483"/>
      <c r="N49" s="484"/>
      <c r="O49" s="396">
        <f t="shared" si="3"/>
        <v>0</v>
      </c>
      <c r="P49" s="394">
        <f t="shared" si="4"/>
        <v>0</v>
      </c>
      <c r="Q49" s="359"/>
      <c r="R49" s="359"/>
      <c r="S49" s="359"/>
      <c r="T49" s="359"/>
      <c r="U49" s="359"/>
    </row>
    <row r="50" spans="1:21" ht="15.75" x14ac:dyDescent="0.25">
      <c r="A50" s="692"/>
      <c r="B50" s="771" t="s">
        <v>1533</v>
      </c>
      <c r="C50" s="482"/>
      <c r="D50" s="482"/>
      <c r="E50" s="482"/>
      <c r="F50" s="359"/>
      <c r="G50" s="483"/>
      <c r="H50" s="484"/>
      <c r="I50" s="483"/>
      <c r="J50" s="484"/>
      <c r="K50" s="483"/>
      <c r="L50" s="484"/>
      <c r="M50" s="483"/>
      <c r="N50" s="484"/>
      <c r="O50" s="396">
        <f t="shared" si="3"/>
        <v>0</v>
      </c>
      <c r="P50" s="394">
        <f t="shared" si="4"/>
        <v>0</v>
      </c>
      <c r="Q50" s="359"/>
      <c r="R50" s="359"/>
      <c r="S50" s="359"/>
      <c r="T50" s="359"/>
      <c r="U50" s="359"/>
    </row>
    <row r="51" spans="1:21" ht="15.75" x14ac:dyDescent="0.25">
      <c r="A51" s="692"/>
      <c r="B51" s="771"/>
      <c r="C51" s="482"/>
      <c r="D51" s="482"/>
      <c r="E51" s="482"/>
      <c r="F51" s="359"/>
      <c r="G51" s="483"/>
      <c r="H51" s="484"/>
      <c r="I51" s="483"/>
      <c r="J51" s="484"/>
      <c r="K51" s="483"/>
      <c r="L51" s="484"/>
      <c r="M51" s="483"/>
      <c r="N51" s="484"/>
      <c r="O51" s="396">
        <f t="shared" si="3"/>
        <v>0</v>
      </c>
      <c r="P51" s="394">
        <f t="shared" si="4"/>
        <v>0</v>
      </c>
      <c r="Q51" s="359"/>
      <c r="R51" s="359"/>
      <c r="S51" s="359"/>
      <c r="T51" s="359"/>
      <c r="U51" s="359"/>
    </row>
    <row r="52" spans="1:21" ht="15.75" x14ac:dyDescent="0.25">
      <c r="A52" s="692"/>
      <c r="B52" s="771"/>
      <c r="C52" s="482"/>
      <c r="D52" s="482"/>
      <c r="E52" s="482"/>
      <c r="F52" s="359"/>
      <c r="G52" s="483"/>
      <c r="H52" s="484"/>
      <c r="I52" s="483"/>
      <c r="J52" s="484"/>
      <c r="K52" s="483"/>
      <c r="L52" s="484"/>
      <c r="M52" s="483"/>
      <c r="N52" s="484"/>
      <c r="O52" s="396">
        <f t="shared" si="3"/>
        <v>0</v>
      </c>
      <c r="P52" s="394">
        <f t="shared" si="4"/>
        <v>0</v>
      </c>
      <c r="Q52" s="359"/>
      <c r="R52" s="359"/>
      <c r="S52" s="359"/>
      <c r="T52" s="359"/>
      <c r="U52" s="359"/>
    </row>
    <row r="53" spans="1:21" ht="15.75" x14ac:dyDescent="0.25">
      <c r="A53" s="692"/>
      <c r="B53" s="771"/>
      <c r="C53" s="482"/>
      <c r="D53" s="482"/>
      <c r="E53" s="482"/>
      <c r="F53" s="359"/>
      <c r="G53" s="483"/>
      <c r="H53" s="484"/>
      <c r="I53" s="483"/>
      <c r="J53" s="484"/>
      <c r="K53" s="483"/>
      <c r="L53" s="484"/>
      <c r="M53" s="483"/>
      <c r="N53" s="484"/>
      <c r="O53" s="396">
        <f t="shared" si="3"/>
        <v>0</v>
      </c>
      <c r="P53" s="394">
        <f t="shared" si="4"/>
        <v>0</v>
      </c>
      <c r="Q53" s="359"/>
      <c r="R53" s="359"/>
      <c r="S53" s="359"/>
      <c r="T53" s="359"/>
      <c r="U53" s="359"/>
    </row>
    <row r="54" spans="1:21" ht="15.75" x14ac:dyDescent="0.25">
      <c r="A54" s="692"/>
      <c r="B54" s="691" t="s">
        <v>1534</v>
      </c>
      <c r="C54" s="482"/>
      <c r="D54" s="482"/>
      <c r="E54" s="482"/>
      <c r="F54" s="359"/>
      <c r="G54" s="483"/>
      <c r="H54" s="484"/>
      <c r="I54" s="483"/>
      <c r="J54" s="484"/>
      <c r="K54" s="483"/>
      <c r="L54" s="484"/>
      <c r="M54" s="483"/>
      <c r="N54" s="484"/>
      <c r="O54" s="396">
        <f t="shared" si="3"/>
        <v>0</v>
      </c>
      <c r="P54" s="394">
        <f t="shared" si="4"/>
        <v>0</v>
      </c>
      <c r="Q54" s="359"/>
      <c r="R54" s="359"/>
      <c r="S54" s="359"/>
      <c r="T54" s="359"/>
      <c r="U54" s="359"/>
    </row>
    <row r="55" spans="1:21" ht="15.75" x14ac:dyDescent="0.25">
      <c r="A55" s="692"/>
      <c r="B55" s="692"/>
      <c r="C55" s="482"/>
      <c r="D55" s="482"/>
      <c r="E55" s="482"/>
      <c r="F55" s="359"/>
      <c r="G55" s="483"/>
      <c r="H55" s="484"/>
      <c r="I55" s="483"/>
      <c r="J55" s="484"/>
      <c r="K55" s="483"/>
      <c r="L55" s="484"/>
      <c r="M55" s="483"/>
      <c r="N55" s="484"/>
      <c r="O55" s="396">
        <f t="shared" si="3"/>
        <v>0</v>
      </c>
      <c r="P55" s="394">
        <f t="shared" si="4"/>
        <v>0</v>
      </c>
      <c r="Q55" s="359"/>
      <c r="R55" s="359"/>
      <c r="S55" s="359"/>
      <c r="T55" s="359"/>
      <c r="U55" s="359"/>
    </row>
    <row r="56" spans="1:21" ht="15.75" x14ac:dyDescent="0.25">
      <c r="A56" s="692"/>
      <c r="B56" s="692"/>
      <c r="C56" s="482"/>
      <c r="D56" s="482"/>
      <c r="E56" s="482"/>
      <c r="F56" s="359"/>
      <c r="G56" s="483"/>
      <c r="H56" s="484"/>
      <c r="I56" s="483"/>
      <c r="J56" s="484"/>
      <c r="K56" s="483"/>
      <c r="L56" s="484"/>
      <c r="M56" s="483"/>
      <c r="N56" s="484"/>
      <c r="O56" s="396">
        <f t="shared" si="3"/>
        <v>0</v>
      </c>
      <c r="P56" s="394">
        <f t="shared" si="4"/>
        <v>0</v>
      </c>
      <c r="Q56" s="359"/>
      <c r="R56" s="359"/>
      <c r="S56" s="359"/>
      <c r="T56" s="359"/>
      <c r="U56" s="359"/>
    </row>
    <row r="57" spans="1:21" ht="15.75" x14ac:dyDescent="0.25">
      <c r="A57" s="693"/>
      <c r="B57" s="693"/>
      <c r="C57" s="482"/>
      <c r="D57" s="482"/>
      <c r="E57" s="482"/>
      <c r="F57" s="359"/>
      <c r="G57" s="483"/>
      <c r="H57" s="484"/>
      <c r="I57" s="483"/>
      <c r="J57" s="484"/>
      <c r="K57" s="483"/>
      <c r="L57" s="484"/>
      <c r="M57" s="483"/>
      <c r="N57" s="484"/>
      <c r="O57" s="396">
        <f t="shared" si="3"/>
        <v>0</v>
      </c>
      <c r="P57" s="394">
        <f t="shared" si="4"/>
        <v>0</v>
      </c>
      <c r="Q57" s="359"/>
      <c r="R57" s="359"/>
      <c r="S57" s="359"/>
      <c r="T57" s="359"/>
      <c r="U57" s="359"/>
    </row>
    <row r="58" spans="1:21" ht="15.75" x14ac:dyDescent="0.25">
      <c r="A58" s="691" t="s">
        <v>1514</v>
      </c>
      <c r="B58" s="691" t="s">
        <v>1535</v>
      </c>
      <c r="C58" s="482"/>
      <c r="D58" s="482"/>
      <c r="E58" s="482"/>
      <c r="F58" s="359"/>
      <c r="G58" s="483"/>
      <c r="H58" s="484"/>
      <c r="I58" s="483"/>
      <c r="J58" s="484"/>
      <c r="K58" s="483"/>
      <c r="L58" s="484"/>
      <c r="M58" s="483"/>
      <c r="N58" s="484"/>
      <c r="O58" s="396">
        <f t="shared" si="3"/>
        <v>0</v>
      </c>
      <c r="P58" s="394">
        <f t="shared" si="4"/>
        <v>0</v>
      </c>
      <c r="Q58" s="359"/>
      <c r="R58" s="359"/>
      <c r="S58" s="359"/>
      <c r="T58" s="359"/>
      <c r="U58" s="359"/>
    </row>
    <row r="59" spans="1:21" ht="15.75" x14ac:dyDescent="0.25">
      <c r="A59" s="692"/>
      <c r="B59" s="692"/>
      <c r="C59" s="482"/>
      <c r="D59" s="482"/>
      <c r="E59" s="482"/>
      <c r="F59" s="359"/>
      <c r="G59" s="483"/>
      <c r="H59" s="484"/>
      <c r="I59" s="483"/>
      <c r="J59" s="484"/>
      <c r="K59" s="483"/>
      <c r="L59" s="484"/>
      <c r="M59" s="483"/>
      <c r="N59" s="484"/>
      <c r="O59" s="396">
        <f t="shared" si="3"/>
        <v>0</v>
      </c>
      <c r="P59" s="394">
        <f t="shared" si="4"/>
        <v>0</v>
      </c>
      <c r="Q59" s="359"/>
      <c r="R59" s="359"/>
      <c r="S59" s="359"/>
      <c r="T59" s="359"/>
      <c r="U59" s="359"/>
    </row>
    <row r="60" spans="1:21" ht="15.75" x14ac:dyDescent="0.25">
      <c r="A60" s="692"/>
      <c r="B60" s="692"/>
      <c r="C60" s="482"/>
      <c r="D60" s="482"/>
      <c r="E60" s="482"/>
      <c r="F60" s="359"/>
      <c r="G60" s="483"/>
      <c r="H60" s="484"/>
      <c r="I60" s="483"/>
      <c r="J60" s="484"/>
      <c r="K60" s="483"/>
      <c r="L60" s="484"/>
      <c r="M60" s="483"/>
      <c r="N60" s="484"/>
      <c r="O60" s="396">
        <f t="shared" si="3"/>
        <v>0</v>
      </c>
      <c r="P60" s="394">
        <f t="shared" si="4"/>
        <v>0</v>
      </c>
      <c r="Q60" s="359"/>
      <c r="R60" s="359"/>
      <c r="S60" s="359"/>
      <c r="T60" s="359"/>
      <c r="U60" s="359"/>
    </row>
    <row r="61" spans="1:21" ht="15.75" x14ac:dyDescent="0.25">
      <c r="A61" s="692"/>
      <c r="B61" s="693"/>
      <c r="C61" s="482"/>
      <c r="D61" s="482"/>
      <c r="E61" s="482"/>
      <c r="F61" s="359"/>
      <c r="G61" s="483"/>
      <c r="H61" s="484"/>
      <c r="I61" s="483"/>
      <c r="J61" s="484"/>
      <c r="K61" s="483"/>
      <c r="L61" s="484"/>
      <c r="M61" s="483"/>
      <c r="N61" s="484"/>
      <c r="O61" s="396">
        <f t="shared" si="3"/>
        <v>0</v>
      </c>
      <c r="P61" s="394">
        <f t="shared" si="4"/>
        <v>0</v>
      </c>
      <c r="Q61" s="359"/>
      <c r="R61" s="359"/>
      <c r="S61" s="359"/>
      <c r="T61" s="359"/>
      <c r="U61" s="359"/>
    </row>
    <row r="62" spans="1:21" ht="15.75" x14ac:dyDescent="0.25">
      <c r="A62" s="692"/>
      <c r="B62" s="691" t="s">
        <v>1536</v>
      </c>
      <c r="C62" s="482"/>
      <c r="D62" s="482"/>
      <c r="E62" s="482"/>
      <c r="F62" s="359"/>
      <c r="G62" s="483"/>
      <c r="H62" s="484"/>
      <c r="I62" s="483"/>
      <c r="J62" s="484"/>
      <c r="K62" s="483"/>
      <c r="L62" s="484"/>
      <c r="M62" s="483"/>
      <c r="N62" s="484"/>
      <c r="O62" s="396">
        <f t="shared" si="3"/>
        <v>0</v>
      </c>
      <c r="P62" s="394">
        <f t="shared" si="4"/>
        <v>0</v>
      </c>
      <c r="Q62" s="359"/>
      <c r="R62" s="359"/>
      <c r="S62" s="359"/>
      <c r="T62" s="359"/>
      <c r="U62" s="359"/>
    </row>
    <row r="63" spans="1:21" ht="15.75" x14ac:dyDescent="0.25">
      <c r="A63" s="692"/>
      <c r="B63" s="692"/>
      <c r="C63" s="482"/>
      <c r="D63" s="482"/>
      <c r="E63" s="482"/>
      <c r="F63" s="359"/>
      <c r="G63" s="483"/>
      <c r="H63" s="484"/>
      <c r="I63" s="483"/>
      <c r="J63" s="484"/>
      <c r="K63" s="483"/>
      <c r="L63" s="484"/>
      <c r="M63" s="483"/>
      <c r="N63" s="484"/>
      <c r="O63" s="396">
        <f t="shared" si="3"/>
        <v>0</v>
      </c>
      <c r="P63" s="394">
        <f t="shared" si="4"/>
        <v>0</v>
      </c>
      <c r="Q63" s="359"/>
      <c r="R63" s="359"/>
      <c r="S63" s="359"/>
      <c r="T63" s="359"/>
      <c r="U63" s="359"/>
    </row>
    <row r="64" spans="1:21" ht="15.75" x14ac:dyDescent="0.25">
      <c r="A64" s="692"/>
      <c r="B64" s="692"/>
      <c r="C64" s="482"/>
      <c r="D64" s="482"/>
      <c r="E64" s="482"/>
      <c r="F64" s="359"/>
      <c r="G64" s="483"/>
      <c r="H64" s="484"/>
      <c r="I64" s="483"/>
      <c r="J64" s="484"/>
      <c r="K64" s="483"/>
      <c r="L64" s="484"/>
      <c r="M64" s="483"/>
      <c r="N64" s="484"/>
      <c r="O64" s="396">
        <f t="shared" si="3"/>
        <v>0</v>
      </c>
      <c r="P64" s="394">
        <f t="shared" si="4"/>
        <v>0</v>
      </c>
      <c r="Q64" s="359"/>
      <c r="R64" s="359"/>
      <c r="S64" s="359"/>
      <c r="T64" s="359"/>
      <c r="U64" s="359"/>
    </row>
    <row r="65" spans="1:21" ht="15.75" x14ac:dyDescent="0.25">
      <c r="A65" s="692"/>
      <c r="B65" s="693"/>
      <c r="C65" s="482"/>
      <c r="D65" s="482"/>
      <c r="E65" s="482"/>
      <c r="F65" s="359"/>
      <c r="G65" s="483"/>
      <c r="H65" s="484"/>
      <c r="I65" s="483"/>
      <c r="J65" s="484"/>
      <c r="K65" s="483"/>
      <c r="L65" s="484"/>
      <c r="M65" s="483"/>
      <c r="N65" s="484"/>
      <c r="O65" s="396">
        <f t="shared" si="3"/>
        <v>0</v>
      </c>
      <c r="P65" s="394">
        <f t="shared" si="4"/>
        <v>0</v>
      </c>
      <c r="Q65" s="359"/>
      <c r="R65" s="359"/>
      <c r="S65" s="359"/>
      <c r="T65" s="359"/>
      <c r="U65" s="359"/>
    </row>
    <row r="66" spans="1:21" ht="15.75" x14ac:dyDescent="0.25">
      <c r="A66" s="692"/>
      <c r="B66" s="691" t="s">
        <v>1537</v>
      </c>
      <c r="C66" s="482"/>
      <c r="D66" s="482"/>
      <c r="E66" s="482"/>
      <c r="F66" s="359"/>
      <c r="G66" s="483"/>
      <c r="H66" s="484"/>
      <c r="I66" s="483"/>
      <c r="J66" s="484"/>
      <c r="K66" s="483"/>
      <c r="L66" s="484"/>
      <c r="M66" s="483"/>
      <c r="N66" s="484"/>
      <c r="O66" s="396">
        <f t="shared" si="3"/>
        <v>0</v>
      </c>
      <c r="P66" s="394">
        <f t="shared" si="4"/>
        <v>0</v>
      </c>
      <c r="Q66" s="359"/>
      <c r="R66" s="359"/>
      <c r="S66" s="359"/>
      <c r="T66" s="359"/>
      <c r="U66" s="359"/>
    </row>
    <row r="67" spans="1:21" ht="15.75" x14ac:dyDescent="0.25">
      <c r="A67" s="692"/>
      <c r="B67" s="692"/>
      <c r="C67" s="482"/>
      <c r="D67" s="482"/>
      <c r="E67" s="482"/>
      <c r="F67" s="359"/>
      <c r="G67" s="483"/>
      <c r="H67" s="484"/>
      <c r="I67" s="483"/>
      <c r="J67" s="484"/>
      <c r="K67" s="483"/>
      <c r="L67" s="484"/>
      <c r="M67" s="483"/>
      <c r="N67" s="484"/>
      <c r="O67" s="396">
        <f t="shared" si="3"/>
        <v>0</v>
      </c>
      <c r="P67" s="394">
        <f t="shared" si="4"/>
        <v>0</v>
      </c>
      <c r="Q67" s="359"/>
      <c r="R67" s="359"/>
      <c r="S67" s="359"/>
      <c r="T67" s="359"/>
      <c r="U67" s="359"/>
    </row>
    <row r="68" spans="1:21" ht="15.75" x14ac:dyDescent="0.25">
      <c r="A68" s="692"/>
      <c r="B68" s="692"/>
      <c r="C68" s="482"/>
      <c r="D68" s="482"/>
      <c r="E68" s="482"/>
      <c r="F68" s="359"/>
      <c r="G68" s="483"/>
      <c r="H68" s="484"/>
      <c r="I68" s="483"/>
      <c r="J68" s="484"/>
      <c r="K68" s="483"/>
      <c r="L68" s="484"/>
      <c r="M68" s="483"/>
      <c r="N68" s="484"/>
      <c r="O68" s="396">
        <f t="shared" si="3"/>
        <v>0</v>
      </c>
      <c r="P68" s="394">
        <f t="shared" si="4"/>
        <v>0</v>
      </c>
      <c r="Q68" s="359"/>
      <c r="R68" s="359"/>
      <c r="S68" s="359"/>
      <c r="T68" s="359"/>
      <c r="U68" s="359"/>
    </row>
    <row r="69" spans="1:21" ht="15.75" x14ac:dyDescent="0.25">
      <c r="A69" s="692"/>
      <c r="B69" s="693"/>
      <c r="C69" s="482"/>
      <c r="D69" s="482"/>
      <c r="E69" s="482"/>
      <c r="F69" s="359"/>
      <c r="G69" s="483"/>
      <c r="H69" s="484"/>
      <c r="I69" s="483"/>
      <c r="J69" s="484"/>
      <c r="K69" s="483"/>
      <c r="L69" s="484"/>
      <c r="M69" s="483"/>
      <c r="N69" s="484"/>
      <c r="O69" s="396">
        <f t="shared" si="3"/>
        <v>0</v>
      </c>
      <c r="P69" s="394">
        <f t="shared" si="4"/>
        <v>0</v>
      </c>
      <c r="Q69" s="359"/>
      <c r="R69" s="359"/>
      <c r="S69" s="359"/>
      <c r="T69" s="359"/>
      <c r="U69" s="359"/>
    </row>
    <row r="70" spans="1:21" ht="15.75" x14ac:dyDescent="0.25">
      <c r="A70" s="692"/>
      <c r="B70" s="691" t="s">
        <v>1538</v>
      </c>
      <c r="C70" s="482"/>
      <c r="D70" s="482"/>
      <c r="E70" s="482"/>
      <c r="F70" s="359"/>
      <c r="G70" s="483"/>
      <c r="H70" s="484"/>
      <c r="I70" s="483"/>
      <c r="J70" s="484"/>
      <c r="K70" s="483"/>
      <c r="L70" s="484"/>
      <c r="M70" s="483"/>
      <c r="N70" s="484"/>
      <c r="O70" s="396">
        <f t="shared" si="3"/>
        <v>0</v>
      </c>
      <c r="P70" s="394">
        <f t="shared" si="4"/>
        <v>0</v>
      </c>
      <c r="Q70" s="359"/>
      <c r="R70" s="359"/>
      <c r="S70" s="359"/>
      <c r="T70" s="359"/>
      <c r="U70" s="359"/>
    </row>
    <row r="71" spans="1:21" ht="15.75" x14ac:dyDescent="0.25">
      <c r="A71" s="692"/>
      <c r="B71" s="692"/>
      <c r="C71" s="482"/>
      <c r="D71" s="482"/>
      <c r="E71" s="482"/>
      <c r="F71" s="359"/>
      <c r="G71" s="483"/>
      <c r="H71" s="484"/>
      <c r="I71" s="483"/>
      <c r="J71" s="484"/>
      <c r="K71" s="483"/>
      <c r="L71" s="484"/>
      <c r="M71" s="483"/>
      <c r="N71" s="484"/>
      <c r="O71" s="396">
        <f t="shared" si="3"/>
        <v>0</v>
      </c>
      <c r="P71" s="394">
        <f t="shared" si="4"/>
        <v>0</v>
      </c>
      <c r="Q71" s="359"/>
      <c r="R71" s="359"/>
      <c r="S71" s="359"/>
      <c r="T71" s="359"/>
      <c r="U71" s="359"/>
    </row>
    <row r="72" spans="1:21" ht="15.75" x14ac:dyDescent="0.25">
      <c r="A72" s="692"/>
      <c r="B72" s="692"/>
      <c r="C72" s="482"/>
      <c r="D72" s="482"/>
      <c r="E72" s="482"/>
      <c r="F72" s="359"/>
      <c r="G72" s="483"/>
      <c r="H72" s="484"/>
      <c r="I72" s="483"/>
      <c r="J72" s="484"/>
      <c r="K72" s="483"/>
      <c r="L72" s="484"/>
      <c r="M72" s="483"/>
      <c r="N72" s="484"/>
      <c r="O72" s="396">
        <f t="shared" si="3"/>
        <v>0</v>
      </c>
      <c r="P72" s="394">
        <f t="shared" si="4"/>
        <v>0</v>
      </c>
      <c r="Q72" s="359"/>
      <c r="R72" s="359"/>
      <c r="S72" s="359"/>
      <c r="T72" s="359"/>
      <c r="U72" s="359"/>
    </row>
    <row r="73" spans="1:21" ht="15.75" x14ac:dyDescent="0.25">
      <c r="A73" s="693"/>
      <c r="B73" s="693"/>
      <c r="C73" s="482"/>
      <c r="D73" s="482"/>
      <c r="E73" s="482"/>
      <c r="F73" s="359"/>
      <c r="G73" s="359"/>
      <c r="H73" s="484"/>
      <c r="I73" s="359"/>
      <c r="J73" s="484"/>
      <c r="K73" s="359"/>
      <c r="L73" s="484"/>
      <c r="M73" s="359"/>
      <c r="N73" s="484"/>
      <c r="O73" s="396">
        <f t="shared" ref="O73:P73" si="5">G73+I73+K73+M73</f>
        <v>0</v>
      </c>
      <c r="P73" s="394">
        <f t="shared" si="5"/>
        <v>0</v>
      </c>
      <c r="Q73" s="359"/>
      <c r="R73" s="485"/>
      <c r="S73" s="359"/>
      <c r="T73" s="359"/>
      <c r="U73" s="359"/>
    </row>
    <row r="74" spans="1:21" ht="15.75" x14ac:dyDescent="0.25">
      <c r="A74" s="293"/>
      <c r="B74" s="294"/>
      <c r="C74" s="294"/>
      <c r="D74" s="293" t="s">
        <v>1516</v>
      </c>
      <c r="E74" s="294"/>
      <c r="F74" s="295"/>
      <c r="G74" s="75">
        <f t="shared" ref="G74:P74" si="6">SUM(G18:G73)</f>
        <v>0</v>
      </c>
      <c r="H74" s="236">
        <f t="shared" si="6"/>
        <v>0</v>
      </c>
      <c r="I74" s="75">
        <f t="shared" si="6"/>
        <v>0</v>
      </c>
      <c r="J74" s="236">
        <f t="shared" si="6"/>
        <v>0</v>
      </c>
      <c r="K74" s="75">
        <f t="shared" si="6"/>
        <v>0</v>
      </c>
      <c r="L74" s="236">
        <f t="shared" si="6"/>
        <v>0</v>
      </c>
      <c r="M74" s="75">
        <f t="shared" si="6"/>
        <v>0</v>
      </c>
      <c r="N74" s="236">
        <f t="shared" si="6"/>
        <v>0</v>
      </c>
      <c r="O74" s="236">
        <f t="shared" si="6"/>
        <v>0</v>
      </c>
      <c r="P74" s="236">
        <f t="shared" si="6"/>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8" activePane="bottomLeft" state="frozen"/>
      <selection activeCell="A11" sqref="A11"/>
      <selection pane="bottomLeft" activeCell="D8" sqref="D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2"/>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59"/>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85" t="s">
        <v>393</v>
      </c>
      <c r="L10" s="685"/>
      <c r="M10" s="685"/>
      <c r="N10" s="685"/>
      <c r="O10" s="685"/>
      <c r="P10" s="685"/>
      <c r="Q10" s="685"/>
      <c r="R10" s="685"/>
      <c r="S10" s="685"/>
      <c r="T10" s="685"/>
      <c r="U10" s="685"/>
      <c r="V10" s="685"/>
      <c r="W10" s="685"/>
      <c r="X10" s="685"/>
      <c r="Y10" s="685"/>
      <c r="Z10" s="685"/>
      <c r="AA10" s="685"/>
    </row>
    <row r="11" spans="1:571" ht="79.5" thickBot="1" x14ac:dyDescent="0.3">
      <c r="A11" s="372"/>
      <c r="B11" s="321" t="s">
        <v>133</v>
      </c>
      <c r="C11" s="193" t="s">
        <v>132</v>
      </c>
      <c r="D11" s="194" t="s">
        <v>129</v>
      </c>
      <c r="E11" s="212" t="s">
        <v>1509</v>
      </c>
      <c r="F11" s="194" t="s">
        <v>248</v>
      </c>
      <c r="G11" s="194" t="s">
        <v>460</v>
      </c>
      <c r="H11" s="194" t="s">
        <v>462</v>
      </c>
      <c r="I11" s="212" t="s">
        <v>463</v>
      </c>
      <c r="J11" s="194" t="s">
        <v>461</v>
      </c>
      <c r="K11" s="339" t="s">
        <v>1357</v>
      </c>
      <c r="L11" s="339" t="s">
        <v>1359</v>
      </c>
      <c r="M11" s="339" t="s">
        <v>471</v>
      </c>
      <c r="N11" s="339" t="s">
        <v>1358</v>
      </c>
      <c r="O11" s="339" t="s">
        <v>1360</v>
      </c>
      <c r="P11" s="339" t="s">
        <v>472</v>
      </c>
      <c r="Q11" s="339" t="s">
        <v>1361</v>
      </c>
      <c r="R11" s="339" t="s">
        <v>1362</v>
      </c>
      <c r="S11" s="339" t="s">
        <v>1363</v>
      </c>
      <c r="T11" s="339" t="s">
        <v>1454</v>
      </c>
      <c r="U11" s="339" t="s">
        <v>1364</v>
      </c>
      <c r="V11" s="339" t="s">
        <v>1365</v>
      </c>
      <c r="W11" s="339" t="s">
        <v>1366</v>
      </c>
      <c r="X11" s="339" t="s">
        <v>1367</v>
      </c>
      <c r="Y11" s="339" t="s">
        <v>1368</v>
      </c>
      <c r="Z11" s="339" t="s">
        <v>1479</v>
      </c>
      <c r="AA11" s="339" t="s">
        <v>1517</v>
      </c>
      <c r="AB11" s="338"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1"/>
      <c r="B12" s="187" t="s">
        <v>251</v>
      </c>
      <c r="C12" s="188" t="s">
        <v>134</v>
      </c>
      <c r="D12" s="189">
        <f>D13+D47+D83+D89+D96</f>
        <v>1282500</v>
      </c>
      <c r="E12" s="189">
        <f>E13+E47+E83+E89+E96</f>
        <v>0</v>
      </c>
      <c r="F12" s="189">
        <f t="shared" ref="F12:F106" si="0">D12+E12</f>
        <v>1282500</v>
      </c>
      <c r="G12" s="189">
        <f>G13+G47+G83+G89+G96</f>
        <v>0</v>
      </c>
      <c r="H12" s="189">
        <f>F12-G12</f>
        <v>1282500</v>
      </c>
      <c r="I12" s="189">
        <f>I13+I47+I83+I89+I96</f>
        <v>0</v>
      </c>
      <c r="J12" s="189">
        <f>F12-I12</f>
        <v>1282500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472500</v>
      </c>
      <c r="U12" s="189">
        <f t="shared" si="1"/>
        <v>0</v>
      </c>
      <c r="V12" s="189">
        <f t="shared" si="1"/>
        <v>0</v>
      </c>
      <c r="W12" s="189">
        <f t="shared" si="1"/>
        <v>0</v>
      </c>
      <c r="X12" s="189">
        <f t="shared" si="1"/>
        <v>0</v>
      </c>
      <c r="Y12" s="189">
        <f t="shared" ref="Y12:Z12" si="3">Y13+Y47+Y83+Y89+Y96</f>
        <v>0</v>
      </c>
      <c r="Z12" s="189">
        <f t="shared" si="3"/>
        <v>0</v>
      </c>
      <c r="AA12" s="189">
        <f t="shared" si="1"/>
        <v>810000</v>
      </c>
      <c r="AB12" s="189">
        <f t="shared" si="1"/>
        <v>1140000</v>
      </c>
      <c r="AC12" s="189">
        <f t="shared" si="1"/>
        <v>0</v>
      </c>
      <c r="AD12" s="189">
        <f t="shared" si="1"/>
        <v>0</v>
      </c>
      <c r="AE12" s="189">
        <f>AB12+AC12+AD12</f>
        <v>1140000</v>
      </c>
      <c r="AF12" s="189">
        <f>AF13+AF47+AF83+AF89+AF96</f>
        <v>0</v>
      </c>
      <c r="AG12" s="189">
        <f>AG13+AG47+AG83+AG89+AG96</f>
        <v>0</v>
      </c>
      <c r="AH12" s="189">
        <f>AH13+AH47+AH83+AH89+AH96</f>
        <v>95000</v>
      </c>
      <c r="AI12" s="189">
        <f>AF12+AG12+AH12</f>
        <v>95000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47500</v>
      </c>
      <c r="AQ12" s="189">
        <f>AN12+AO12+AP12</f>
        <v>47500</v>
      </c>
      <c r="AR12" s="189">
        <f>AE12+AI12+AM12+AQ12</f>
        <v>1282500</v>
      </c>
    </row>
    <row r="13" spans="1:571" x14ac:dyDescent="0.25">
      <c r="B13" s="190" t="s">
        <v>252</v>
      </c>
      <c r="C13" s="191" t="s">
        <v>135</v>
      </c>
      <c r="D13" s="192">
        <f>SUM(D14:D46)</f>
        <v>472500</v>
      </c>
      <c r="E13" s="192">
        <f>SUM(E14:E46)</f>
        <v>0</v>
      </c>
      <c r="F13" s="192">
        <f t="shared" si="0"/>
        <v>472500</v>
      </c>
      <c r="G13" s="192">
        <f>SUM(G14:G46)</f>
        <v>0</v>
      </c>
      <c r="H13" s="192">
        <f t="shared" ref="H13:H220" si="4">F13-G13</f>
        <v>472500</v>
      </c>
      <c r="I13" s="192">
        <f>SUM(I14:I46)</f>
        <v>0</v>
      </c>
      <c r="J13" s="192">
        <f t="shared" ref="J13:J220" si="5">F13-I13</f>
        <v>472500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472500</v>
      </c>
      <c r="U13" s="192">
        <f t="shared" si="6"/>
        <v>0</v>
      </c>
      <c r="V13" s="192">
        <f t="shared" si="6"/>
        <v>0</v>
      </c>
      <c r="W13" s="192">
        <f t="shared" si="6"/>
        <v>0</v>
      </c>
      <c r="X13" s="192">
        <f t="shared" si="6"/>
        <v>0</v>
      </c>
      <c r="Y13" s="192">
        <f t="shared" ref="Y13:Z13" si="8">SUM(Y14:Y46)</f>
        <v>0</v>
      </c>
      <c r="Z13" s="192">
        <f t="shared" si="8"/>
        <v>0</v>
      </c>
      <c r="AA13" s="192">
        <f t="shared" si="6"/>
        <v>0</v>
      </c>
      <c r="AB13" s="192">
        <f t="shared" si="6"/>
        <v>420000</v>
      </c>
      <c r="AC13" s="192">
        <f t="shared" si="6"/>
        <v>0</v>
      </c>
      <c r="AD13" s="192">
        <f t="shared" si="6"/>
        <v>0</v>
      </c>
      <c r="AE13" s="192">
        <f t="shared" ref="AE13:AE220" si="9">AB13+AC13+AD13</f>
        <v>420000</v>
      </c>
      <c r="AF13" s="192">
        <f>SUM(AF14:AF46)</f>
        <v>0</v>
      </c>
      <c r="AG13" s="192">
        <f>SUM(AG14:AG46)</f>
        <v>0</v>
      </c>
      <c r="AH13" s="192">
        <f>SUM(AH14:AH46)</f>
        <v>35000</v>
      </c>
      <c r="AI13" s="192">
        <f t="shared" ref="AI13:AI220" si="10">AF13+AG13+AH13</f>
        <v>35000</v>
      </c>
      <c r="AJ13" s="192">
        <f>SUM(AJ14:AJ46)</f>
        <v>0</v>
      </c>
      <c r="AK13" s="192">
        <f>SUM(AK14:AK46)</f>
        <v>0</v>
      </c>
      <c r="AL13" s="192">
        <f>SUM(AL14:AL46)</f>
        <v>0</v>
      </c>
      <c r="AM13" s="192">
        <f t="shared" ref="AM13:AM220" si="11">AJ13+AK13+AL13</f>
        <v>0</v>
      </c>
      <c r="AN13" s="192">
        <f>SUM(AN14:AN46)</f>
        <v>0</v>
      </c>
      <c r="AO13" s="192">
        <f>SUM(AO14:AO46)</f>
        <v>0</v>
      </c>
      <c r="AP13" s="192">
        <f>SUM(AP14:AP46)</f>
        <v>17500</v>
      </c>
      <c r="AQ13" s="192">
        <f t="shared" ref="AQ13:AQ220" si="12">AN13+AO13+AP13</f>
        <v>17500</v>
      </c>
      <c r="AR13" s="192">
        <f t="shared" ref="AR13:AR220" si="13">AE13+AI13+AM13+AQ13</f>
        <v>472500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420000</v>
      </c>
      <c r="G15" s="183"/>
      <c r="H15" s="183">
        <f t="shared" si="4"/>
        <v>420000</v>
      </c>
      <c r="I15" s="183"/>
      <c r="J15" s="183">
        <f t="shared" si="5"/>
        <v>420000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420000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420000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35000</v>
      </c>
      <c r="G28" s="183"/>
      <c r="H28" s="183">
        <f t="shared" si="15"/>
        <v>35000</v>
      </c>
      <c r="I28" s="183"/>
      <c r="J28" s="183">
        <f t="shared" si="16"/>
        <v>35000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I28" s="183">
        <f t="shared" si="18"/>
        <v>35000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35000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17500</v>
      </c>
      <c r="G29" s="183"/>
      <c r="H29" s="183">
        <f t="shared" ref="H29:H30" si="39">F29-G29</f>
        <v>17500</v>
      </c>
      <c r="I29" s="183"/>
      <c r="J29" s="183">
        <f t="shared" ref="J29:J30" si="40">F29-I29</f>
        <v>17500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Q29" s="183">
        <f t="shared" ref="AQ29:AQ30" si="44">AN29+AO29+AP29</f>
        <v>17500</v>
      </c>
      <c r="AR29" s="183">
        <f t="shared" ref="AR29:AR30" si="45">AE29+AI29+AM29+AQ29</f>
        <v>17500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810000</v>
      </c>
      <c r="E47" s="192">
        <f>SUM(E48:E82)</f>
        <v>0</v>
      </c>
      <c r="F47" s="192">
        <f t="shared" si="0"/>
        <v>810000</v>
      </c>
      <c r="G47" s="192">
        <f>SUM(G48:G82)</f>
        <v>0</v>
      </c>
      <c r="H47" s="192">
        <f t="shared" si="4"/>
        <v>810000</v>
      </c>
      <c r="I47" s="192">
        <f t="shared" ref="I47:AD47" si="102">SUM(I48:I82)</f>
        <v>0</v>
      </c>
      <c r="J47" s="192">
        <f t="shared" si="102"/>
        <v>810000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810000</v>
      </c>
      <c r="AB47" s="192">
        <f t="shared" si="102"/>
        <v>720000</v>
      </c>
      <c r="AC47" s="192">
        <f t="shared" si="102"/>
        <v>0</v>
      </c>
      <c r="AD47" s="192">
        <f t="shared" si="102"/>
        <v>0</v>
      </c>
      <c r="AE47" s="192">
        <f t="shared" si="17"/>
        <v>720000</v>
      </c>
      <c r="AF47" s="192">
        <f>SUM(AF48:AF82)</f>
        <v>0</v>
      </c>
      <c r="AG47" s="192">
        <f>SUM(AG48:AG82)</f>
        <v>0</v>
      </c>
      <c r="AH47" s="192">
        <f>SUM(AH48:AH82)</f>
        <v>60000</v>
      </c>
      <c r="AI47" s="192">
        <f t="shared" si="10"/>
        <v>60000</v>
      </c>
      <c r="AJ47" s="192">
        <f>SUM(AJ48:AJ82)</f>
        <v>0</v>
      </c>
      <c r="AK47" s="192">
        <f>SUM(AK48:AK82)</f>
        <v>0</v>
      </c>
      <c r="AL47" s="192">
        <f>SUM(AL48:AL82)</f>
        <v>0</v>
      </c>
      <c r="AM47" s="192">
        <f t="shared" si="11"/>
        <v>0</v>
      </c>
      <c r="AN47" s="192">
        <f>SUM(AN48:AN82)</f>
        <v>0</v>
      </c>
      <c r="AO47" s="192">
        <f>SUM(AO48:AO82)</f>
        <v>0</v>
      </c>
      <c r="AP47" s="192">
        <f>SUM(AP48:AP82)</f>
        <v>30000</v>
      </c>
      <c r="AQ47" s="192">
        <f t="shared" si="12"/>
        <v>30000</v>
      </c>
      <c r="AR47" s="192">
        <f t="shared" si="13"/>
        <v>810000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810000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810000</v>
      </c>
      <c r="G64" s="183"/>
      <c r="H64" s="183">
        <f t="shared" ref="H64" si="162">F64-G64</f>
        <v>810000</v>
      </c>
      <c r="I64" s="183"/>
      <c r="J64" s="183">
        <f t="shared" ref="J64" si="163">F64-I64</f>
        <v>810000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810000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720000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I64" s="183">
        <f t="shared" ref="AI64" si="165">AF64+AG64+AH64</f>
        <v>60000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Q64" s="183">
        <f t="shared" ref="AQ64" si="167">AN64+AO64+AP64</f>
        <v>30000</v>
      </c>
      <c r="AR64" s="183">
        <f t="shared" ref="AR64" si="168">AE64+AI64+AM64+AQ64</f>
        <v>810000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2405151.7800000003</v>
      </c>
      <c r="E106" s="180">
        <f>E107+E118+E133+E149+E164+E190+E207+E214</f>
        <v>5465439.2345000003</v>
      </c>
      <c r="F106" s="180">
        <f t="shared" si="0"/>
        <v>7870591.0145000005</v>
      </c>
      <c r="G106" s="180">
        <f>G107+G118+G133+G149+G164+G190+G207+G214</f>
        <v>0</v>
      </c>
      <c r="H106" s="180">
        <f t="shared" si="4"/>
        <v>7870591.0145000005</v>
      </c>
      <c r="I106" s="180">
        <f>I107+I118+I133+I149+I164+I190+I207+I214</f>
        <v>0</v>
      </c>
      <c r="J106" s="180">
        <f t="shared" si="5"/>
        <v>7870591.0145000005</v>
      </c>
      <c r="K106" s="180">
        <f t="shared" ref="K106:AD106" si="297">K107+K118+K133+K149+K164+K190+K207+K214</f>
        <v>0</v>
      </c>
      <c r="L106" s="180">
        <f t="shared" si="297"/>
        <v>0</v>
      </c>
      <c r="M106" s="180">
        <f t="shared" si="297"/>
        <v>0</v>
      </c>
      <c r="N106" s="180">
        <f t="shared" si="297"/>
        <v>0</v>
      </c>
      <c r="O106" s="180">
        <f t="shared" si="297"/>
        <v>7404113.5145000005</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466477.5</v>
      </c>
      <c r="AB106" s="180">
        <f t="shared" si="297"/>
        <v>253997</v>
      </c>
      <c r="AC106" s="180">
        <f t="shared" si="297"/>
        <v>2773976.8720000004</v>
      </c>
      <c r="AD106" s="180">
        <f t="shared" si="297"/>
        <v>18198</v>
      </c>
      <c r="AE106" s="180">
        <f t="shared" si="9"/>
        <v>3046171.8720000004</v>
      </c>
      <c r="AF106" s="180">
        <f>AF107+AF118+AF133+AF149+AF164+AF190+AF207+AF214</f>
        <v>754805</v>
      </c>
      <c r="AG106" s="180">
        <f>AG107+AG118+AG133+AG149+AG164+AG190+AG207+AG214</f>
        <v>2403402.8825000003</v>
      </c>
      <c r="AH106" s="180">
        <f>AH107+AH118+AH133+AH149+AH164+AH190+AH207+AH214</f>
        <v>738372.304</v>
      </c>
      <c r="AI106" s="180">
        <f t="shared" si="10"/>
        <v>3896580.1865000003</v>
      </c>
      <c r="AJ106" s="180">
        <f>AJ107+AJ118+AJ133+AJ149+AJ164+AJ190+AJ207+AJ214</f>
        <v>5850</v>
      </c>
      <c r="AK106" s="180">
        <f>AK107+AK118+AK133+AK149+AK164+AK190+AK207+AK214</f>
        <v>140848.486</v>
      </c>
      <c r="AL106" s="180">
        <f>AL107+AL118+AL133+AL149+AL164+AL190+AL207+AL214</f>
        <v>0</v>
      </c>
      <c r="AM106" s="180">
        <f t="shared" si="11"/>
        <v>146698.486</v>
      </c>
      <c r="AN106" s="180">
        <f>AN107+AN118+AN133+AN149+AN164+AN190+AN207+AN214</f>
        <v>549140.47</v>
      </c>
      <c r="AO106" s="180">
        <f>AO107+AO118+AO133+AO149+AO164+AO190+AO207+AO214</f>
        <v>100000</v>
      </c>
      <c r="AP106" s="180">
        <f>AP107+AP118+AP133+AP149+AP164+AP190+AP207+AP214</f>
        <v>0</v>
      </c>
      <c r="AQ106" s="180">
        <f t="shared" si="12"/>
        <v>649140.47</v>
      </c>
      <c r="AR106" s="180">
        <f t="shared" si="13"/>
        <v>7738591.0145000005</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145232</v>
      </c>
      <c r="E118" s="192">
        <f>SUM(E119:E132)</f>
        <v>315000</v>
      </c>
      <c r="F118" s="192">
        <f t="shared" si="300"/>
        <v>460232</v>
      </c>
      <c r="G118" s="192">
        <f t="shared" ref="G118:I118" si="337">SUM(G119:G132)</f>
        <v>0</v>
      </c>
      <c r="H118" s="192">
        <f t="shared" si="4"/>
        <v>460232</v>
      </c>
      <c r="I118" s="192">
        <f t="shared" si="337"/>
        <v>0</v>
      </c>
      <c r="J118" s="192">
        <f t="shared" si="5"/>
        <v>460232</v>
      </c>
      <c r="K118" s="192">
        <f t="shared" ref="K118:AP118" si="338">SUM(K119:K132)</f>
        <v>0</v>
      </c>
      <c r="L118" s="192">
        <f t="shared" si="338"/>
        <v>0</v>
      </c>
      <c r="M118" s="192">
        <f t="shared" si="338"/>
        <v>0</v>
      </c>
      <c r="N118" s="192">
        <f t="shared" si="338"/>
        <v>0</v>
      </c>
      <c r="O118" s="192">
        <f t="shared" si="338"/>
        <v>460232</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2448</v>
      </c>
      <c r="AE118" s="192">
        <f t="shared" si="9"/>
        <v>2448</v>
      </c>
      <c r="AF118" s="192">
        <f t="shared" si="338"/>
        <v>0</v>
      </c>
      <c r="AG118" s="192">
        <f t="shared" si="338"/>
        <v>367784</v>
      </c>
      <c r="AH118" s="192">
        <f t="shared" si="338"/>
        <v>90000</v>
      </c>
      <c r="AI118" s="192">
        <f t="shared" si="10"/>
        <v>457784</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460232</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145232</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315000</v>
      </c>
      <c r="F132" s="183">
        <f t="shared" si="300"/>
        <v>460232</v>
      </c>
      <c r="G132" s="183"/>
      <c r="H132" s="183">
        <f t="shared" si="343"/>
        <v>460232</v>
      </c>
      <c r="I132" s="183"/>
      <c r="J132" s="183">
        <f t="shared" si="344"/>
        <v>460232</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460232</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2448</v>
      </c>
      <c r="AE132" s="183">
        <f t="shared" si="345"/>
        <v>2448</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367784</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I132" s="183">
        <f t="shared" si="346"/>
        <v>457784</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460232</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89997</v>
      </c>
      <c r="E149" s="192">
        <f>SUM(E150:E163)</f>
        <v>168000</v>
      </c>
      <c r="F149" s="192">
        <f t="shared" si="300"/>
        <v>257997</v>
      </c>
      <c r="G149" s="192">
        <f>SUM(G150:G163)</f>
        <v>0</v>
      </c>
      <c r="H149" s="192">
        <f t="shared" si="4"/>
        <v>257997</v>
      </c>
      <c r="I149" s="192">
        <f>SUM(I150:I163)</f>
        <v>0</v>
      </c>
      <c r="J149" s="192">
        <f t="shared" si="5"/>
        <v>257997</v>
      </c>
      <c r="K149" s="192">
        <f t="shared" ref="K149:AD149" si="419">SUM(K150:K163)</f>
        <v>0</v>
      </c>
      <c r="L149" s="192">
        <f t="shared" si="419"/>
        <v>0</v>
      </c>
      <c r="M149" s="192">
        <f t="shared" si="419"/>
        <v>0</v>
      </c>
      <c r="N149" s="192">
        <f t="shared" si="419"/>
        <v>0</v>
      </c>
      <c r="O149" s="192">
        <f t="shared" si="419"/>
        <v>60000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197997</v>
      </c>
      <c r="AB149" s="192">
        <f t="shared" si="419"/>
        <v>197997</v>
      </c>
      <c r="AC149" s="192">
        <f t="shared" si="419"/>
        <v>0</v>
      </c>
      <c r="AD149" s="192">
        <f t="shared" si="419"/>
        <v>0</v>
      </c>
      <c r="AE149" s="192">
        <f t="shared" si="9"/>
        <v>197997</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60000</v>
      </c>
      <c r="AO149" s="192">
        <f>SUM(AO150:AO163)</f>
        <v>0</v>
      </c>
      <c r="AP149" s="192">
        <f>SUM(AP150:AP163)</f>
        <v>0</v>
      </c>
      <c r="AQ149" s="192">
        <f t="shared" si="12"/>
        <v>60000</v>
      </c>
      <c r="AR149" s="192">
        <f t="shared" si="13"/>
        <v>257997</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89997</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168000</v>
      </c>
      <c r="F158" s="183">
        <f t="shared" si="431"/>
        <v>257997</v>
      </c>
      <c r="G158" s="183"/>
      <c r="H158" s="183">
        <f t="shared" si="432"/>
        <v>257997</v>
      </c>
      <c r="I158" s="183"/>
      <c r="J158" s="183">
        <f t="shared" si="433"/>
        <v>257997</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197997</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197997</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197997</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60000</v>
      </c>
      <c r="AR158" s="183">
        <f t="shared" si="438"/>
        <v>257997</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1184077</v>
      </c>
      <c r="E164" s="192">
        <f>SUM(E165:E189)</f>
        <v>1322807.6580000001</v>
      </c>
      <c r="F164" s="192">
        <f t="shared" si="300"/>
        <v>2506884.6579999998</v>
      </c>
      <c r="G164" s="192">
        <f>SUM(G165:G189)</f>
        <v>0</v>
      </c>
      <c r="H164" s="192">
        <f t="shared" si="4"/>
        <v>2506884.6579999998</v>
      </c>
      <c r="I164" s="192">
        <f>SUM(I165:I189)</f>
        <v>0</v>
      </c>
      <c r="J164" s="192">
        <f t="shared" si="5"/>
        <v>2506884.6579999998</v>
      </c>
      <c r="K164" s="192">
        <f t="shared" ref="K164:AD164" si="447">SUM(K165:K189)</f>
        <v>0</v>
      </c>
      <c r="L164" s="192">
        <f t="shared" si="447"/>
        <v>0</v>
      </c>
      <c r="M164" s="192">
        <f t="shared" si="447"/>
        <v>0</v>
      </c>
      <c r="N164" s="192">
        <f t="shared" si="447"/>
        <v>0</v>
      </c>
      <c r="O164" s="192">
        <f t="shared" si="447"/>
        <v>2488066.6579999998</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18818</v>
      </c>
      <c r="AB164" s="192">
        <f t="shared" si="447"/>
        <v>0</v>
      </c>
      <c r="AC164" s="192">
        <f t="shared" si="447"/>
        <v>972102</v>
      </c>
      <c r="AD164" s="192">
        <f t="shared" si="447"/>
        <v>0</v>
      </c>
      <c r="AE164" s="192">
        <f t="shared" si="9"/>
        <v>972102</v>
      </c>
      <c r="AF164" s="192">
        <f>SUM(AF165:AF189)</f>
        <v>719105</v>
      </c>
      <c r="AG164" s="192">
        <f>SUM(AG165:AG189)</f>
        <v>563370</v>
      </c>
      <c r="AH164" s="192">
        <f>SUM(AH165:AH189)</f>
        <v>67000</v>
      </c>
      <c r="AI164" s="192">
        <f t="shared" si="10"/>
        <v>1349475</v>
      </c>
      <c r="AJ164" s="192">
        <f>SUM(AJ165:AJ189)</f>
        <v>5850</v>
      </c>
      <c r="AK164" s="192">
        <f>SUM(AK165:AK189)</f>
        <v>71707.657999999996</v>
      </c>
      <c r="AL164" s="192">
        <f>SUM(AL165:AL189)</f>
        <v>0</v>
      </c>
      <c r="AM164" s="192">
        <f t="shared" si="11"/>
        <v>77557.657999999996</v>
      </c>
      <c r="AN164" s="192">
        <f>SUM(AN165:AN189)</f>
        <v>7750</v>
      </c>
      <c r="AO164" s="192">
        <f>SUM(AO165:AO189)</f>
        <v>100000</v>
      </c>
      <c r="AP164" s="192">
        <f>SUM(AP165:AP189)</f>
        <v>0</v>
      </c>
      <c r="AQ164" s="192">
        <f t="shared" si="12"/>
        <v>107750</v>
      </c>
      <c r="AR164" s="192">
        <f t="shared" si="13"/>
        <v>2506884.6579999998</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14100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14100</v>
      </c>
      <c r="G166" s="183"/>
      <c r="H166" s="183">
        <f t="shared" si="452"/>
        <v>14100</v>
      </c>
      <c r="I166" s="183"/>
      <c r="J166" s="183">
        <f t="shared" si="453"/>
        <v>14100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14100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14100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14100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14100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224712</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506450</v>
      </c>
      <c r="F171" s="183">
        <f t="shared" si="467"/>
        <v>731162</v>
      </c>
      <c r="G171" s="183"/>
      <c r="H171" s="183">
        <f t="shared" si="468"/>
        <v>731162</v>
      </c>
      <c r="I171" s="183"/>
      <c r="J171" s="183">
        <f t="shared" si="469"/>
        <v>731162</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712344</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18818</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334662</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334662</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295500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295500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101000</v>
      </c>
      <c r="AR171" s="183">
        <f t="shared" si="474"/>
        <v>731162</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52500</v>
      </c>
      <c r="F179" s="183">
        <f t="shared" si="475"/>
        <v>52500</v>
      </c>
      <c r="G179" s="183"/>
      <c r="H179" s="183">
        <f t="shared" si="476"/>
        <v>52500</v>
      </c>
      <c r="I179" s="183"/>
      <c r="J179" s="183">
        <f t="shared" si="477"/>
        <v>52500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52500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52500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140</v>
      </c>
      <c r="G186" s="183"/>
      <c r="H186" s="183">
        <f t="shared" ref="H186:H189" si="484">F186-G186</f>
        <v>140</v>
      </c>
      <c r="I186" s="183"/>
      <c r="J186" s="183">
        <f t="shared" ref="J186:J189" si="485">F186-I186</f>
        <v>140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140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140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945125</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763857.65800000005</v>
      </c>
      <c r="F187" s="183">
        <f t="shared" si="483"/>
        <v>1708982.6580000001</v>
      </c>
      <c r="G187" s="183"/>
      <c r="H187" s="183">
        <f t="shared" si="484"/>
        <v>1708982.6580000001</v>
      </c>
      <c r="I187" s="183"/>
      <c r="J187" s="183">
        <f t="shared" si="485"/>
        <v>1708982.6580000001</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1708982.6580000001</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637300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637300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719105</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201270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67000</v>
      </c>
      <c r="AI187" s="183">
        <f t="shared" si="487"/>
        <v>987375</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71707.657999999996</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77557.657999999996</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6750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6750</v>
      </c>
      <c r="AR187" s="183">
        <f t="shared" si="490"/>
        <v>1708982.6580000001</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964745.78</v>
      </c>
      <c r="E190" s="192">
        <f>E191+E199</f>
        <v>3513631.5765000004</v>
      </c>
      <c r="F190" s="192">
        <f t="shared" si="300"/>
        <v>4478377.3565000007</v>
      </c>
      <c r="G190" s="192">
        <f>G191+G199</f>
        <v>0</v>
      </c>
      <c r="H190" s="192">
        <f t="shared" si="4"/>
        <v>4478377.3565000007</v>
      </c>
      <c r="I190" s="192">
        <f>I191+I199</f>
        <v>0</v>
      </c>
      <c r="J190" s="192">
        <f t="shared" si="5"/>
        <v>4478377.3565000007</v>
      </c>
      <c r="K190" s="192">
        <f>K191+K199</f>
        <v>0</v>
      </c>
      <c r="L190" s="192">
        <f t="shared" ref="L190:AA190" si="491">L191+L199</f>
        <v>0</v>
      </c>
      <c r="M190" s="192">
        <f t="shared" si="491"/>
        <v>0</v>
      </c>
      <c r="N190" s="192">
        <f t="shared" si="491"/>
        <v>0</v>
      </c>
      <c r="O190" s="192">
        <f t="shared" si="491"/>
        <v>4228714.8565000007</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249662.5</v>
      </c>
      <c r="AB190" s="192">
        <f t="shared" ref="AB190" si="493">AB191+AB199</f>
        <v>56000</v>
      </c>
      <c r="AC190" s="192">
        <f t="shared" ref="AC190" si="494">AC191+AC199</f>
        <v>1780774.8720000002</v>
      </c>
      <c r="AD190" s="192">
        <f t="shared" ref="AD190" si="495">AD191+AD199</f>
        <v>15750</v>
      </c>
      <c r="AE190" s="192">
        <f t="shared" si="9"/>
        <v>1852524.8720000002</v>
      </c>
      <c r="AF190" s="192">
        <f t="shared" ref="AF190" si="496">AF191+AF199</f>
        <v>35700</v>
      </c>
      <c r="AG190" s="192">
        <f t="shared" ref="AG190" si="497">AG191+AG199</f>
        <v>1326248.8825000001</v>
      </c>
      <c r="AH190" s="192">
        <f t="shared" ref="AH190" si="498">AH191+AH199</f>
        <v>581372.304</v>
      </c>
      <c r="AI190" s="192">
        <f t="shared" si="10"/>
        <v>1943321.1865000001</v>
      </c>
      <c r="AJ190" s="192">
        <f t="shared" ref="AJ190" si="499">AJ191+AJ199</f>
        <v>0</v>
      </c>
      <c r="AK190" s="192">
        <f t="shared" ref="AK190" si="500">AK191+AK199</f>
        <v>69140.828000000009</v>
      </c>
      <c r="AL190" s="192">
        <f t="shared" ref="AL190" si="501">AL191+AL199</f>
        <v>0</v>
      </c>
      <c r="AM190" s="192">
        <f t="shared" si="11"/>
        <v>69140.828000000009</v>
      </c>
      <c r="AN190" s="192">
        <f t="shared" ref="AN190" si="502">AN191+AN199</f>
        <v>481390.47000000003</v>
      </c>
      <c r="AO190" s="192">
        <f t="shared" ref="AO190" si="503">AO191+AO199</f>
        <v>0</v>
      </c>
      <c r="AP190" s="192">
        <f t="shared" ref="AP190" si="504">AP191+AP199</f>
        <v>0</v>
      </c>
      <c r="AQ190" s="192">
        <f t="shared" si="12"/>
        <v>481390.47000000003</v>
      </c>
      <c r="AR190" s="192">
        <f t="shared" si="13"/>
        <v>4346377.3565000007</v>
      </c>
    </row>
    <row r="191" spans="2:44" x14ac:dyDescent="0.25">
      <c r="B191" s="190" t="s">
        <v>300</v>
      </c>
      <c r="C191" s="191" t="s">
        <v>180</v>
      </c>
      <c r="D191" s="192">
        <f>SUM(D192:D198)</f>
        <v>21600</v>
      </c>
      <c r="E191" s="192">
        <f>SUM(E192:E198)</f>
        <v>0</v>
      </c>
      <c r="F191" s="192">
        <f>D191+E191</f>
        <v>21600</v>
      </c>
      <c r="G191" s="192">
        <f>SUM(G192:G198)</f>
        <v>0</v>
      </c>
      <c r="H191" s="192">
        <f>F191-G191</f>
        <v>21600</v>
      </c>
      <c r="I191" s="192">
        <f>SUM(I192:I198)</f>
        <v>0</v>
      </c>
      <c r="J191" s="192">
        <f>F191-I191</f>
        <v>21600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21600</v>
      </c>
      <c r="AB191" s="192">
        <f t="shared" si="505"/>
        <v>0</v>
      </c>
      <c r="AC191" s="192">
        <f t="shared" si="505"/>
        <v>21600</v>
      </c>
      <c r="AD191" s="192">
        <f t="shared" si="505"/>
        <v>0</v>
      </c>
      <c r="AE191" s="192">
        <f>AB191+AC191+AD191</f>
        <v>21600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21600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21600</v>
      </c>
      <c r="G193" s="183"/>
      <c r="H193" s="183">
        <f t="shared" ref="H193" si="512">F193-G193</f>
        <v>21600</v>
      </c>
      <c r="I193" s="183"/>
      <c r="J193" s="183">
        <f t="shared" ref="J193" si="513">F193-I193</f>
        <v>21600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21600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21600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21600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943145.78</v>
      </c>
      <c r="E199" s="192">
        <f>SUM(E200:E206)</f>
        <v>3513631.5765000004</v>
      </c>
      <c r="F199" s="192">
        <f>D199+E199</f>
        <v>4456777.3565000007</v>
      </c>
      <c r="G199" s="192">
        <f t="shared" ref="G199:I199" si="535">SUM(G200:G206)</f>
        <v>0</v>
      </c>
      <c r="H199" s="192">
        <f>F199-G199</f>
        <v>4456777.3565000007</v>
      </c>
      <c r="I199" s="192">
        <f t="shared" si="535"/>
        <v>0</v>
      </c>
      <c r="J199" s="192">
        <f>F199-I199</f>
        <v>4456777.3565000007</v>
      </c>
      <c r="K199" s="192">
        <f t="shared" ref="K199:AP199" si="536">SUM(K200:K206)</f>
        <v>0</v>
      </c>
      <c r="L199" s="192">
        <f t="shared" si="536"/>
        <v>0</v>
      </c>
      <c r="M199" s="192">
        <f t="shared" si="536"/>
        <v>0</v>
      </c>
      <c r="N199" s="192">
        <f t="shared" si="536"/>
        <v>0</v>
      </c>
      <c r="O199" s="192">
        <f t="shared" si="536"/>
        <v>4228714.8565000007</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228062.5</v>
      </c>
      <c r="AB199" s="192">
        <f t="shared" si="536"/>
        <v>56000</v>
      </c>
      <c r="AC199" s="192">
        <f t="shared" si="536"/>
        <v>1759174.8720000002</v>
      </c>
      <c r="AD199" s="192">
        <f t="shared" si="536"/>
        <v>15750</v>
      </c>
      <c r="AE199" s="192">
        <f>AB199+AC199+AD199</f>
        <v>1830924.8720000002</v>
      </c>
      <c r="AF199" s="192">
        <f t="shared" si="536"/>
        <v>35700</v>
      </c>
      <c r="AG199" s="192">
        <f t="shared" si="536"/>
        <v>1326248.8825000001</v>
      </c>
      <c r="AH199" s="192">
        <f t="shared" si="536"/>
        <v>581372.304</v>
      </c>
      <c r="AI199" s="192">
        <f>AF199+AG199+AH199</f>
        <v>1943321.1865000001</v>
      </c>
      <c r="AJ199" s="192">
        <f t="shared" si="536"/>
        <v>0</v>
      </c>
      <c r="AK199" s="192">
        <f t="shared" si="536"/>
        <v>69140.828000000009</v>
      </c>
      <c r="AL199" s="192">
        <f t="shared" si="536"/>
        <v>0</v>
      </c>
      <c r="AM199" s="192">
        <f>AJ199+AK199+AL199</f>
        <v>69140.828000000009</v>
      </c>
      <c r="AN199" s="192">
        <f t="shared" si="536"/>
        <v>481390.47000000003</v>
      </c>
      <c r="AO199" s="192">
        <f t="shared" si="536"/>
        <v>0</v>
      </c>
      <c r="AP199" s="192">
        <f t="shared" si="536"/>
        <v>0</v>
      </c>
      <c r="AQ199" s="192">
        <f>AN199+AO199+AP199</f>
        <v>481390.47000000003</v>
      </c>
      <c r="AR199" s="192">
        <f>AE199+AI199+AM199+AQ199</f>
        <v>4324777.3565000007</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600237.5</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306450</v>
      </c>
      <c r="F201" s="183">
        <f>D201+E201</f>
        <v>906687.5</v>
      </c>
      <c r="G201" s="183"/>
      <c r="H201" s="183">
        <f t="shared" si="541"/>
        <v>906687.5</v>
      </c>
      <c r="I201" s="183"/>
      <c r="J201" s="183">
        <f t="shared" si="542"/>
        <v>906687.5</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678625</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228062.5</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386662.5</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15750</v>
      </c>
      <c r="AE201" s="183">
        <f t="shared" si="543"/>
        <v>458412.5</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35700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237625</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8100</v>
      </c>
      <c r="AI201" s="183">
        <f t="shared" si="544"/>
        <v>281425</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34850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34850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774687.5</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342908.28</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3207181.5765000004</v>
      </c>
      <c r="F205" s="183">
        <f t="shared" ref="F205" si="556">D205+E205</f>
        <v>3550089.8565000007</v>
      </c>
      <c r="G205" s="183"/>
      <c r="H205" s="183">
        <f t="shared" ref="H205" si="557">F205-G205</f>
        <v>3550089.8565000007</v>
      </c>
      <c r="I205" s="183"/>
      <c r="J205" s="183">
        <f t="shared" ref="J205" si="558">F205-I205</f>
        <v>3550089.8565000007</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3550089.8565000007</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1372512.3720000002</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1372512.3720000002</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1088623.8825000001</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573272.304</v>
      </c>
      <c r="AI205" s="183">
        <f t="shared" ref="AI205" si="560">AF205+AG205+AH205</f>
        <v>1661896.1865000001</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34290.828000000001</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34290.828000000001</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481390.47000000003</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481390.47000000003</v>
      </c>
      <c r="AR205" s="183">
        <f t="shared" ref="AR205" si="563">AE205+AI205+AM205+AQ205</f>
        <v>3550089.8565000007</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21100</v>
      </c>
      <c r="E214" s="192">
        <f>SUM(E215:E221)</f>
        <v>146000</v>
      </c>
      <c r="F214" s="192">
        <f t="shared" si="300"/>
        <v>167100</v>
      </c>
      <c r="G214" s="192">
        <f>SUM(G215:G221)</f>
        <v>0</v>
      </c>
      <c r="H214" s="192">
        <f t="shared" si="4"/>
        <v>167100</v>
      </c>
      <c r="I214" s="192">
        <f>SUM(I215:I221)</f>
        <v>0</v>
      </c>
      <c r="J214" s="192">
        <f t="shared" si="5"/>
        <v>167100</v>
      </c>
      <c r="K214" s="192">
        <f t="shared" ref="K214:AD214" si="593">SUM(K215:K221)</f>
        <v>0</v>
      </c>
      <c r="L214" s="192">
        <f t="shared" si="593"/>
        <v>0</v>
      </c>
      <c r="M214" s="192">
        <f t="shared" si="593"/>
        <v>0</v>
      </c>
      <c r="N214" s="192">
        <f t="shared" si="593"/>
        <v>0</v>
      </c>
      <c r="O214" s="192">
        <f t="shared" si="593"/>
        <v>167100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21100</v>
      </c>
      <c r="AD214" s="192">
        <f t="shared" si="593"/>
        <v>0</v>
      </c>
      <c r="AE214" s="192">
        <f t="shared" si="9"/>
        <v>21100</v>
      </c>
      <c r="AF214" s="192">
        <f>SUM(AF215:AF221)</f>
        <v>0</v>
      </c>
      <c r="AG214" s="192">
        <f>SUM(AG215:AG221)</f>
        <v>146000</v>
      </c>
      <c r="AH214" s="192">
        <f>SUM(AH215:AH221)</f>
        <v>0</v>
      </c>
      <c r="AI214" s="192">
        <f t="shared" si="10"/>
        <v>146000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167100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16600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16600</v>
      </c>
      <c r="G215" s="183"/>
      <c r="H215" s="183">
        <f t="shared" si="4"/>
        <v>16600</v>
      </c>
      <c r="I215" s="183"/>
      <c r="J215" s="183">
        <f t="shared" si="5"/>
        <v>16600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16600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16600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16600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16600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146000</v>
      </c>
      <c r="F216" s="183">
        <f t="shared" si="598"/>
        <v>146000</v>
      </c>
      <c r="G216" s="183"/>
      <c r="H216" s="183">
        <f t="shared" si="4"/>
        <v>146000</v>
      </c>
      <c r="I216" s="183"/>
      <c r="J216" s="183">
        <f t="shared" si="5"/>
        <v>146000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146000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146000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146000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146000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4500</v>
      </c>
      <c r="G221" s="183"/>
      <c r="H221" s="183">
        <f t="shared" ref="H221" si="615">F221-G221</f>
        <v>4500</v>
      </c>
      <c r="I221" s="183"/>
      <c r="J221" s="183">
        <f t="shared" ref="J221" si="616">F221-I221</f>
        <v>4500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4500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4500</v>
      </c>
    </row>
    <row r="222" spans="2:44" x14ac:dyDescent="0.25">
      <c r="B222" s="178" t="s">
        <v>309</v>
      </c>
      <c r="C222" s="179" t="s">
        <v>188</v>
      </c>
      <c r="D222" s="180">
        <f>D223+D235+D243+D260+D267+D312</f>
        <v>1543952.75</v>
      </c>
      <c r="E222" s="180">
        <f>E223+E235+E243+E260+E267+E312</f>
        <v>611263</v>
      </c>
      <c r="F222" s="180">
        <f t="shared" ref="F222:F382" si="622">D222+E222</f>
        <v>2155215.75</v>
      </c>
      <c r="G222" s="180">
        <f>G223+G235+G243+G260+G267+G312</f>
        <v>0</v>
      </c>
      <c r="H222" s="180">
        <f t="shared" ref="H222:H498" si="623">F222-G222</f>
        <v>2155215.75</v>
      </c>
      <c r="I222" s="180">
        <f>I223+I235+I243+I260+I267+I312</f>
        <v>0</v>
      </c>
      <c r="J222" s="180">
        <f t="shared" ref="J222:J498" si="624">F222-I222</f>
        <v>2155215.75</v>
      </c>
      <c r="K222" s="180">
        <f t="shared" ref="K222:AD222" si="625">K223+K235+K243+K260+K267+K312</f>
        <v>0</v>
      </c>
      <c r="L222" s="180">
        <f t="shared" si="625"/>
        <v>0</v>
      </c>
      <c r="M222" s="180">
        <f t="shared" si="625"/>
        <v>0</v>
      </c>
      <c r="N222" s="180">
        <f t="shared" si="625"/>
        <v>0</v>
      </c>
      <c r="O222" s="180">
        <f t="shared" si="625"/>
        <v>2094702.75</v>
      </c>
      <c r="P222" s="180">
        <f t="shared" si="625"/>
        <v>0</v>
      </c>
      <c r="Q222" s="180">
        <f t="shared" si="625"/>
        <v>0</v>
      </c>
      <c r="R222" s="180">
        <f t="shared" si="625"/>
        <v>0</v>
      </c>
      <c r="S222" s="180">
        <f t="shared" si="625"/>
        <v>0</v>
      </c>
      <c r="T222" s="180">
        <f t="shared" ref="T222" si="626">T223+T235+T243+T260+T267+T312</f>
        <v>11200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49313</v>
      </c>
      <c r="AB222" s="180">
        <f t="shared" si="625"/>
        <v>94468</v>
      </c>
      <c r="AC222" s="180">
        <f t="shared" si="625"/>
        <v>1162295</v>
      </c>
      <c r="AD222" s="180">
        <f t="shared" si="625"/>
        <v>110220</v>
      </c>
      <c r="AE222" s="180">
        <f t="shared" ref="AE222:AE498" si="628">AB222+AC222+AD222</f>
        <v>1366983</v>
      </c>
      <c r="AF222" s="180">
        <f>AF223+AF235+AF243+AF260+AF267+AF312</f>
        <v>303820</v>
      </c>
      <c r="AG222" s="180">
        <f>AG223+AG235+AG243+AG260+AG267+AG312</f>
        <v>402333.75</v>
      </c>
      <c r="AH222" s="180">
        <f>AH223+AH235+AH243+AH260+AH267+AH312</f>
        <v>9000</v>
      </c>
      <c r="AI222" s="180">
        <f t="shared" ref="AI222:AI498" si="629">AF222+AG222+AH222</f>
        <v>715153.75</v>
      </c>
      <c r="AJ222" s="180">
        <f>AJ223+AJ235+AJ243+AJ260+AJ267+AJ312</f>
        <v>14500</v>
      </c>
      <c r="AK222" s="180">
        <f>AK223+AK235+AK243+AK260+AK267+AK312</f>
        <v>13000</v>
      </c>
      <c r="AL222" s="180">
        <f>AL223+AL235+AL243+AL260+AL267+AL312</f>
        <v>31100</v>
      </c>
      <c r="AM222" s="180">
        <f t="shared" ref="AM222:AM498" si="630">AJ222+AK222+AL222</f>
        <v>58600</v>
      </c>
      <c r="AN222" s="180">
        <f>AN223+AN235+AN243+AN260+AN267+AN312</f>
        <v>8549</v>
      </c>
      <c r="AO222" s="180">
        <f>AO223+AO235+AO243+AO260+AO267+AO312</f>
        <v>4600</v>
      </c>
      <c r="AP222" s="180">
        <f>AP223+AP235+AP243+AP260+AP267+AP312</f>
        <v>900</v>
      </c>
      <c r="AQ222" s="180">
        <f t="shared" ref="AQ222:AQ498" si="631">AN222+AO222+AP222</f>
        <v>14049</v>
      </c>
      <c r="AR222" s="180">
        <f t="shared" ref="AR222:AR498" si="632">AE222+AI222+AM222+AQ222</f>
        <v>2154785.75</v>
      </c>
    </row>
    <row r="223" spans="2:44" x14ac:dyDescent="0.25">
      <c r="B223" s="190" t="s">
        <v>310</v>
      </c>
      <c r="C223" s="191" t="s">
        <v>189</v>
      </c>
      <c r="D223" s="192">
        <f>SUM(D224:D234)</f>
        <v>300305</v>
      </c>
      <c r="E223" s="192">
        <f>SUM(E224:E234)</f>
        <v>260250</v>
      </c>
      <c r="F223" s="192">
        <f t="shared" si="622"/>
        <v>560555</v>
      </c>
      <c r="G223" s="192">
        <f>SUM(G224:G234)</f>
        <v>0</v>
      </c>
      <c r="H223" s="192">
        <f t="shared" si="623"/>
        <v>560555</v>
      </c>
      <c r="I223" s="192">
        <f>SUM(I224:I234)</f>
        <v>0</v>
      </c>
      <c r="J223" s="192">
        <f t="shared" si="624"/>
        <v>560555</v>
      </c>
      <c r="K223" s="192">
        <f t="shared" ref="K223:AD223" si="633">SUM(K224:K234)</f>
        <v>0</v>
      </c>
      <c r="L223" s="192">
        <f t="shared" si="633"/>
        <v>0</v>
      </c>
      <c r="M223" s="192">
        <f t="shared" si="633"/>
        <v>0</v>
      </c>
      <c r="N223" s="192">
        <f t="shared" si="633"/>
        <v>0</v>
      </c>
      <c r="O223" s="192">
        <f t="shared" si="633"/>
        <v>540090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20465</v>
      </c>
      <c r="AB223" s="192">
        <f t="shared" si="633"/>
        <v>0</v>
      </c>
      <c r="AC223" s="192">
        <f t="shared" si="633"/>
        <v>132970</v>
      </c>
      <c r="AD223" s="192">
        <f t="shared" si="633"/>
        <v>29220</v>
      </c>
      <c r="AE223" s="192">
        <f t="shared" si="628"/>
        <v>162190</v>
      </c>
      <c r="AF223" s="192">
        <f>SUM(AF224:AF234)</f>
        <v>265215</v>
      </c>
      <c r="AG223" s="192">
        <f>SUM(AG224:AG234)</f>
        <v>109950</v>
      </c>
      <c r="AH223" s="192">
        <f>SUM(AH224:AH234)</f>
        <v>9000</v>
      </c>
      <c r="AI223" s="192">
        <f t="shared" si="629"/>
        <v>384165</v>
      </c>
      <c r="AJ223" s="192">
        <f>SUM(AJ224:AJ234)</f>
        <v>200</v>
      </c>
      <c r="AK223" s="192">
        <f>SUM(AK224:AK234)</f>
        <v>2000</v>
      </c>
      <c r="AL223" s="192">
        <f>SUM(AL224:AL234)</f>
        <v>9000</v>
      </c>
      <c r="AM223" s="192">
        <f t="shared" si="630"/>
        <v>11200</v>
      </c>
      <c r="AN223" s="192">
        <f>SUM(AN224:AN234)</f>
        <v>3000</v>
      </c>
      <c r="AO223" s="192">
        <f>SUM(AO224:AO234)</f>
        <v>0</v>
      </c>
      <c r="AP223" s="192">
        <f>SUM(AP224:AP234)</f>
        <v>0</v>
      </c>
      <c r="AQ223" s="192">
        <f t="shared" si="631"/>
        <v>3000</v>
      </c>
      <c r="AR223" s="192">
        <f t="shared" si="632"/>
        <v>560555</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300305</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260250</v>
      </c>
      <c r="F225" s="183">
        <f t="shared" si="622"/>
        <v>560555</v>
      </c>
      <c r="G225" s="183"/>
      <c r="H225" s="183">
        <f t="shared" si="623"/>
        <v>560555</v>
      </c>
      <c r="I225" s="183"/>
      <c r="J225" s="183">
        <f t="shared" si="624"/>
        <v>560555</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540090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20465</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132970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29220</v>
      </c>
      <c r="AE225" s="183">
        <f t="shared" si="628"/>
        <v>162190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265215</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109950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I225" s="183">
        <f t="shared" si="629"/>
        <v>384165</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225" s="183">
        <f t="shared" si="630"/>
        <v>11200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3000</v>
      </c>
      <c r="AR225" s="183">
        <f t="shared" si="632"/>
        <v>560555</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179049</v>
      </c>
      <c r="E235" s="192">
        <f>SUM(E236:E242)</f>
        <v>110000</v>
      </c>
      <c r="F235" s="192">
        <f t="shared" si="622"/>
        <v>289049</v>
      </c>
      <c r="G235" s="192">
        <f>SUM(G236:G242)</f>
        <v>0</v>
      </c>
      <c r="H235" s="192">
        <f t="shared" si="623"/>
        <v>289049</v>
      </c>
      <c r="I235" s="192">
        <f>SUM(I236:I242)</f>
        <v>0</v>
      </c>
      <c r="J235" s="192">
        <f t="shared" si="624"/>
        <v>289049</v>
      </c>
      <c r="K235" s="192">
        <f t="shared" ref="K235:AD235" si="660">SUM(K236:K242)</f>
        <v>0</v>
      </c>
      <c r="L235" s="192">
        <f t="shared" si="660"/>
        <v>0</v>
      </c>
      <c r="M235" s="192">
        <f t="shared" si="660"/>
        <v>0</v>
      </c>
      <c r="N235" s="192">
        <f t="shared" si="660"/>
        <v>0</v>
      </c>
      <c r="O235" s="192">
        <f t="shared" si="660"/>
        <v>289049</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117649</v>
      </c>
      <c r="AD235" s="192">
        <f t="shared" si="660"/>
        <v>0</v>
      </c>
      <c r="AE235" s="192">
        <f t="shared" si="628"/>
        <v>117649</v>
      </c>
      <c r="AF235" s="192">
        <f>SUM(AF236:AF242)</f>
        <v>12000</v>
      </c>
      <c r="AG235" s="192">
        <f>SUM(AG236:AG242)</f>
        <v>141000</v>
      </c>
      <c r="AH235" s="192">
        <f>SUM(AH236:AH242)</f>
        <v>0</v>
      </c>
      <c r="AI235" s="192">
        <f t="shared" si="629"/>
        <v>153000</v>
      </c>
      <c r="AJ235" s="192">
        <f>SUM(AJ236:AJ242)</f>
        <v>5400</v>
      </c>
      <c r="AK235" s="192">
        <f>SUM(AK236:AK242)</f>
        <v>11000</v>
      </c>
      <c r="AL235" s="192">
        <f>SUM(AL236:AL242)</f>
        <v>2000</v>
      </c>
      <c r="AM235" s="192">
        <f t="shared" si="630"/>
        <v>18400</v>
      </c>
      <c r="AN235" s="192">
        <f>SUM(AN236:AN242)</f>
        <v>0</v>
      </c>
      <c r="AO235" s="192">
        <f>SUM(AO236:AO242)</f>
        <v>0</v>
      </c>
      <c r="AP235" s="192">
        <f>SUM(AP236:AP242)</f>
        <v>0</v>
      </c>
      <c r="AQ235" s="192">
        <f t="shared" si="631"/>
        <v>0</v>
      </c>
      <c r="AR235" s="192">
        <f t="shared" si="632"/>
        <v>289049</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237" s="183">
        <f t="shared" si="665"/>
        <v>111000</v>
      </c>
      <c r="G237" s="183"/>
      <c r="H237" s="183">
        <f t="shared" si="666"/>
        <v>111000</v>
      </c>
      <c r="I237" s="183"/>
      <c r="J237" s="183">
        <f t="shared" si="667"/>
        <v>111000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111000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109000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109000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M237" s="183">
        <f t="shared" si="670"/>
        <v>2000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111000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8649</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8649</v>
      </c>
      <c r="G238" s="183"/>
      <c r="H238" s="183">
        <f t="shared" si="666"/>
        <v>8649</v>
      </c>
      <c r="I238" s="183"/>
      <c r="J238" s="183">
        <f t="shared" si="667"/>
        <v>8649</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8649</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8649</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8649</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8649</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159400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F239" s="183">
        <f t="shared" si="665"/>
        <v>169400</v>
      </c>
      <c r="G239" s="183"/>
      <c r="H239" s="183">
        <f t="shared" si="666"/>
        <v>169400</v>
      </c>
      <c r="I239" s="183"/>
      <c r="J239" s="183">
        <f t="shared" si="667"/>
        <v>169400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169400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141000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153000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16400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169400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222106.75</v>
      </c>
      <c r="E243" s="192">
        <f>SUM(E244:E259)</f>
        <v>115684</v>
      </c>
      <c r="F243" s="192">
        <f t="shared" si="622"/>
        <v>337790.75</v>
      </c>
      <c r="G243" s="192">
        <f>SUM(G244:G259)</f>
        <v>0</v>
      </c>
      <c r="H243" s="192">
        <f t="shared" si="623"/>
        <v>337790.75</v>
      </c>
      <c r="I243" s="192">
        <f>SUM(I244:I259)</f>
        <v>0</v>
      </c>
      <c r="J243" s="192">
        <f t="shared" si="624"/>
        <v>337790.75</v>
      </c>
      <c r="K243" s="192">
        <f t="shared" ref="K243:AD243" si="689">SUM(K244:K259)</f>
        <v>0</v>
      </c>
      <c r="L243" s="192">
        <f t="shared" si="689"/>
        <v>0</v>
      </c>
      <c r="M243" s="192">
        <f t="shared" si="689"/>
        <v>0</v>
      </c>
      <c r="N243" s="192">
        <f t="shared" si="689"/>
        <v>0</v>
      </c>
      <c r="O243" s="192">
        <f t="shared" si="689"/>
        <v>318382.75</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19408</v>
      </c>
      <c r="AB243" s="192">
        <f t="shared" si="689"/>
        <v>19380</v>
      </c>
      <c r="AC243" s="192">
        <f t="shared" si="689"/>
        <v>251302</v>
      </c>
      <c r="AD243" s="192">
        <f t="shared" si="689"/>
        <v>36000</v>
      </c>
      <c r="AE243" s="192">
        <f t="shared" si="628"/>
        <v>306682</v>
      </c>
      <c r="AF243" s="192">
        <f>SUM(AF244:AF259)</f>
        <v>1290</v>
      </c>
      <c r="AG243" s="192">
        <f>SUM(AG244:AG259)</f>
        <v>21103.75</v>
      </c>
      <c r="AH243" s="192">
        <f>SUM(AH244:AH259)</f>
        <v>0</v>
      </c>
      <c r="AI243" s="192">
        <f t="shared" si="629"/>
        <v>22393.75</v>
      </c>
      <c r="AJ243" s="192">
        <f>SUM(AJ244:AJ259)</f>
        <v>0</v>
      </c>
      <c r="AK243" s="192">
        <f>SUM(AK244:AK259)</f>
        <v>0</v>
      </c>
      <c r="AL243" s="192">
        <f>SUM(AL244:AL259)</f>
        <v>2700</v>
      </c>
      <c r="AM243" s="192">
        <f t="shared" si="630"/>
        <v>2700</v>
      </c>
      <c r="AN243" s="192">
        <f>SUM(AN244:AN259)</f>
        <v>5085</v>
      </c>
      <c r="AO243" s="192">
        <f>SUM(AO244:AO259)</f>
        <v>0</v>
      </c>
      <c r="AP243" s="192">
        <f>SUM(AP244:AP259)</f>
        <v>900</v>
      </c>
      <c r="AQ243" s="192">
        <f t="shared" si="631"/>
        <v>5985</v>
      </c>
      <c r="AR243" s="192">
        <f t="shared" si="632"/>
        <v>337760.75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50700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50700</v>
      </c>
      <c r="G246" s="183"/>
      <c r="H246" s="183">
        <f t="shared" si="695"/>
        <v>50700</v>
      </c>
      <c r="I246" s="183"/>
      <c r="J246" s="183">
        <f t="shared" si="696"/>
        <v>50700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50700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246" s="183">
        <f t="shared" si="697"/>
        <v>50700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50700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16500</v>
      </c>
      <c r="G247" s="183"/>
      <c r="H247" s="183">
        <f t="shared" si="695"/>
        <v>16500</v>
      </c>
      <c r="I247" s="183"/>
      <c r="J247" s="183">
        <f t="shared" si="696"/>
        <v>16500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1500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15000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16500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154906.75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115684</v>
      </c>
      <c r="F248" s="183">
        <f t="shared" si="694"/>
        <v>270590.75</v>
      </c>
      <c r="G248" s="183"/>
      <c r="H248" s="183">
        <f t="shared" si="695"/>
        <v>270590.75</v>
      </c>
      <c r="I248" s="183"/>
      <c r="J248" s="183">
        <f t="shared" si="696"/>
        <v>270590.75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251182.75</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19408</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19380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235102</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254482</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6103.75</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7393.75</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v>
      </c>
      <c r="AM248" s="183">
        <f t="shared" si="699"/>
        <v>2700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5085</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Q248" s="183">
        <f t="shared" si="700"/>
        <v>5985</v>
      </c>
      <c r="AR248" s="183">
        <f t="shared" si="701"/>
        <v>270560.75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1480</v>
      </c>
      <c r="E267" s="192">
        <f>SUM(E268:E311)</f>
        <v>0</v>
      </c>
      <c r="F267" s="192">
        <f t="shared" si="622"/>
        <v>1480</v>
      </c>
      <c r="G267" s="192">
        <f>SUM(G268:G311)</f>
        <v>0</v>
      </c>
      <c r="H267" s="192">
        <f t="shared" si="623"/>
        <v>1480</v>
      </c>
      <c r="I267" s="192">
        <f>SUM(I268:I311)</f>
        <v>0</v>
      </c>
      <c r="J267" s="192">
        <f t="shared" si="624"/>
        <v>1480</v>
      </c>
      <c r="K267" s="192">
        <f t="shared" ref="K267:AD267" si="723">SUM(K268:K311)</f>
        <v>0</v>
      </c>
      <c r="L267" s="192">
        <f t="shared" si="723"/>
        <v>0</v>
      </c>
      <c r="M267" s="192">
        <f t="shared" si="723"/>
        <v>0</v>
      </c>
      <c r="N267" s="192">
        <f t="shared" si="723"/>
        <v>0</v>
      </c>
      <c r="O267" s="192">
        <f t="shared" si="723"/>
        <v>1480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1000</v>
      </c>
      <c r="AD267" s="192">
        <f t="shared" si="723"/>
        <v>0</v>
      </c>
      <c r="AE267" s="192">
        <f t="shared" si="628"/>
        <v>1000</v>
      </c>
      <c r="AF267" s="192">
        <f>SUM(AF268:AF311)</f>
        <v>0</v>
      </c>
      <c r="AG267" s="192">
        <f>SUM(AG268:AG311)</f>
        <v>480</v>
      </c>
      <c r="AH267" s="192">
        <f>SUM(AH268:AH311)</f>
        <v>0</v>
      </c>
      <c r="AI267" s="192">
        <f t="shared" si="629"/>
        <v>480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1480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480</v>
      </c>
      <c r="G275" s="183"/>
      <c r="H275" s="183">
        <f t="shared" si="729"/>
        <v>480</v>
      </c>
      <c r="I275" s="183"/>
      <c r="J275" s="183">
        <f t="shared" si="730"/>
        <v>480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480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480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1000</v>
      </c>
      <c r="G278" s="183"/>
      <c r="H278" s="183">
        <f t="shared" si="729"/>
        <v>1000</v>
      </c>
      <c r="I278" s="183"/>
      <c r="J278" s="183">
        <f t="shared" si="730"/>
        <v>1000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1000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1000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841012</v>
      </c>
      <c r="E312" s="192">
        <f>SUM(E313:E326)</f>
        <v>125329</v>
      </c>
      <c r="F312" s="192">
        <f t="shared" si="622"/>
        <v>966341</v>
      </c>
      <c r="G312" s="192">
        <f>SUM(G313:G326)</f>
        <v>0</v>
      </c>
      <c r="H312" s="192">
        <f t="shared" si="623"/>
        <v>966341</v>
      </c>
      <c r="I312" s="192">
        <f>SUM(I313:I326)</f>
        <v>0</v>
      </c>
      <c r="J312" s="192">
        <f t="shared" si="624"/>
        <v>966341</v>
      </c>
      <c r="K312" s="192">
        <f t="shared" ref="K312:AD312" si="744">SUM(K313:K326)</f>
        <v>0</v>
      </c>
      <c r="L312" s="192">
        <f t="shared" si="744"/>
        <v>0</v>
      </c>
      <c r="M312" s="192">
        <f t="shared" si="744"/>
        <v>0</v>
      </c>
      <c r="N312" s="192">
        <f t="shared" si="744"/>
        <v>0</v>
      </c>
      <c r="O312" s="192">
        <f t="shared" si="744"/>
        <v>945701</v>
      </c>
      <c r="P312" s="192">
        <f t="shared" ref="P312:Q312" si="745">SUM(P313:P326)</f>
        <v>0</v>
      </c>
      <c r="Q312" s="192">
        <f t="shared" si="745"/>
        <v>0</v>
      </c>
      <c r="R312" s="192">
        <f t="shared" si="744"/>
        <v>0</v>
      </c>
      <c r="S312" s="192">
        <f t="shared" si="744"/>
        <v>0</v>
      </c>
      <c r="T312" s="192">
        <f t="shared" ref="T312" si="746">SUM(T313:T326)</f>
        <v>11200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9440</v>
      </c>
      <c r="AB312" s="192">
        <f t="shared" si="744"/>
        <v>75088</v>
      </c>
      <c r="AC312" s="192">
        <f t="shared" si="744"/>
        <v>659374</v>
      </c>
      <c r="AD312" s="192">
        <f t="shared" si="744"/>
        <v>45000</v>
      </c>
      <c r="AE312" s="192">
        <f t="shared" si="628"/>
        <v>779462</v>
      </c>
      <c r="AF312" s="192">
        <f>SUM(AF313:AF326)</f>
        <v>25315</v>
      </c>
      <c r="AG312" s="192">
        <f>SUM(AG313:AG326)</f>
        <v>129800</v>
      </c>
      <c r="AH312" s="192">
        <f>SUM(AH313:AH326)</f>
        <v>0</v>
      </c>
      <c r="AI312" s="192">
        <f t="shared" si="629"/>
        <v>155115</v>
      </c>
      <c r="AJ312" s="192">
        <f>SUM(AJ313:AJ326)</f>
        <v>8900</v>
      </c>
      <c r="AK312" s="192">
        <f>SUM(AK313:AK326)</f>
        <v>0</v>
      </c>
      <c r="AL312" s="192">
        <f>SUM(AL313:AL326)</f>
        <v>17400</v>
      </c>
      <c r="AM312" s="192">
        <f t="shared" si="630"/>
        <v>26300</v>
      </c>
      <c r="AN312" s="192">
        <f>SUM(AN313:AN326)</f>
        <v>464</v>
      </c>
      <c r="AO312" s="192">
        <f>SUM(AO313:AO326)</f>
        <v>4600</v>
      </c>
      <c r="AP312" s="192">
        <f>SUM(AP313:AP326)</f>
        <v>0</v>
      </c>
      <c r="AQ312" s="192">
        <f t="shared" si="631"/>
        <v>5064</v>
      </c>
      <c r="AR312" s="192">
        <f t="shared" si="632"/>
        <v>965941</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14688</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24267</v>
      </c>
      <c r="F314" s="183">
        <f t="shared" si="622"/>
        <v>38955</v>
      </c>
      <c r="G314" s="183"/>
      <c r="H314" s="183">
        <f t="shared" si="623"/>
        <v>38955</v>
      </c>
      <c r="I314" s="183"/>
      <c r="J314" s="183">
        <f t="shared" si="624"/>
        <v>38955</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38955</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11288</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23952</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35240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3315</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38555</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10624</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9162</v>
      </c>
      <c r="F315" s="183">
        <f t="shared" si="622"/>
        <v>19786</v>
      </c>
      <c r="G315" s="183"/>
      <c r="H315" s="183">
        <f t="shared" si="623"/>
        <v>19786</v>
      </c>
      <c r="I315" s="183"/>
      <c r="J315" s="183">
        <f t="shared" si="624"/>
        <v>19786</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12946</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6840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19322</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19322</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464</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464</v>
      </c>
      <c r="AR315" s="183">
        <f t="shared" si="632"/>
        <v>19786</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101000</v>
      </c>
      <c r="G317" s="183"/>
      <c r="H317" s="183">
        <f t="shared" si="623"/>
        <v>101000</v>
      </c>
      <c r="I317" s="183"/>
      <c r="J317" s="183">
        <f t="shared" si="624"/>
        <v>101000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101000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17" s="183">
        <f t="shared" si="628"/>
        <v>20000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81000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101000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511545</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511545</v>
      </c>
      <c r="G319" s="183"/>
      <c r="H319" s="183">
        <f t="shared" si="750"/>
        <v>511545</v>
      </c>
      <c r="I319" s="183"/>
      <c r="J319" s="183">
        <f t="shared" si="751"/>
        <v>511545</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508945</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486945</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489545</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17400</v>
      </c>
      <c r="AM319" s="183">
        <f t="shared" si="754"/>
        <v>17400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4600</v>
      </c>
      <c r="AR319" s="183">
        <f t="shared" si="756"/>
        <v>511545</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203155</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91900</v>
      </c>
      <c r="F322" s="183">
        <f t="shared" si="757"/>
        <v>295055</v>
      </c>
      <c r="G322" s="183"/>
      <c r="H322" s="183">
        <f t="shared" si="758"/>
        <v>295055</v>
      </c>
      <c r="I322" s="183"/>
      <c r="J322" s="183">
        <f t="shared" si="759"/>
        <v>295055</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283855</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61200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129155</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E322" s="183">
        <f t="shared" si="760"/>
        <v>215355</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60800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70800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8900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8900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295055</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1121120</v>
      </c>
      <c r="E327" s="180">
        <f>E328+E345+E383+E389</f>
        <v>704400</v>
      </c>
      <c r="F327" s="180">
        <f t="shared" si="622"/>
        <v>1825520</v>
      </c>
      <c r="G327" s="180">
        <f>G328+G345+G383+G389</f>
        <v>0</v>
      </c>
      <c r="H327" s="180">
        <f t="shared" si="623"/>
        <v>1825520</v>
      </c>
      <c r="I327" s="180">
        <f>I328+I345+I383+I389</f>
        <v>0</v>
      </c>
      <c r="J327" s="180">
        <f t="shared" si="624"/>
        <v>1825520</v>
      </c>
      <c r="K327" s="180">
        <f t="shared" ref="K327:AD327" si="781">K328+K345+K383+K389</f>
        <v>0</v>
      </c>
      <c r="L327" s="180">
        <f t="shared" si="781"/>
        <v>0</v>
      </c>
      <c r="M327" s="180">
        <f t="shared" si="781"/>
        <v>0</v>
      </c>
      <c r="N327" s="180">
        <f t="shared" si="781"/>
        <v>0</v>
      </c>
      <c r="O327" s="180">
        <f t="shared" si="781"/>
        <v>1758420</v>
      </c>
      <c r="P327" s="180">
        <f t="shared" si="781"/>
        <v>0</v>
      </c>
      <c r="Q327" s="180">
        <f t="shared" si="781"/>
        <v>0</v>
      </c>
      <c r="R327" s="180">
        <f t="shared" si="781"/>
        <v>0</v>
      </c>
      <c r="S327" s="180">
        <f t="shared" si="781"/>
        <v>0</v>
      </c>
      <c r="T327" s="180">
        <f t="shared" ref="T327" si="782">T328+T345+T383+T389</f>
        <v>67100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102000</v>
      </c>
      <c r="AC327" s="180">
        <f t="shared" si="781"/>
        <v>326900</v>
      </c>
      <c r="AD327" s="180">
        <f t="shared" si="781"/>
        <v>407520</v>
      </c>
      <c r="AE327" s="180">
        <f t="shared" si="628"/>
        <v>836420</v>
      </c>
      <c r="AF327" s="180">
        <f>AF328+AF345+AF383+AF389</f>
        <v>575500</v>
      </c>
      <c r="AG327" s="180">
        <f>AG328+AG345+AG383+AG389</f>
        <v>0</v>
      </c>
      <c r="AH327" s="180">
        <f>AH328+AH345+AH383+AH389</f>
        <v>40000</v>
      </c>
      <c r="AI327" s="180">
        <f t="shared" si="629"/>
        <v>615500</v>
      </c>
      <c r="AJ327" s="180">
        <f>AJ328+AJ345+AJ383+AJ389</f>
        <v>338900</v>
      </c>
      <c r="AK327" s="180">
        <f>AK328+AK345+AK383+AK389</f>
        <v>0</v>
      </c>
      <c r="AL327" s="180">
        <f>AL328+AL345+AL383+AL389</f>
        <v>0</v>
      </c>
      <c r="AM327" s="180">
        <f t="shared" si="630"/>
        <v>338900</v>
      </c>
      <c r="AN327" s="180">
        <f>AN328+AN345+AN383+AN389</f>
        <v>10500</v>
      </c>
      <c r="AO327" s="180">
        <f>AO328+AO345+AO383+AO389</f>
        <v>14000</v>
      </c>
      <c r="AP327" s="180">
        <f>AP328+AP345+AP383+AP389</f>
        <v>10200</v>
      </c>
      <c r="AQ327" s="180">
        <f t="shared" si="631"/>
        <v>34700</v>
      </c>
      <c r="AR327" s="180">
        <f t="shared" si="632"/>
        <v>1825520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621120</v>
      </c>
      <c r="E345" s="192">
        <f>SUM(E346:E382)</f>
        <v>599400</v>
      </c>
      <c r="F345" s="192">
        <f t="shared" si="622"/>
        <v>1220520</v>
      </c>
      <c r="G345" s="192">
        <f>SUM(G346:G382)</f>
        <v>0</v>
      </c>
      <c r="H345" s="192">
        <f t="shared" si="623"/>
        <v>1220520</v>
      </c>
      <c r="I345" s="192">
        <f>SUM(I346:I382)</f>
        <v>0</v>
      </c>
      <c r="J345" s="192">
        <f t="shared" si="624"/>
        <v>1220520</v>
      </c>
      <c r="K345" s="192">
        <f t="shared" ref="K345:AD345" si="819">SUM(K346:K382)</f>
        <v>0</v>
      </c>
      <c r="L345" s="192">
        <f t="shared" si="819"/>
        <v>0</v>
      </c>
      <c r="M345" s="192">
        <f t="shared" si="819"/>
        <v>0</v>
      </c>
      <c r="N345" s="192">
        <f t="shared" si="819"/>
        <v>0</v>
      </c>
      <c r="O345" s="192">
        <f t="shared" si="819"/>
        <v>1178420</v>
      </c>
      <c r="P345" s="192">
        <f t="shared" si="819"/>
        <v>0</v>
      </c>
      <c r="Q345" s="192">
        <f t="shared" si="819"/>
        <v>0</v>
      </c>
      <c r="R345" s="192">
        <f t="shared" si="819"/>
        <v>0</v>
      </c>
      <c r="S345" s="192">
        <f t="shared" si="819"/>
        <v>0</v>
      </c>
      <c r="T345" s="192">
        <f t="shared" ref="T345" si="820">SUM(T346:T382)</f>
        <v>42100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102000</v>
      </c>
      <c r="AC345" s="192">
        <f t="shared" si="819"/>
        <v>326900</v>
      </c>
      <c r="AD345" s="192">
        <f t="shared" si="819"/>
        <v>407520</v>
      </c>
      <c r="AE345" s="192">
        <f t="shared" si="628"/>
        <v>836420</v>
      </c>
      <c r="AF345" s="192">
        <f>SUM(AF346:AF382)</f>
        <v>275500</v>
      </c>
      <c r="AG345" s="192">
        <f>SUM(AG346:AG382)</f>
        <v>0</v>
      </c>
      <c r="AH345" s="192">
        <f>SUM(AH346:AH382)</f>
        <v>40000</v>
      </c>
      <c r="AI345" s="192">
        <f t="shared" si="629"/>
        <v>315500</v>
      </c>
      <c r="AJ345" s="192">
        <f>SUM(AJ346:AJ382)</f>
        <v>33900</v>
      </c>
      <c r="AK345" s="192">
        <f>SUM(AK346:AK382)</f>
        <v>0</v>
      </c>
      <c r="AL345" s="192">
        <f>SUM(AL346:AL382)</f>
        <v>0</v>
      </c>
      <c r="AM345" s="192">
        <f t="shared" si="630"/>
        <v>33900</v>
      </c>
      <c r="AN345" s="192">
        <f>SUM(AN346:AN382)</f>
        <v>10500</v>
      </c>
      <c r="AO345" s="192">
        <f>SUM(AO346:AO382)</f>
        <v>14000</v>
      </c>
      <c r="AP345" s="192">
        <f>SUM(AP346:AP382)</f>
        <v>10200</v>
      </c>
      <c r="AQ345" s="192">
        <f t="shared" si="631"/>
        <v>34700</v>
      </c>
      <c r="AR345" s="192">
        <f t="shared" si="632"/>
        <v>1220520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42100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F348" s="183">
        <f t="shared" si="622"/>
        <v>138100</v>
      </c>
      <c r="G348" s="183"/>
      <c r="H348" s="183">
        <f t="shared" si="623"/>
        <v>138100</v>
      </c>
      <c r="I348" s="183"/>
      <c r="J348" s="183">
        <f t="shared" si="624"/>
        <v>138100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42100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11900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84000</v>
      </c>
      <c r="AE348" s="183">
        <f t="shared" si="628"/>
        <v>95900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I348" s="183">
        <f t="shared" si="629"/>
        <v>32000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v>
      </c>
      <c r="AQ348" s="183">
        <f t="shared" si="631"/>
        <v>10200</v>
      </c>
      <c r="AR348" s="183">
        <f t="shared" si="632"/>
        <v>138100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F349" s="183">
        <f t="shared" si="622"/>
        <v>64000</v>
      </c>
      <c r="G349" s="183"/>
      <c r="H349" s="183">
        <f t="shared" si="623"/>
        <v>64000</v>
      </c>
      <c r="I349" s="183"/>
      <c r="J349" s="183">
        <f t="shared" si="624"/>
        <v>64000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64000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64000</v>
      </c>
      <c r="AE349" s="183">
        <f t="shared" si="628"/>
        <v>64000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64000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157000</v>
      </c>
      <c r="F350" s="183">
        <f t="shared" si="622"/>
        <v>157000</v>
      </c>
      <c r="G350" s="183"/>
      <c r="H350" s="183">
        <f t="shared" si="623"/>
        <v>157000</v>
      </c>
      <c r="I350" s="183"/>
      <c r="J350" s="183">
        <f t="shared" si="624"/>
        <v>157000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157000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E350" s="183">
        <f t="shared" si="628"/>
        <v>140000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I350" s="183">
        <f t="shared" si="629"/>
        <v>8000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4000</v>
      </c>
      <c r="AR350" s="183">
        <f t="shared" si="632"/>
        <v>157000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10000</v>
      </c>
      <c r="G357" s="183"/>
      <c r="H357" s="183">
        <f t="shared" si="623"/>
        <v>10000</v>
      </c>
      <c r="I357" s="183"/>
      <c r="J357" s="183">
        <f t="shared" si="624"/>
        <v>10000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10000</v>
      </c>
      <c r="AR357" s="183">
        <f t="shared" si="632"/>
        <v>10000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45000</v>
      </c>
      <c r="G359" s="183"/>
      <c r="H359" s="183">
        <f t="shared" si="623"/>
        <v>45000</v>
      </c>
      <c r="I359" s="183"/>
      <c r="J359" s="183">
        <f t="shared" si="624"/>
        <v>45000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45000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45000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487520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306400</v>
      </c>
      <c r="F366" s="183">
        <f t="shared" si="822"/>
        <v>793920</v>
      </c>
      <c r="G366" s="183"/>
      <c r="H366" s="183">
        <f t="shared" si="823"/>
        <v>793920</v>
      </c>
      <c r="I366" s="183"/>
      <c r="J366" s="183">
        <f t="shared" si="824"/>
        <v>793920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793920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219520</v>
      </c>
      <c r="AE366" s="183">
        <f t="shared" si="825"/>
        <v>489520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275500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275500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28900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28900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793920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2000</v>
      </c>
      <c r="G371" s="183"/>
      <c r="H371" s="183">
        <f t="shared" si="823"/>
        <v>2000</v>
      </c>
      <c r="I371" s="183"/>
      <c r="J371" s="183">
        <f t="shared" si="824"/>
        <v>2000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2000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2000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10500</v>
      </c>
      <c r="G372" s="183"/>
      <c r="H372" s="183">
        <f t="shared" si="823"/>
        <v>10500</v>
      </c>
      <c r="I372" s="183"/>
      <c r="J372" s="183">
        <f t="shared" si="824"/>
        <v>10500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10500</v>
      </c>
      <c r="AR372" s="183">
        <f t="shared" si="829"/>
        <v>10500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200000</v>
      </c>
      <c r="E383" s="192">
        <f>SUM(E384:E388)</f>
        <v>105000</v>
      </c>
      <c r="F383" s="192">
        <f t="shared" ref="F383:F498" si="830">D383+E383</f>
        <v>305000</v>
      </c>
      <c r="G383" s="192">
        <f>SUM(G384:G388)</f>
        <v>0</v>
      </c>
      <c r="H383" s="192">
        <f t="shared" si="623"/>
        <v>305000</v>
      </c>
      <c r="I383" s="192">
        <f>SUM(I384:I388)</f>
        <v>0</v>
      </c>
      <c r="J383" s="192">
        <f t="shared" si="624"/>
        <v>305000</v>
      </c>
      <c r="K383" s="192">
        <f t="shared" ref="K383:AD383" si="831">SUM(K384:K388)</f>
        <v>0</v>
      </c>
      <c r="L383" s="192">
        <f t="shared" si="831"/>
        <v>0</v>
      </c>
      <c r="M383" s="192">
        <f t="shared" si="831"/>
        <v>0</v>
      </c>
      <c r="N383" s="192">
        <f t="shared" si="831"/>
        <v>0</v>
      </c>
      <c r="O383" s="192">
        <f t="shared" si="831"/>
        <v>280000</v>
      </c>
      <c r="P383" s="192">
        <f t="shared" ref="P383:Q383" si="832">SUM(P384:P388)</f>
        <v>0</v>
      </c>
      <c r="Q383" s="192">
        <f t="shared" si="832"/>
        <v>0</v>
      </c>
      <c r="R383" s="192">
        <f t="shared" si="831"/>
        <v>0</v>
      </c>
      <c r="S383" s="192">
        <f t="shared" si="831"/>
        <v>0</v>
      </c>
      <c r="T383" s="192">
        <f t="shared" ref="T383" si="833">SUM(T384:T388)</f>
        <v>25000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305000</v>
      </c>
      <c r="AK383" s="192">
        <f>SUM(AK384:AK388)</f>
        <v>0</v>
      </c>
      <c r="AL383" s="192">
        <f>SUM(AL384:AL388)</f>
        <v>0</v>
      </c>
      <c r="AM383" s="192">
        <f t="shared" si="630"/>
        <v>305000</v>
      </c>
      <c r="AN383" s="192">
        <f>SUM(AN384:AN388)</f>
        <v>0</v>
      </c>
      <c r="AO383" s="192">
        <f>SUM(AO384:AO388)</f>
        <v>0</v>
      </c>
      <c r="AP383" s="192">
        <f>SUM(AP384:AP388)</f>
        <v>0</v>
      </c>
      <c r="AQ383" s="192">
        <f t="shared" si="631"/>
        <v>0</v>
      </c>
      <c r="AR383" s="192">
        <f t="shared" si="632"/>
        <v>305000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105000</v>
      </c>
      <c r="F385" s="183">
        <f t="shared" si="830"/>
        <v>305000</v>
      </c>
      <c r="G385" s="183"/>
      <c r="H385" s="183">
        <f t="shared" si="623"/>
        <v>305000</v>
      </c>
      <c r="I385" s="183"/>
      <c r="J385" s="183">
        <f t="shared" si="624"/>
        <v>305000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305000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305000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305000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300000</v>
      </c>
      <c r="E389" s="192">
        <f>SUM(E390:E396)</f>
        <v>0</v>
      </c>
      <c r="F389" s="192">
        <f t="shared" si="830"/>
        <v>300000</v>
      </c>
      <c r="G389" s="192">
        <f>SUM(G390:G396)</f>
        <v>0</v>
      </c>
      <c r="H389" s="192">
        <f t="shared" si="623"/>
        <v>300000</v>
      </c>
      <c r="I389" s="192">
        <f>SUM(I390:I396)</f>
        <v>0</v>
      </c>
      <c r="J389" s="192">
        <f t="shared" si="624"/>
        <v>300000</v>
      </c>
      <c r="K389" s="192">
        <f t="shared" ref="K389:AD389" si="852">SUM(K390:K396)</f>
        <v>0</v>
      </c>
      <c r="L389" s="192">
        <f t="shared" si="852"/>
        <v>0</v>
      </c>
      <c r="M389" s="192">
        <f t="shared" si="852"/>
        <v>0</v>
      </c>
      <c r="N389" s="192">
        <f t="shared" si="852"/>
        <v>0</v>
      </c>
      <c r="O389" s="192">
        <f t="shared" si="852"/>
        <v>300000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300000</v>
      </c>
      <c r="AG389" s="192">
        <f>SUM(AG390:AG396)</f>
        <v>0</v>
      </c>
      <c r="AH389" s="192">
        <f>SUM(AH390:AH396)</f>
        <v>0</v>
      </c>
      <c r="AI389" s="192">
        <f t="shared" si="629"/>
        <v>300000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300000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300000</v>
      </c>
      <c r="G390" s="183"/>
      <c r="H390" s="183">
        <f t="shared" si="623"/>
        <v>300000</v>
      </c>
      <c r="I390" s="183"/>
      <c r="J390" s="183">
        <f t="shared" si="624"/>
        <v>300000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300000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300000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56122040</v>
      </c>
      <c r="E397" s="180">
        <f>E398+E459+E467+E485+E489</f>
        <v>0</v>
      </c>
      <c r="F397" s="180">
        <f t="shared" si="830"/>
        <v>56122040</v>
      </c>
      <c r="G397" s="180">
        <f>G398+G459+G467+G485+G489</f>
        <v>0</v>
      </c>
      <c r="H397" s="180">
        <f t="shared" si="623"/>
        <v>56122040</v>
      </c>
      <c r="I397" s="180">
        <f>I398+I459+I467+I485+I489</f>
        <v>0</v>
      </c>
      <c r="J397" s="180">
        <f t="shared" si="624"/>
        <v>56122040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56122040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3157440</v>
      </c>
      <c r="AC397" s="180">
        <f t="shared" si="871"/>
        <v>51860600</v>
      </c>
      <c r="AD397" s="180">
        <f t="shared" si="871"/>
        <v>0</v>
      </c>
      <c r="AE397" s="180">
        <f t="shared" si="628"/>
        <v>55018040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1104000</v>
      </c>
      <c r="AM397" s="180">
        <f t="shared" si="630"/>
        <v>1104000</v>
      </c>
      <c r="AN397" s="180">
        <f>AN398+AN459+AN467+AN485+AN489</f>
        <v>0</v>
      </c>
      <c r="AO397" s="180">
        <f>AO398+AO459+AO467+AO485+AO489</f>
        <v>0</v>
      </c>
      <c r="AP397" s="180">
        <f>AP398+AP459+AP467+AP485+AP489</f>
        <v>0</v>
      </c>
      <c r="AQ397" s="180">
        <f t="shared" si="631"/>
        <v>0</v>
      </c>
      <c r="AR397" s="180">
        <f t="shared" si="632"/>
        <v>56122040</v>
      </c>
    </row>
    <row r="398" spans="1:44" x14ac:dyDescent="0.25">
      <c r="B398" s="190" t="s">
        <v>352</v>
      </c>
      <c r="C398" s="191" t="s">
        <v>220</v>
      </c>
      <c r="D398" s="192">
        <f>SUM(D399:D458)</f>
        <v>56122040</v>
      </c>
      <c r="E398" s="192">
        <f>SUM(E399:E458)</f>
        <v>0</v>
      </c>
      <c r="F398" s="192">
        <f t="shared" si="830"/>
        <v>56122040</v>
      </c>
      <c r="G398" s="192">
        <f t="shared" ref="G398:I398" si="874">SUM(G399:G458)</f>
        <v>0</v>
      </c>
      <c r="H398" s="192">
        <f t="shared" si="623"/>
        <v>56122040</v>
      </c>
      <c r="I398" s="192">
        <f t="shared" si="874"/>
        <v>0</v>
      </c>
      <c r="J398" s="192">
        <f t="shared" si="624"/>
        <v>56122040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56122040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3157440</v>
      </c>
      <c r="AC398" s="192">
        <f t="shared" si="875"/>
        <v>51860600</v>
      </c>
      <c r="AD398" s="192">
        <f t="shared" si="875"/>
        <v>0</v>
      </c>
      <c r="AE398" s="192">
        <f t="shared" si="628"/>
        <v>55018040</v>
      </c>
      <c r="AF398" s="192">
        <f t="shared" si="875"/>
        <v>0</v>
      </c>
      <c r="AG398" s="192">
        <f t="shared" si="875"/>
        <v>0</v>
      </c>
      <c r="AH398" s="192">
        <f t="shared" si="875"/>
        <v>0</v>
      </c>
      <c r="AI398" s="192">
        <f t="shared" si="629"/>
        <v>0</v>
      </c>
      <c r="AJ398" s="192">
        <f t="shared" si="875"/>
        <v>0</v>
      </c>
      <c r="AK398" s="192">
        <f t="shared" si="875"/>
        <v>0</v>
      </c>
      <c r="AL398" s="192">
        <f t="shared" si="875"/>
        <v>1104000</v>
      </c>
      <c r="AM398" s="192">
        <f t="shared" si="630"/>
        <v>1104000</v>
      </c>
      <c r="AN398" s="192">
        <f t="shared" si="875"/>
        <v>0</v>
      </c>
      <c r="AO398" s="192">
        <f t="shared" si="875"/>
        <v>0</v>
      </c>
      <c r="AP398" s="192">
        <f t="shared" si="875"/>
        <v>0</v>
      </c>
      <c r="AQ398" s="192">
        <f t="shared" si="631"/>
        <v>0</v>
      </c>
      <c r="AR398" s="192">
        <f t="shared" si="632"/>
        <v>56122040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4792040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4792040</v>
      </c>
      <c r="G404" s="183"/>
      <c r="H404" s="183">
        <f t="shared" si="889"/>
        <v>4792040</v>
      </c>
      <c r="I404" s="183"/>
      <c r="J404" s="183">
        <f t="shared" si="890"/>
        <v>4792040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4792040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3157440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1634600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4792040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4792040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17336000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17336000</v>
      </c>
      <c r="G408" s="183"/>
      <c r="H408" s="183">
        <f t="shared" si="889"/>
        <v>17336000</v>
      </c>
      <c r="I408" s="183"/>
      <c r="J408" s="183">
        <f t="shared" si="890"/>
        <v>17336000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17336000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17336000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17336000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17336000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1104000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1104000</v>
      </c>
      <c r="G413" s="183"/>
      <c r="H413" s="183">
        <f t="shared" si="889"/>
        <v>1104000</v>
      </c>
      <c r="I413" s="183"/>
      <c r="J413" s="183">
        <f t="shared" si="890"/>
        <v>1104000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1104000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1104000</v>
      </c>
      <c r="AM413" s="183">
        <f t="shared" si="893"/>
        <v>1104000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1104000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32890000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32890000</v>
      </c>
      <c r="G421" s="183"/>
      <c r="H421" s="183">
        <f t="shared" si="897"/>
        <v>32890000</v>
      </c>
      <c r="I421" s="183"/>
      <c r="J421" s="183">
        <f t="shared" si="898"/>
        <v>32890000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32890000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32890000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32890000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32890000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62474764.530000001</v>
      </c>
      <c r="E566" s="186">
        <f>E12+E106+E222+E327+E397+E499+E526+E560</f>
        <v>6781102.2345000003</v>
      </c>
      <c r="F566" s="186">
        <f t="shared" si="1050"/>
        <v>69255866.764500007</v>
      </c>
      <c r="G566" s="186">
        <f>G12+G106+G222+G327+G397+G499+G526+G560</f>
        <v>0</v>
      </c>
      <c r="H566" s="186">
        <f t="shared" si="1052"/>
        <v>69255866.764500007</v>
      </c>
      <c r="I566" s="186">
        <f>I12+I106+I222+I327+I397+I499+I526+I560</f>
        <v>0</v>
      </c>
      <c r="J566" s="186">
        <f t="shared" si="1053"/>
        <v>69255866.764500007</v>
      </c>
      <c r="K566" s="186">
        <f t="shared" ref="K566:AD566" si="1209">K12+K106+K222+K327+K397+K499+K526+K560</f>
        <v>0</v>
      </c>
      <c r="L566" s="186">
        <f t="shared" si="1209"/>
        <v>0</v>
      </c>
      <c r="M566" s="186">
        <f t="shared" si="1209"/>
        <v>0</v>
      </c>
      <c r="N566" s="186">
        <f t="shared" si="1209"/>
        <v>0</v>
      </c>
      <c r="O566" s="186">
        <f t="shared" si="1209"/>
        <v>11257236.2645</v>
      </c>
      <c r="P566" s="186">
        <f t="shared" ref="P566:Q566" si="1210">P12+P106+P222+P327+P397+P499+P526+P560</f>
        <v>0</v>
      </c>
      <c r="Q566" s="186">
        <f t="shared" si="1210"/>
        <v>0</v>
      </c>
      <c r="R566" s="186">
        <f t="shared" si="1209"/>
        <v>0</v>
      </c>
      <c r="S566" s="186">
        <f t="shared" si="1209"/>
        <v>0</v>
      </c>
      <c r="T566" s="186">
        <f t="shared" ref="T566" si="1211">T12+T106+T222+T327+T397+T499+T526+T560</f>
        <v>56672840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1325790.5</v>
      </c>
      <c r="AB566" s="186">
        <f t="shared" si="1209"/>
        <v>4747905</v>
      </c>
      <c r="AC566" s="186">
        <f t="shared" si="1209"/>
        <v>56123771.872000001</v>
      </c>
      <c r="AD566" s="186">
        <f t="shared" si="1209"/>
        <v>535938</v>
      </c>
      <c r="AE566" s="186">
        <f t="shared" si="1059"/>
        <v>61407614.872000001</v>
      </c>
      <c r="AF566" s="186">
        <f t="shared" ref="AF566:AH566" si="1214">AF12+AF106+AF222+AF327+AF397+AF499+AF526+AF560</f>
        <v>1634125</v>
      </c>
      <c r="AG566" s="186">
        <f t="shared" si="1214"/>
        <v>2805736.6325000003</v>
      </c>
      <c r="AH566" s="186">
        <f t="shared" si="1214"/>
        <v>882372.304</v>
      </c>
      <c r="AI566" s="186">
        <f t="shared" si="1060"/>
        <v>5322233.9364999998</v>
      </c>
      <c r="AJ566" s="186">
        <f t="shared" ref="AJ566:AL566" si="1215">AJ12+AJ106+AJ222+AJ327+AJ397+AJ499+AJ526+AJ560</f>
        <v>359250</v>
      </c>
      <c r="AK566" s="186">
        <f t="shared" si="1215"/>
        <v>153848.486</v>
      </c>
      <c r="AL566" s="186">
        <f t="shared" si="1215"/>
        <v>1135100</v>
      </c>
      <c r="AM566" s="186">
        <f t="shared" si="1061"/>
        <v>1648198.486</v>
      </c>
      <c r="AN566" s="186">
        <f t="shared" ref="AN566:AP566" si="1216">AN12+AN106+AN222+AN327+AN397+AN499+AN526+AN560</f>
        <v>568189.47</v>
      </c>
      <c r="AO566" s="186">
        <f t="shared" si="1216"/>
        <v>118600</v>
      </c>
      <c r="AP566" s="186">
        <f t="shared" si="1216"/>
        <v>58600</v>
      </c>
      <c r="AQ566" s="186">
        <f t="shared" si="1062"/>
        <v>745389.47</v>
      </c>
      <c r="AR566" s="186">
        <f t="shared" si="1063"/>
        <v>69123436.764499992</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I353"/>
  <sheetViews>
    <sheetView showGridLines="0" tabSelected="1" topLeftCell="C4" zoomScaleNormal="100" workbookViewId="0">
      <selection activeCell="H354" sqref="H354"/>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4.1406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54" t="str">
        <f>+Presupuesto!D11</f>
        <v>Recurrente</v>
      </c>
      <c r="T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55">
        <f>SUMIF(C:C,$C$10,D:D)</f>
        <v>1835262.53</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SUM(G18:G27)</f>
        <v>60018</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66" t="s">
        <v>1892</v>
      </c>
      <c r="E13" s="93"/>
      <c r="F13" s="93"/>
      <c r="G13" s="93"/>
      <c r="H13" s="76"/>
      <c r="I13" s="76"/>
      <c r="J13" s="76"/>
      <c r="K13" s="112"/>
      <c r="N13" s="153"/>
    </row>
    <row r="14" spans="1:555" s="458" customFormat="1"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Planificación de personal responsable por cada curso y modalidad. 2. Promoción de los cursos.  3. Contratación de la Empresa para tiraje de manuales. 4. Inscripción desarrollo del curso de vida universitaria. 5. Elaboración y entrega de Constancias a estudiantes 6. Informe Estadístico. </v>
      </c>
      <c r="D14" s="31"/>
      <c r="E14" s="93"/>
      <c r="F14" s="93"/>
      <c r="G14" s="93"/>
      <c r="H14" s="76"/>
      <c r="I14" s="76"/>
      <c r="J14" s="76"/>
      <c r="K14" s="112"/>
    </row>
    <row r="15" spans="1:555" ht="18.75" x14ac:dyDescent="0.25">
      <c r="B15" s="93"/>
      <c r="C15" s="211"/>
      <c r="D15" s="31"/>
      <c r="E15" s="93"/>
      <c r="F15" s="93"/>
      <c r="G15" s="93"/>
      <c r="H15" s="76"/>
      <c r="I15" s="76"/>
      <c r="J15" s="76"/>
      <c r="K15" s="112"/>
      <c r="N15" s="153"/>
    </row>
    <row r="16" spans="1:555" ht="15.75" thickBot="1" x14ac:dyDescent="0.3">
      <c r="B16" s="93"/>
      <c r="C16" s="70"/>
      <c r="D16" s="31"/>
      <c r="E16" s="93"/>
      <c r="F16" s="93"/>
      <c r="G16" s="93"/>
      <c r="H16" s="76"/>
      <c r="I16" s="76"/>
      <c r="J16" s="76"/>
      <c r="K16" s="112"/>
      <c r="N16" s="153"/>
    </row>
    <row r="17" spans="2:14" ht="32.25" customHeight="1" thickBot="1" x14ac:dyDescent="0.3">
      <c r="B17" s="93"/>
      <c r="C17" s="126" t="s">
        <v>44</v>
      </c>
      <c r="D17" s="129" t="s">
        <v>45</v>
      </c>
      <c r="E17" s="128" t="s">
        <v>55</v>
      </c>
      <c r="F17" s="128" t="s">
        <v>57</v>
      </c>
      <c r="G17" s="127" t="s">
        <v>27</v>
      </c>
      <c r="H17" s="133" t="s">
        <v>131</v>
      </c>
      <c r="I17" s="128" t="s">
        <v>46</v>
      </c>
      <c r="J17" s="128" t="s">
        <v>132</v>
      </c>
      <c r="K17" s="128" t="s">
        <v>410</v>
      </c>
      <c r="L17" s="128" t="s">
        <v>411</v>
      </c>
      <c r="N17" s="153"/>
    </row>
    <row r="18" spans="2:14" x14ac:dyDescent="0.25">
      <c r="B18" s="93"/>
      <c r="C18" s="325" t="s">
        <v>47</v>
      </c>
      <c r="D18" s="686">
        <v>51</v>
      </c>
      <c r="E18" s="326">
        <v>3</v>
      </c>
      <c r="F18" s="115">
        <v>9999</v>
      </c>
      <c r="G18" s="327">
        <f t="shared" ref="G18:G26" si="0">E18*F18</f>
        <v>29997</v>
      </c>
      <c r="H18" s="328" t="s">
        <v>129</v>
      </c>
      <c r="I18" s="116" t="s">
        <v>699</v>
      </c>
      <c r="J18" s="116" t="str">
        <f>VLOOKUP(I18,Presupuesto!$B$11:$C$566,2,0)</f>
        <v>SERVICIOS DE CAPACITACION.</v>
      </c>
      <c r="K18" s="329" t="s">
        <v>1517</v>
      </c>
      <c r="L18" s="116" t="s">
        <v>394</v>
      </c>
      <c r="N18" s="153"/>
    </row>
    <row r="19" spans="2:14" x14ac:dyDescent="0.25">
      <c r="B19" s="93"/>
      <c r="C19" s="99" t="s">
        <v>48</v>
      </c>
      <c r="D19" s="687"/>
      <c r="E19" s="200">
        <f>D18</f>
        <v>51</v>
      </c>
      <c r="F19" s="100">
        <v>118</v>
      </c>
      <c r="G19" s="97">
        <f t="shared" si="0"/>
        <v>6018</v>
      </c>
      <c r="H19" s="161" t="s">
        <v>129</v>
      </c>
      <c r="I19" s="98" t="s">
        <v>717</v>
      </c>
      <c r="J19" s="98" t="str">
        <f>VLOOKUP(I19,Presupuesto!$B$11:$C$566,2,0)</f>
        <v>SERVICIOS DE IMPRENTA PUBLIC.Y REPRODUCCION</v>
      </c>
      <c r="K19" s="98" t="str">
        <f t="shared" ref="K19:K27" si="1">$K$18</f>
        <v>Gestión Tecnologías de Información y Comunicación</v>
      </c>
      <c r="L19" s="98" t="s">
        <v>412</v>
      </c>
      <c r="N19" s="153"/>
    </row>
    <row r="20" spans="2:14" x14ac:dyDescent="0.25">
      <c r="B20" s="93"/>
      <c r="C20" s="99" t="s">
        <v>49</v>
      </c>
      <c r="D20" s="687"/>
      <c r="E20" s="200">
        <f>D18</f>
        <v>51</v>
      </c>
      <c r="F20" s="100">
        <v>115</v>
      </c>
      <c r="G20" s="97">
        <f t="shared" si="0"/>
        <v>5865</v>
      </c>
      <c r="H20" s="161" t="s">
        <v>129</v>
      </c>
      <c r="I20" s="98" t="s">
        <v>792</v>
      </c>
      <c r="J20" s="98" t="str">
        <f>VLOOKUP(I20,Presupuesto!$B$11:$C$566,2,0)</f>
        <v>ALIMENTOS B EBIDAS PARA PERSONAS</v>
      </c>
      <c r="K20" s="98" t="str">
        <f t="shared" si="1"/>
        <v>Gestión Tecnologías de Información y Comunicación</v>
      </c>
      <c r="L20" s="98" t="s">
        <v>396</v>
      </c>
      <c r="N20" s="153"/>
    </row>
    <row r="21" spans="2:14" x14ac:dyDescent="0.25">
      <c r="B21" s="93"/>
      <c r="C21" s="99" t="s">
        <v>417</v>
      </c>
      <c r="D21" s="687"/>
      <c r="E21" s="151">
        <v>51</v>
      </c>
      <c r="F21" s="118">
        <v>260</v>
      </c>
      <c r="G21" s="97">
        <f t="shared" si="0"/>
        <v>13260</v>
      </c>
      <c r="H21" s="161" t="s">
        <v>129</v>
      </c>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687"/>
      <c r="E22" s="151">
        <v>6</v>
      </c>
      <c r="F22" s="118">
        <v>83</v>
      </c>
      <c r="G22" s="97">
        <f t="shared" si="0"/>
        <v>498</v>
      </c>
      <c r="H22" s="161" t="s">
        <v>129</v>
      </c>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34</v>
      </c>
      <c r="D23" s="687"/>
      <c r="E23" s="200">
        <v>135</v>
      </c>
      <c r="F23" s="100">
        <v>18</v>
      </c>
      <c r="G23" s="97">
        <f t="shared" si="0"/>
        <v>2430</v>
      </c>
      <c r="H23" s="161" t="s">
        <v>129</v>
      </c>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123</v>
      </c>
      <c r="D24" s="687"/>
      <c r="E24" s="200">
        <v>150</v>
      </c>
      <c r="F24" s="100">
        <v>13</v>
      </c>
      <c r="G24" s="97">
        <f t="shared" si="0"/>
        <v>1950</v>
      </c>
      <c r="H24" s="161" t="s">
        <v>129</v>
      </c>
      <c r="I24" s="98" t="s">
        <v>942</v>
      </c>
      <c r="J24" s="98" t="str">
        <f>VLOOKUP(I24,Presupuesto!$B$11:$C$566,2,0)</f>
        <v>UTILES DE ESCRITORIO, OFICINA Y ENSE¥ANZA</v>
      </c>
      <c r="K24" s="98" t="str">
        <f t="shared" si="1"/>
        <v>Gestión Tecnologías de Información y Comunicación</v>
      </c>
      <c r="L24" s="98" t="s">
        <v>412</v>
      </c>
      <c r="N24" s="153"/>
    </row>
    <row r="25" spans="2:14" hidden="1" x14ac:dyDescent="0.25">
      <c r="B25" s="93"/>
      <c r="C25" s="99"/>
      <c r="D25" s="687"/>
      <c r="E25" s="200">
        <v>0</v>
      </c>
      <c r="F25" s="100">
        <v>0</v>
      </c>
      <c r="G25" s="97">
        <f t="shared" si="0"/>
        <v>0</v>
      </c>
      <c r="H25" s="161" t="s">
        <v>129</v>
      </c>
      <c r="I25" s="98" t="s">
        <v>942</v>
      </c>
      <c r="J25" s="98" t="str">
        <f>VLOOKUP(I25,Presupuesto!$B$11:$C$566,2,0)</f>
        <v>UTILES DE ESCRITORIO, OFICINA Y ENSE¥ANZA</v>
      </c>
      <c r="K25" s="98" t="str">
        <f t="shared" si="1"/>
        <v>Gestión Tecnologías de Información y Comunicación</v>
      </c>
      <c r="L25" s="98" t="s">
        <v>412</v>
      </c>
      <c r="N25" s="153"/>
    </row>
    <row r="26" spans="2:14" hidden="1" x14ac:dyDescent="0.25">
      <c r="B26" s="93"/>
      <c r="C26" s="109"/>
      <c r="D26" s="687"/>
      <c r="E26" s="213">
        <v>0</v>
      </c>
      <c r="F26" s="119">
        <v>0</v>
      </c>
      <c r="G26" s="97">
        <f t="shared" si="0"/>
        <v>0</v>
      </c>
      <c r="H26" s="161" t="s">
        <v>129</v>
      </c>
      <c r="I26" s="98" t="s">
        <v>942</v>
      </c>
      <c r="J26" s="98" t="str">
        <f>VLOOKUP(I26,Presupuesto!$B$11:$C$566,2,0)</f>
        <v>UTILES DE ESCRITORIO, OFICINA Y ENSE¥ANZA</v>
      </c>
      <c r="K26" s="98" t="str">
        <f t="shared" si="1"/>
        <v>Gestión Tecnologías de Información y Comunicación</v>
      </c>
      <c r="L26" s="98" t="s">
        <v>412</v>
      </c>
      <c r="N26" s="153"/>
    </row>
    <row r="27" spans="2:14" ht="15.75" hidden="1" thickBot="1" x14ac:dyDescent="0.3">
      <c r="B27" s="93"/>
      <c r="C27" s="217" t="s">
        <v>432</v>
      </c>
      <c r="D27" s="218">
        <v>0</v>
      </c>
      <c r="E27" s="330">
        <v>0</v>
      </c>
      <c r="F27" s="104">
        <f>HLOOKUP(C27,$AH$2:$BU$3,2,0)</f>
        <v>1750</v>
      </c>
      <c r="G27" s="105">
        <f>D27*E27*F27</f>
        <v>0</v>
      </c>
      <c r="H27" s="331" t="s">
        <v>129</v>
      </c>
      <c r="I27" s="332" t="s">
        <v>301</v>
      </c>
      <c r="J27" s="106" t="str">
        <f>VLOOKUP(I27,Presupuesto!$B$11:$C$566,2,0)</f>
        <v>VIATICOS (26200-00)</v>
      </c>
      <c r="K27" s="333" t="str">
        <f t="shared" si="1"/>
        <v>Gestión Tecnologías de Información y Comunicación</v>
      </c>
      <c r="L27" s="333" t="s">
        <v>412</v>
      </c>
    </row>
    <row r="28" spans="2:14" x14ac:dyDescent="0.25">
      <c r="B28" s="93"/>
      <c r="C28" s="93"/>
      <c r="E28" s="112"/>
      <c r="F28" s="112"/>
      <c r="G28" s="112"/>
      <c r="H28" s="174"/>
      <c r="I28" s="112"/>
      <c r="J28" s="112"/>
      <c r="K28" s="112"/>
    </row>
    <row r="29" spans="2:14" ht="15.75" thickBot="1" x14ac:dyDescent="0.3"/>
    <row r="30" spans="2:14" ht="15.75" thickBot="1" x14ac:dyDescent="0.3">
      <c r="C30" s="29" t="s">
        <v>43</v>
      </c>
      <c r="D30" s="30">
        <f>SUM(G37:G46)</f>
        <v>21600</v>
      </c>
      <c r="E30" s="93"/>
      <c r="F30" s="93"/>
      <c r="G30" s="93"/>
      <c r="H30" s="76"/>
      <c r="I30" s="76"/>
      <c r="J30" s="76"/>
      <c r="K30" s="112"/>
    </row>
    <row r="31" spans="2:14" x14ac:dyDescent="0.25">
      <c r="C31" s="70"/>
      <c r="D31" s="31"/>
      <c r="E31" s="93"/>
      <c r="F31" s="93"/>
      <c r="G31" s="93"/>
      <c r="H31" s="76"/>
      <c r="I31" s="76"/>
      <c r="J31" s="76"/>
      <c r="K31" s="112"/>
    </row>
    <row r="32" spans="2:14" x14ac:dyDescent="0.25">
      <c r="C32" s="70"/>
      <c r="D32" s="31"/>
      <c r="E32" s="93"/>
      <c r="F32" s="93"/>
      <c r="G32" s="93"/>
      <c r="H32" s="76"/>
      <c r="I32" s="76"/>
      <c r="J32" s="76"/>
      <c r="K32" s="112"/>
    </row>
    <row r="33" spans="3:12" ht="15.75" x14ac:dyDescent="0.25">
      <c r="C33" s="202" t="s">
        <v>392</v>
      </c>
      <c r="D33" s="366" t="s">
        <v>1895</v>
      </c>
      <c r="E33" s="93"/>
      <c r="F33" s="93"/>
      <c r="G33" s="93"/>
      <c r="H33" s="76"/>
      <c r="I33" s="76"/>
      <c r="J33" s="76"/>
      <c r="K33" s="112"/>
    </row>
    <row r="34" spans="3:12" ht="18.75" x14ac:dyDescent="0.25">
      <c r="C34" s="211" t="str">
        <f>IFERROR(VLOOKUP(D33,'1. Desarrollo e Innov. Curricu.'!$E:$F,2,FALSE),IFERROR(VLOOKUP(D33,'2. Investigación Científica'!$E:$F,2,FALSE),IFERROR(VLOOKUP(D33,'3. Vinculación Univ. Sociedad'!$E:$F,2,FALSE),IFERROR(VLOOKUP(D33,'4. Docencia y Profesorado Univ.'!$E:$F,2,FALSE),IFERROR(VLOOKUP(D33,'5. Estudiantes y Graduados'!$E:$F,2,FALSE),IFERROR(VLOOKUP(D33,'11. Gestion Administrativa'!$E:$F,2,FALSE),IFERROR(VLOOKUP(D33,'13. Gestión Académica'!$E:$F,2,FALSE),IFERROR(VLOOKUP(D33,'8. Asegura. de la Calid. y M'!$E:$F,2,FALSE),IFERROR(VLOOKUP(D33,'6. Gestión del Conocimiento'!$E:$F,2,FALSE),IFERROR(VLOOKUP(D33,'15. Gobernabilidad y Proceso...'!$E:$F,2,FALSE),IFERROR(VLOOKUP(D33,'12. Gestión del Talento Humano'!$E:$F,2,FALSE),IFERROR(VLOOKUP(D33,'14. Internacional... de la E.S.'!$E:$F,2,FALSE),IFERROR(VLOOKUP(D33,'10. Posgrado'!$E:$F,2,FALSE),IFERROR(VLOOKUP(D33,'17. Gestión TIC'!$E:$F,2,FALSE),IFERROR(VLOOKUP(D33,'16. Desa. del Sistema Educ.Sup.'!$E:$F,2,FALSE),IFERROR(VLOOKUP(D33,'9. Cultura de Inno. Insti...'!$E:$F,2,FALSE),VLOOKUP(D33,'7. Lo Esencial de la Reforma U.'!$E:$F,2,0)))))))))))))))))</f>
        <v xml:space="preserve">1. Adquisición de Software para las pruebas psicométricas 2. Acondicionamiento de espacio físico e instalación de computadoras.   3. Socialización y Promoción de los servicios previa cuota de venta de servicios establecida. 4. Atención de estudiantes por egresar de educación media y universitaria.  </v>
      </c>
      <c r="D34" s="31"/>
      <c r="E34" s="93"/>
      <c r="F34" s="93"/>
      <c r="G34" s="93"/>
      <c r="H34" s="76"/>
      <c r="I34" s="76"/>
      <c r="J34" s="76"/>
      <c r="K34" s="112"/>
    </row>
    <row r="35" spans="3:12" ht="15.75" thickBot="1" x14ac:dyDescent="0.3">
      <c r="C35" s="70"/>
      <c r="D35" s="31"/>
      <c r="E35" s="93"/>
      <c r="F35" s="93"/>
      <c r="G35" s="93"/>
      <c r="H35" s="76"/>
      <c r="I35" s="76"/>
      <c r="J35" s="76"/>
      <c r="K35" s="112"/>
    </row>
    <row r="36" spans="3:12" ht="30.75" thickBot="1" x14ac:dyDescent="0.3">
      <c r="C36" s="126" t="s">
        <v>44</v>
      </c>
      <c r="D36" s="129" t="s">
        <v>45</v>
      </c>
      <c r="E36" s="128" t="s">
        <v>55</v>
      </c>
      <c r="F36" s="128" t="s">
        <v>57</v>
      </c>
      <c r="G36" s="127" t="s">
        <v>27</v>
      </c>
      <c r="H36" s="133" t="s">
        <v>131</v>
      </c>
      <c r="I36" s="128" t="s">
        <v>46</v>
      </c>
      <c r="J36" s="128" t="s">
        <v>132</v>
      </c>
      <c r="K36" s="128" t="s">
        <v>410</v>
      </c>
      <c r="L36" s="128" t="s">
        <v>411</v>
      </c>
    </row>
    <row r="37" spans="3:12" hidden="1" x14ac:dyDescent="0.25">
      <c r="C37" s="325" t="s">
        <v>47</v>
      </c>
      <c r="D37" s="686">
        <v>9</v>
      </c>
      <c r="E37" s="326"/>
      <c r="F37" s="115">
        <v>0</v>
      </c>
      <c r="G37" s="327">
        <f t="shared" ref="G37:G45" si="2">E37*F37</f>
        <v>0</v>
      </c>
      <c r="H37" s="328"/>
      <c r="I37" s="116" t="s">
        <v>699</v>
      </c>
      <c r="J37" s="116" t="str">
        <f>VLOOKUP(I37,Presupuesto!$B$11:$C$566,2,0)</f>
        <v>SERVICIOS DE CAPACITACION.</v>
      </c>
      <c r="K37" s="329" t="s">
        <v>1517</v>
      </c>
      <c r="L37" s="116" t="s">
        <v>394</v>
      </c>
    </row>
    <row r="38" spans="3:12" hidden="1" x14ac:dyDescent="0.25">
      <c r="C38" s="99" t="s">
        <v>48</v>
      </c>
      <c r="D38" s="687"/>
      <c r="E38" s="200">
        <v>0</v>
      </c>
      <c r="F38" s="100">
        <v>0</v>
      </c>
      <c r="G38" s="97">
        <f t="shared" si="2"/>
        <v>0</v>
      </c>
      <c r="H38" s="161"/>
      <c r="I38" s="98" t="s">
        <v>717</v>
      </c>
      <c r="J38" s="98" t="str">
        <f>VLOOKUP(I38,Presupuesto!$B$11:$C$566,2,0)</f>
        <v>SERVICIOS DE IMPRENTA PUBLIC.Y REPRODUCCION</v>
      </c>
      <c r="K38" s="98" t="str">
        <f>$K$37</f>
        <v>Gestión Tecnologías de Información y Comunicación</v>
      </c>
      <c r="L38" s="98" t="s">
        <v>412</v>
      </c>
    </row>
    <row r="39" spans="3:12" hidden="1" x14ac:dyDescent="0.25">
      <c r="C39" s="99" t="s">
        <v>49</v>
      </c>
      <c r="D39" s="687"/>
      <c r="E39" s="200">
        <v>0</v>
      </c>
      <c r="F39" s="100">
        <v>0</v>
      </c>
      <c r="G39" s="97">
        <f t="shared" si="2"/>
        <v>0</v>
      </c>
      <c r="H39" s="161"/>
      <c r="I39" s="98" t="s">
        <v>792</v>
      </c>
      <c r="J39" s="98" t="str">
        <f>VLOOKUP(I39,Presupuesto!$B$11:$C$566,2,0)</f>
        <v>ALIMENTOS B EBIDAS PARA PERSONAS</v>
      </c>
      <c r="K39" s="98" t="str">
        <f t="shared" ref="K39:K46" si="3">$K$37</f>
        <v>Gestión Tecnologías de Información y Comunicación</v>
      </c>
      <c r="L39" s="98" t="s">
        <v>396</v>
      </c>
    </row>
    <row r="40" spans="3:12" x14ac:dyDescent="0.25">
      <c r="C40" s="99" t="s">
        <v>50</v>
      </c>
      <c r="D40" s="687"/>
      <c r="E40" s="151">
        <v>9</v>
      </c>
      <c r="F40" s="118">
        <v>2000</v>
      </c>
      <c r="G40" s="97">
        <f t="shared" si="2"/>
        <v>18000</v>
      </c>
      <c r="H40" s="161" t="s">
        <v>129</v>
      </c>
      <c r="I40" s="320" t="s">
        <v>749</v>
      </c>
      <c r="J40" s="98" t="str">
        <f>VLOOKUP(I40,Presupuesto!$B$11:$C$566,2,0)</f>
        <v>PASAJES NACIONALES</v>
      </c>
      <c r="K40" s="98" t="str">
        <f t="shared" si="3"/>
        <v>Gestión Tecnologías de Información y Comunicación</v>
      </c>
      <c r="L40" s="98" t="s">
        <v>412</v>
      </c>
    </row>
    <row r="41" spans="3:12" x14ac:dyDescent="0.25">
      <c r="C41" s="99" t="s">
        <v>50</v>
      </c>
      <c r="D41" s="687"/>
      <c r="E41" s="151">
        <v>3</v>
      </c>
      <c r="F41" s="118">
        <v>1200</v>
      </c>
      <c r="G41" s="97">
        <f t="shared" si="2"/>
        <v>3600</v>
      </c>
      <c r="H41" s="161" t="s">
        <v>129</v>
      </c>
      <c r="I41" s="98" t="s">
        <v>749</v>
      </c>
      <c r="J41" s="98" t="str">
        <f>VLOOKUP(I41,Presupuesto!$B$11:$C$566,2,0)</f>
        <v>PASAJES NACIONALES</v>
      </c>
      <c r="K41" s="98" t="str">
        <f t="shared" si="3"/>
        <v>Gestión Tecnologías de Información y Comunicación</v>
      </c>
      <c r="L41" s="98" t="s">
        <v>412</v>
      </c>
    </row>
    <row r="42" spans="3:12" hidden="1" x14ac:dyDescent="0.25">
      <c r="C42" s="99" t="s">
        <v>51</v>
      </c>
      <c r="D42" s="687"/>
      <c r="E42" s="200">
        <v>0</v>
      </c>
      <c r="F42" s="100">
        <v>0</v>
      </c>
      <c r="G42" s="97">
        <f t="shared" si="2"/>
        <v>0</v>
      </c>
      <c r="H42" s="161"/>
      <c r="I42" s="98" t="s">
        <v>821</v>
      </c>
      <c r="J42" s="98" t="str">
        <f>VLOOKUP(I42,Presupuesto!$B$11:$C$566,2,0)</f>
        <v>PRODUCTOS PAPEL Y CARTON</v>
      </c>
      <c r="K42" s="98" t="str">
        <f t="shared" si="3"/>
        <v>Gestión Tecnologías de Información y Comunicación</v>
      </c>
      <c r="L42" s="98" t="s">
        <v>412</v>
      </c>
    </row>
    <row r="43" spans="3:12" hidden="1" x14ac:dyDescent="0.25">
      <c r="C43" s="99" t="s">
        <v>123</v>
      </c>
      <c r="D43" s="687"/>
      <c r="E43" s="200">
        <v>0</v>
      </c>
      <c r="F43" s="100">
        <v>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hidden="1" x14ac:dyDescent="0.25">
      <c r="C44" s="99" t="s">
        <v>34</v>
      </c>
      <c r="D44" s="687"/>
      <c r="E44" s="200">
        <v>0</v>
      </c>
      <c r="F44" s="100">
        <v>0</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idden="1" x14ac:dyDescent="0.25">
      <c r="C45" s="109" t="s">
        <v>52</v>
      </c>
      <c r="D45" s="687"/>
      <c r="E45" s="213">
        <v>0</v>
      </c>
      <c r="F45" s="119">
        <v>0</v>
      </c>
      <c r="G45" s="97">
        <f t="shared" si="2"/>
        <v>0</v>
      </c>
      <c r="H45" s="161"/>
      <c r="I45" s="98" t="s">
        <v>942</v>
      </c>
      <c r="J45" s="98" t="str">
        <f>VLOOKUP(I45,Presupuesto!$B$11:$C$566,2,0)</f>
        <v>UTILES DE ESCRITORIO, OFICINA Y ENSE¥ANZA</v>
      </c>
      <c r="K45" s="98" t="str">
        <f t="shared" si="3"/>
        <v>Gestión Tecnologías de Información y Comunicación</v>
      </c>
      <c r="L45" s="98" t="s">
        <v>412</v>
      </c>
    </row>
    <row r="46" spans="3:12" ht="15.75" hidden="1" thickBot="1" x14ac:dyDescent="0.3">
      <c r="C46" s="217" t="s">
        <v>430</v>
      </c>
      <c r="D46" s="218">
        <v>0</v>
      </c>
      <c r="E46" s="330">
        <v>0</v>
      </c>
      <c r="F46" s="104">
        <v>0</v>
      </c>
      <c r="G46" s="105">
        <f>D46*E46*F46</f>
        <v>0</v>
      </c>
      <c r="H46" s="331"/>
      <c r="I46" s="332" t="s">
        <v>301</v>
      </c>
      <c r="J46" s="106" t="str">
        <f>VLOOKUP(I46,Presupuesto!$B$11:$C$566,2,0)</f>
        <v>VIATICOS (26200-00)</v>
      </c>
      <c r="K46" s="333" t="str">
        <f t="shared" si="3"/>
        <v>Gestión Tecnologías de Información y Comunicación</v>
      </c>
      <c r="L46" s="333" t="s">
        <v>412</v>
      </c>
    </row>
    <row r="48" spans="3:12" ht="15.75" thickBot="1" x14ac:dyDescent="0.3"/>
    <row r="49" spans="3:12" ht="15.75" thickBot="1" x14ac:dyDescent="0.3">
      <c r="C49" s="29" t="s">
        <v>43</v>
      </c>
      <c r="D49" s="30">
        <f>SUM(G56:G65)</f>
        <v>26585</v>
      </c>
      <c r="E49" s="93"/>
      <c r="F49" s="93"/>
      <c r="G49" s="93"/>
      <c r="H49" s="76"/>
      <c r="I49" s="76"/>
      <c r="J49" s="76"/>
      <c r="K49" s="112"/>
    </row>
    <row r="50" spans="3:12" x14ac:dyDescent="0.25">
      <c r="C50" s="70"/>
      <c r="D50" s="31"/>
      <c r="E50" s="93"/>
      <c r="F50" s="93"/>
      <c r="G50" s="93"/>
      <c r="H50" s="76"/>
      <c r="I50" s="76"/>
      <c r="J50" s="76"/>
      <c r="K50" s="112"/>
    </row>
    <row r="51" spans="3:12" x14ac:dyDescent="0.25">
      <c r="C51" s="70"/>
      <c r="D51" s="31"/>
      <c r="E51" s="93"/>
      <c r="F51" s="93"/>
      <c r="G51" s="93"/>
      <c r="H51" s="76"/>
      <c r="I51" s="76"/>
      <c r="J51" s="76"/>
      <c r="K51" s="112"/>
    </row>
    <row r="52" spans="3:12" ht="15.75" x14ac:dyDescent="0.25">
      <c r="C52" s="202" t="s">
        <v>392</v>
      </c>
      <c r="D52" s="366" t="s">
        <v>1896</v>
      </c>
      <c r="E52" s="93"/>
      <c r="F52" s="93"/>
      <c r="G52" s="93"/>
      <c r="H52" s="76"/>
      <c r="I52" s="76"/>
      <c r="J52" s="76"/>
      <c r="K52" s="112"/>
    </row>
    <row r="53" spans="3:12" ht="18.75" x14ac:dyDescent="0.25">
      <c r="C53" s="211" t="str">
        <f>IFERROR(VLOOKUP(D52,'1. Desarrollo e Innov. Curricu.'!$E:$F,2,FALSE),IFERROR(VLOOKUP(D52,'2. Investigación Científica'!$E:$F,2,FALSE),IFERROR(VLOOKUP(D52,'3. Vinculación Univ. Sociedad'!$E:$F,2,FALSE),IFERROR(VLOOKUP(D52,'4. Docencia y Profesorado Univ.'!$E:$F,2,FALSE),IFERROR(VLOOKUP(D52,'5. Estudiantes y Graduados'!$E:$F,2,FALSE),IFERROR(VLOOKUP(D52,'11. Gestion Administrativa'!$E:$F,2,FALSE),IFERROR(VLOOKUP(D52,'13. Gestión Académica'!$E:$F,2,FALSE),IFERROR(VLOOKUP(D52,'8. Asegura. de la Calid. y M'!$E:$F,2,FALSE),IFERROR(VLOOKUP(D52,'6. Gestión del Conocimiento'!$E:$F,2,FALSE),IFERROR(VLOOKUP(D52,'15. Gobernabilidad y Proceso...'!$E:$F,2,FALSE),IFERROR(VLOOKUP(D52,'12. Gestión del Talento Humano'!$E:$F,2,FALSE),IFERROR(VLOOKUP(D52,'14. Internacional... de la E.S.'!$E:$F,2,FALSE),IFERROR(VLOOKUP(D52,'10. Posgrado'!$E:$F,2,FALSE),IFERROR(VLOOKUP(D52,'17. Gestión TIC'!$E:$F,2,FALSE),IFERROR(VLOOKUP(D52,'16. Desa. del Sistema Educ.Sup.'!$E:$F,2,FALSE),IFERROR(VLOOKUP(D52,'9. Cultura de Inno. Insti...'!$E:$F,2,FALSE),VLOOKUP(D52,'7. Lo Esencial de la Reforma U.'!$E:$F,2,0)))))))))))))))))</f>
        <v>1. Establecimiento de enlace con las carreras priorizadas. 2. Formación de la malla curricular. 3 Captación y formación de asesores y tutores académicos. Captación y atención estudiantes en riesgo.</v>
      </c>
      <c r="D53" s="31"/>
      <c r="E53" s="93"/>
      <c r="F53" s="93"/>
      <c r="G53" s="93"/>
      <c r="H53" s="76"/>
      <c r="I53" s="76"/>
      <c r="J53" s="76"/>
      <c r="K53" s="112"/>
    </row>
    <row r="54" spans="3:12" ht="15.75" thickBot="1" x14ac:dyDescent="0.3">
      <c r="C54" s="70"/>
      <c r="D54" s="31"/>
      <c r="E54" s="93"/>
      <c r="F54" s="93"/>
      <c r="G54" s="93"/>
      <c r="H54" s="76"/>
      <c r="I54" s="76"/>
      <c r="J54" s="76"/>
      <c r="K54" s="112"/>
    </row>
    <row r="55" spans="3:12" ht="30.75" thickBot="1" x14ac:dyDescent="0.3">
      <c r="C55" s="126" t="s">
        <v>44</v>
      </c>
      <c r="D55" s="129" t="s">
        <v>45</v>
      </c>
      <c r="E55" s="128" t="s">
        <v>55</v>
      </c>
      <c r="F55" s="128" t="s">
        <v>57</v>
      </c>
      <c r="G55" s="127" t="s">
        <v>27</v>
      </c>
      <c r="H55" s="133" t="s">
        <v>131</v>
      </c>
      <c r="I55" s="128" t="s">
        <v>46</v>
      </c>
      <c r="J55" s="128" t="s">
        <v>132</v>
      </c>
      <c r="K55" s="128" t="s">
        <v>410</v>
      </c>
      <c r="L55" s="128" t="s">
        <v>411</v>
      </c>
    </row>
    <row r="56" spans="3:12" hidden="1" x14ac:dyDescent="0.25">
      <c r="C56" s="325" t="s">
        <v>47</v>
      </c>
      <c r="D56" s="686">
        <v>240</v>
      </c>
      <c r="E56" s="326"/>
      <c r="F56" s="115">
        <v>0</v>
      </c>
      <c r="G56" s="327">
        <f t="shared" ref="G56:G64" si="4">E56*F56</f>
        <v>0</v>
      </c>
      <c r="H56" s="328"/>
      <c r="I56" s="116" t="s">
        <v>699</v>
      </c>
      <c r="J56" s="116" t="str">
        <f>VLOOKUP(I56,Presupuesto!$B$11:$C$566,2,0)</f>
        <v>SERVICIOS DE CAPACITACION.</v>
      </c>
      <c r="K56" s="329" t="s">
        <v>1517</v>
      </c>
      <c r="L56" s="116" t="s">
        <v>394</v>
      </c>
    </row>
    <row r="57" spans="3:12" x14ac:dyDescent="0.25">
      <c r="C57" s="99" t="s">
        <v>48</v>
      </c>
      <c r="D57" s="687"/>
      <c r="E57" s="200">
        <f>D56</f>
        <v>240</v>
      </c>
      <c r="F57" s="100">
        <v>45</v>
      </c>
      <c r="G57" s="97">
        <f t="shared" si="4"/>
        <v>10800</v>
      </c>
      <c r="H57" s="665" t="s">
        <v>129</v>
      </c>
      <c r="I57" s="98" t="s">
        <v>717</v>
      </c>
      <c r="J57" s="98" t="str">
        <f>VLOOKUP(I57,Presupuesto!$B$11:$C$566,2,0)</f>
        <v>SERVICIOS DE IMPRENTA PUBLIC.Y REPRODUCCION</v>
      </c>
      <c r="K57" s="98" t="str">
        <f t="shared" ref="K57:K58" si="5">$K$56</f>
        <v>Gestión Tecnologías de Información y Comunicación</v>
      </c>
      <c r="L57" s="98" t="s">
        <v>412</v>
      </c>
    </row>
    <row r="58" spans="3:12" x14ac:dyDescent="0.25">
      <c r="C58" s="99" t="s">
        <v>49</v>
      </c>
      <c r="D58" s="687"/>
      <c r="E58" s="200">
        <f>D56</f>
        <v>240</v>
      </c>
      <c r="F58" s="100">
        <v>40</v>
      </c>
      <c r="G58" s="97">
        <f t="shared" si="4"/>
        <v>9600</v>
      </c>
      <c r="H58" s="665" t="s">
        <v>129</v>
      </c>
      <c r="I58" s="98" t="s">
        <v>792</v>
      </c>
      <c r="J58" s="98" t="str">
        <f>VLOOKUP(I58,Presupuesto!$B$11:$C$566,2,0)</f>
        <v>ALIMENTOS B EBIDAS PARA PERSONAS</v>
      </c>
      <c r="K58" s="98" t="str">
        <f t="shared" si="5"/>
        <v>Gestión Tecnologías de Información y Comunicación</v>
      </c>
      <c r="L58" s="98" t="s">
        <v>396</v>
      </c>
    </row>
    <row r="59" spans="3:12" hidden="1" x14ac:dyDescent="0.25">
      <c r="C59" s="99" t="s">
        <v>50</v>
      </c>
      <c r="D59" s="687"/>
      <c r="E59" s="151">
        <v>0</v>
      </c>
      <c r="F59" s="118">
        <v>0</v>
      </c>
      <c r="G59" s="97">
        <f t="shared" si="4"/>
        <v>0</v>
      </c>
      <c r="H59" s="665" t="s">
        <v>129</v>
      </c>
      <c r="I59" s="320" t="s">
        <v>300</v>
      </c>
      <c r="J59" s="98" t="str">
        <f>VLOOKUP(I59,Presupuesto!$B$11:$C$566,2,0)</f>
        <v>PASAJES (26100-00)</v>
      </c>
      <c r="K59" s="98" t="str">
        <f>$K$56</f>
        <v>Gestión Tecnologías de Información y Comunicación</v>
      </c>
      <c r="L59" s="98" t="s">
        <v>412</v>
      </c>
    </row>
    <row r="60" spans="3:12" x14ac:dyDescent="0.25">
      <c r="C60" s="99" t="s">
        <v>417</v>
      </c>
      <c r="D60" s="687"/>
      <c r="E60" s="151">
        <v>120</v>
      </c>
      <c r="F60" s="118">
        <v>40</v>
      </c>
      <c r="G60" s="97">
        <f t="shared" si="4"/>
        <v>4800</v>
      </c>
      <c r="H60" s="665" t="s">
        <v>129</v>
      </c>
      <c r="I60" s="98" t="s">
        <v>821</v>
      </c>
      <c r="J60" s="98" t="str">
        <f>VLOOKUP(I60,Presupuesto!$B$11:$C$566,2,0)</f>
        <v>PRODUCTOS PAPEL Y CARTON</v>
      </c>
      <c r="K60" s="98" t="str">
        <f t="shared" ref="K60:K65" si="6">$K$56</f>
        <v>Gestión Tecnologías de Información y Comunicación</v>
      </c>
      <c r="L60" s="98" t="s">
        <v>412</v>
      </c>
    </row>
    <row r="61" spans="3:12" x14ac:dyDescent="0.25">
      <c r="C61" s="99" t="s">
        <v>51</v>
      </c>
      <c r="D61" s="687"/>
      <c r="E61" s="200">
        <v>5</v>
      </c>
      <c r="F61" s="100">
        <v>85</v>
      </c>
      <c r="G61" s="97">
        <f t="shared" si="4"/>
        <v>425</v>
      </c>
      <c r="H61" s="665" t="s">
        <v>129</v>
      </c>
      <c r="I61" s="98" t="s">
        <v>821</v>
      </c>
      <c r="J61" s="98" t="str">
        <f>VLOOKUP(I61,Presupuesto!$B$11:$C$566,2,0)</f>
        <v>PRODUCTOS PAPEL Y CARTON</v>
      </c>
      <c r="K61" s="98" t="str">
        <f t="shared" si="6"/>
        <v>Gestión Tecnologías de Información y Comunicación</v>
      </c>
      <c r="L61" s="98" t="s">
        <v>412</v>
      </c>
    </row>
    <row r="62" spans="3:12" x14ac:dyDescent="0.25">
      <c r="C62" s="99" t="s">
        <v>123</v>
      </c>
      <c r="D62" s="687"/>
      <c r="E62" s="200">
        <v>120</v>
      </c>
      <c r="F62" s="100">
        <v>8</v>
      </c>
      <c r="G62" s="97">
        <f t="shared" si="4"/>
        <v>960</v>
      </c>
      <c r="H62" s="665" t="s">
        <v>129</v>
      </c>
      <c r="I62" s="98" t="s">
        <v>942</v>
      </c>
      <c r="J62" s="98" t="str">
        <f>VLOOKUP(I62,Presupuesto!$B$11:$C$566,2,0)</f>
        <v>UTILES DE ESCRITORIO, OFICINA Y ENSE¥ANZA</v>
      </c>
      <c r="K62" s="98" t="str">
        <f t="shared" si="6"/>
        <v>Gestión Tecnologías de Información y Comunicación</v>
      </c>
      <c r="L62" s="98" t="s">
        <v>412</v>
      </c>
    </row>
    <row r="63" spans="3:12" hidden="1" x14ac:dyDescent="0.25">
      <c r="C63" s="99" t="s">
        <v>34</v>
      </c>
      <c r="D63" s="687"/>
      <c r="E63" s="200">
        <v>0</v>
      </c>
      <c r="F63" s="100">
        <v>0</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idden="1" x14ac:dyDescent="0.25">
      <c r="C64" s="109" t="s">
        <v>52</v>
      </c>
      <c r="D64" s="687"/>
      <c r="E64" s="213">
        <v>0</v>
      </c>
      <c r="F64" s="119">
        <v>0</v>
      </c>
      <c r="G64" s="97">
        <f t="shared" si="4"/>
        <v>0</v>
      </c>
      <c r="H64" s="161"/>
      <c r="I64" s="98" t="s">
        <v>942</v>
      </c>
      <c r="J64" s="98" t="str">
        <f>VLOOKUP(I64,Presupuesto!$B$11:$C$566,2,0)</f>
        <v>UTILES DE ESCRITORIO, OFICINA Y ENSE¥ANZA</v>
      </c>
      <c r="K64" s="98" t="str">
        <f t="shared" si="6"/>
        <v>Gestión Tecnologías de Información y Comunicación</v>
      </c>
      <c r="L64" s="98" t="s">
        <v>412</v>
      </c>
    </row>
    <row r="65" spans="3:12" ht="15.75" hidden="1" thickBot="1" x14ac:dyDescent="0.3">
      <c r="C65" s="217" t="s">
        <v>430</v>
      </c>
      <c r="D65" s="218">
        <v>0</v>
      </c>
      <c r="E65" s="330">
        <v>0</v>
      </c>
      <c r="F65" s="104">
        <v>0</v>
      </c>
      <c r="G65" s="105">
        <f>D65*E65*F65</f>
        <v>0</v>
      </c>
      <c r="H65" s="331"/>
      <c r="I65" s="332" t="s">
        <v>301</v>
      </c>
      <c r="J65" s="106" t="str">
        <f>VLOOKUP(I65,Presupuesto!$B$11:$C$566,2,0)</f>
        <v>VIATICOS (26200-00)</v>
      </c>
      <c r="K65" s="333" t="str">
        <f t="shared" si="6"/>
        <v>Gestión Tecnologías de Información y Comunicación</v>
      </c>
      <c r="L65" s="333" t="s">
        <v>412</v>
      </c>
    </row>
    <row r="66" spans="3:12" x14ac:dyDescent="0.25">
      <c r="C66" s="93"/>
      <c r="E66" s="112"/>
      <c r="F66" s="112"/>
      <c r="G66" s="112"/>
      <c r="H66" s="174"/>
      <c r="I66" s="112"/>
      <c r="J66" s="112"/>
      <c r="K66" s="112"/>
    </row>
    <row r="67" spans="3:12" ht="15.75" thickBot="1" x14ac:dyDescent="0.3"/>
    <row r="68" spans="3:12" ht="15.75" thickBot="1" x14ac:dyDescent="0.3">
      <c r="C68" s="29" t="s">
        <v>43</v>
      </c>
      <c r="D68" s="30">
        <f>SUM(G75:G84)</f>
        <v>38925</v>
      </c>
      <c r="E68" s="93"/>
      <c r="F68" s="93"/>
      <c r="G68" s="93"/>
      <c r="H68" s="76"/>
      <c r="I68" s="76"/>
      <c r="J68" s="76"/>
      <c r="K68" s="112"/>
    </row>
    <row r="69" spans="3:12" x14ac:dyDescent="0.25">
      <c r="C69" s="70"/>
      <c r="D69" s="31"/>
      <c r="E69" s="93"/>
      <c r="F69" s="93"/>
      <c r="G69" s="93"/>
      <c r="H69" s="76"/>
      <c r="I69" s="76"/>
      <c r="J69" s="76"/>
      <c r="K69" s="112"/>
    </row>
    <row r="70" spans="3:12" x14ac:dyDescent="0.25">
      <c r="C70" s="70"/>
      <c r="D70" s="31"/>
      <c r="E70" s="93"/>
      <c r="F70" s="93"/>
      <c r="G70" s="93"/>
      <c r="H70" s="76"/>
      <c r="I70" s="76"/>
      <c r="J70" s="76"/>
      <c r="K70" s="112"/>
    </row>
    <row r="71" spans="3:12" ht="15.75" x14ac:dyDescent="0.25">
      <c r="C71" s="202" t="s">
        <v>392</v>
      </c>
      <c r="D71" s="366" t="s">
        <v>1897</v>
      </c>
      <c r="E71" s="93"/>
      <c r="F71" s="93"/>
      <c r="G71" s="93"/>
      <c r="H71" s="76"/>
      <c r="I71" s="76"/>
      <c r="J71" s="76"/>
      <c r="K71" s="112"/>
    </row>
    <row r="72" spans="3:12" ht="18.75" x14ac:dyDescent="0.25">
      <c r="C72" s="211" t="str">
        <f>IFERROR(VLOOKUP(D71,'1. Desarrollo e Innov. Curricu.'!$E:$F,2,FALSE),IFERROR(VLOOKUP(D71,'2. Investigación Científica'!$E:$F,2,FALSE),IFERROR(VLOOKUP(D71,'3. Vinculación Univ. Sociedad'!$E:$F,2,FALSE),IFERROR(VLOOKUP(D71,'4. Docencia y Profesorado Univ.'!$E:$F,2,FALSE),IFERROR(VLOOKUP(D71,'5. Estudiantes y Graduados'!$E:$F,2,FALSE),IFERROR(VLOOKUP(D71,'11. Gestion Administrativa'!$E:$F,2,FALSE),IFERROR(VLOOKUP(D71,'13. Gestión Académica'!$E:$F,2,FALSE),IFERROR(VLOOKUP(D71,'8. Asegura. de la Calid. y M'!$E:$F,2,FALSE),IFERROR(VLOOKUP(D71,'6. Gestión del Conocimiento'!$E:$F,2,FALSE),IFERROR(VLOOKUP(D71,'15. Gobernabilidad y Proceso...'!$E:$F,2,FALSE),IFERROR(VLOOKUP(D71,'12. Gestión del Talento Humano'!$E:$F,2,FALSE),IFERROR(VLOOKUP(D71,'14. Internacional... de la E.S.'!$E:$F,2,FALSE),IFERROR(VLOOKUP(D71,'10. Posgrado'!$E:$F,2,FALSE),IFERROR(VLOOKUP(D71,'17. Gestión TIC'!$E:$F,2,FALSE),IFERROR(VLOOKUP(D71,'16. Desa. del Sistema Educ.Sup.'!$E:$F,2,FALSE),IFERROR(VLOOKUP(D71,'9. Cultura de Inno. Insti...'!$E:$F,2,FALSE),VLOOKUP(D71,'7. Lo Esencial de la Reforma U.'!$E:$F,2,0)))))))))))))))))</f>
        <v xml:space="preserve">1. Diagnóstico de servicios de Orientación y Asesoría Académica en CURLA y UNAH-VS. 2. Creación de capacidades mediante capacitación a personal enlace VOAE en CR seleccionados. </v>
      </c>
      <c r="D72" s="31"/>
      <c r="E72" s="93"/>
      <c r="F72" s="93"/>
      <c r="G72" s="93"/>
      <c r="H72" s="76"/>
      <c r="I72" s="76"/>
      <c r="J72" s="76"/>
      <c r="K72" s="112"/>
    </row>
    <row r="73" spans="3:12" ht="15.75" thickBot="1" x14ac:dyDescent="0.3">
      <c r="C73" s="70"/>
      <c r="D73" s="31"/>
      <c r="E73" s="93"/>
      <c r="F73" s="93"/>
      <c r="G73" s="93"/>
      <c r="H73" s="76"/>
      <c r="I73" s="76"/>
      <c r="J73" s="76"/>
      <c r="K73" s="112"/>
    </row>
    <row r="74" spans="3:12" ht="30.75" thickBot="1" x14ac:dyDescent="0.3">
      <c r="C74" s="126" t="s">
        <v>44</v>
      </c>
      <c r="D74" s="129" t="s">
        <v>45</v>
      </c>
      <c r="E74" s="128" t="s">
        <v>55</v>
      </c>
      <c r="F74" s="128" t="s">
        <v>57</v>
      </c>
      <c r="G74" s="127" t="s">
        <v>27</v>
      </c>
      <c r="H74" s="133" t="s">
        <v>131</v>
      </c>
      <c r="I74" s="128" t="s">
        <v>46</v>
      </c>
      <c r="J74" s="128" t="s">
        <v>132</v>
      </c>
      <c r="K74" s="128" t="s">
        <v>410</v>
      </c>
      <c r="L74" s="128" t="s">
        <v>411</v>
      </c>
    </row>
    <row r="75" spans="3:12" hidden="1" x14ac:dyDescent="0.25">
      <c r="C75" s="325" t="s">
        <v>47</v>
      </c>
      <c r="D75" s="686">
        <v>12</v>
      </c>
      <c r="E75" s="326"/>
      <c r="F75" s="115">
        <v>0</v>
      </c>
      <c r="G75" s="327">
        <f t="shared" ref="G75:G83" si="7">E75*F75</f>
        <v>0</v>
      </c>
      <c r="H75" s="328"/>
      <c r="I75" s="116" t="s">
        <v>699</v>
      </c>
      <c r="J75" s="116" t="str">
        <f>VLOOKUP(I75,Presupuesto!$B$11:$C$566,2,0)</f>
        <v>SERVICIOS DE CAPACITACION.</v>
      </c>
      <c r="K75" s="329" t="s">
        <v>1517</v>
      </c>
      <c r="L75" s="116" t="s">
        <v>394</v>
      </c>
    </row>
    <row r="76" spans="3:12" x14ac:dyDescent="0.25">
      <c r="C76" s="99" t="s">
        <v>428</v>
      </c>
      <c r="D76" s="687"/>
      <c r="E76" s="200">
        <f>D75</f>
        <v>12</v>
      </c>
      <c r="F76" s="100">
        <v>2000</v>
      </c>
      <c r="G76" s="97">
        <f t="shared" si="7"/>
        <v>24000</v>
      </c>
      <c r="H76" s="665" t="s">
        <v>1509</v>
      </c>
      <c r="I76" s="98" t="s">
        <v>761</v>
      </c>
      <c r="J76" s="98" t="str">
        <f>VLOOKUP(I76,Presupuesto!$B$11:$C$566,2,0)</f>
        <v>VIATICOS NACIONALES</v>
      </c>
      <c r="K76" s="98" t="str">
        <f>$K$75</f>
        <v>Gestión Tecnologías de Información y Comunicación</v>
      </c>
      <c r="L76" s="98" t="s">
        <v>412</v>
      </c>
    </row>
    <row r="77" spans="3:12" x14ac:dyDescent="0.25">
      <c r="C77" s="99" t="s">
        <v>432</v>
      </c>
      <c r="D77" s="687"/>
      <c r="E77" s="200">
        <v>5</v>
      </c>
      <c r="F77" s="100">
        <v>1200</v>
      </c>
      <c r="G77" s="97">
        <f t="shared" si="7"/>
        <v>6000</v>
      </c>
      <c r="H77" s="665" t="s">
        <v>1509</v>
      </c>
      <c r="I77" s="98" t="s">
        <v>761</v>
      </c>
      <c r="J77" s="98" t="str">
        <f>VLOOKUP(I77,Presupuesto!$B$11:$C$566,2,0)</f>
        <v>VIATICOS NACIONALES</v>
      </c>
      <c r="K77" s="98" t="str">
        <f t="shared" ref="K77:K84" si="8">$K$75</f>
        <v>Gestión Tecnologías de Información y Comunicación</v>
      </c>
      <c r="L77" s="98" t="s">
        <v>396</v>
      </c>
    </row>
    <row r="78" spans="3:12" x14ac:dyDescent="0.25">
      <c r="C78" s="99" t="s">
        <v>1961</v>
      </c>
      <c r="D78" s="687"/>
      <c r="E78" s="151">
        <v>20</v>
      </c>
      <c r="F78" s="118">
        <v>100</v>
      </c>
      <c r="G78" s="97">
        <f t="shared" si="7"/>
        <v>2000</v>
      </c>
      <c r="H78" s="665" t="s">
        <v>1509</v>
      </c>
      <c r="I78" s="320" t="s">
        <v>717</v>
      </c>
      <c r="J78" s="98" t="str">
        <f>VLOOKUP(I78,Presupuesto!$B$11:$C$566,2,0)</f>
        <v>SERVICIOS DE IMPRENTA PUBLIC.Y REPRODUCCION</v>
      </c>
      <c r="K78" s="98" t="str">
        <f t="shared" si="8"/>
        <v>Gestión Tecnologías de Información y Comunicación</v>
      </c>
      <c r="L78" s="98" t="s">
        <v>412</v>
      </c>
    </row>
    <row r="79" spans="3:12" x14ac:dyDescent="0.25">
      <c r="C79" s="99" t="s">
        <v>1962</v>
      </c>
      <c r="D79" s="687"/>
      <c r="E79" s="151">
        <v>50</v>
      </c>
      <c r="F79" s="118">
        <v>100</v>
      </c>
      <c r="G79" s="97">
        <f t="shared" si="7"/>
        <v>5000</v>
      </c>
      <c r="H79" s="665" t="s">
        <v>1509</v>
      </c>
      <c r="I79" s="98" t="s">
        <v>792</v>
      </c>
      <c r="J79" s="98" t="str">
        <f>VLOOKUP(I79,Presupuesto!$B$11:$C$566,2,0)</f>
        <v>ALIMENTOS B EBIDAS PARA PERSONAS</v>
      </c>
      <c r="K79" s="98" t="str">
        <f t="shared" si="8"/>
        <v>Gestión Tecnologías de Información y Comunicación</v>
      </c>
      <c r="L79" s="98" t="s">
        <v>412</v>
      </c>
    </row>
    <row r="80" spans="3:12" x14ac:dyDescent="0.25">
      <c r="C80" s="99" t="s">
        <v>51</v>
      </c>
      <c r="D80" s="687"/>
      <c r="E80" s="200">
        <v>5</v>
      </c>
      <c r="F80" s="100">
        <v>85</v>
      </c>
      <c r="G80" s="97">
        <f t="shared" si="7"/>
        <v>425</v>
      </c>
      <c r="H80" s="665" t="s">
        <v>1509</v>
      </c>
      <c r="I80" s="98" t="s">
        <v>821</v>
      </c>
      <c r="J80" s="98" t="str">
        <f>VLOOKUP(I80,Presupuesto!$B$11:$C$566,2,0)</f>
        <v>PRODUCTOS PAPEL Y CARTON</v>
      </c>
      <c r="K80" s="98" t="str">
        <f t="shared" si="8"/>
        <v>Gestión Tecnologías de Información y Comunicación</v>
      </c>
      <c r="L80" s="98" t="s">
        <v>412</v>
      </c>
    </row>
    <row r="81" spans="3:12" x14ac:dyDescent="0.25">
      <c r="C81" s="99" t="s">
        <v>123</v>
      </c>
      <c r="D81" s="687"/>
      <c r="E81" s="200">
        <v>100</v>
      </c>
      <c r="F81" s="100">
        <v>15</v>
      </c>
      <c r="G81" s="97">
        <f t="shared" si="7"/>
        <v>1500</v>
      </c>
      <c r="H81" s="665" t="s">
        <v>1509</v>
      </c>
      <c r="I81" s="98" t="s">
        <v>942</v>
      </c>
      <c r="J81" s="98" t="str">
        <f>VLOOKUP(I81,Presupuesto!$B$11:$C$566,2,0)</f>
        <v>UTILES DE ESCRITORIO, OFICINA Y ENSE¥ANZA</v>
      </c>
      <c r="K81" s="98" t="str">
        <f t="shared" si="8"/>
        <v>Gestión Tecnologías de Información y Comunicación</v>
      </c>
      <c r="L81" s="98" t="s">
        <v>412</v>
      </c>
    </row>
    <row r="82" spans="3:12" hidden="1" x14ac:dyDescent="0.25">
      <c r="C82" s="99" t="s">
        <v>34</v>
      </c>
      <c r="D82" s="687"/>
      <c r="E82" s="200">
        <v>0</v>
      </c>
      <c r="F82" s="100">
        <v>0</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idden="1" x14ac:dyDescent="0.25">
      <c r="C83" s="109" t="s">
        <v>52</v>
      </c>
      <c r="D83" s="687"/>
      <c r="E83" s="213">
        <v>0</v>
      </c>
      <c r="F83" s="119">
        <v>0</v>
      </c>
      <c r="G83" s="97">
        <f t="shared" si="7"/>
        <v>0</v>
      </c>
      <c r="H83" s="161"/>
      <c r="I83" s="98" t="s">
        <v>942</v>
      </c>
      <c r="J83" s="98" t="str">
        <f>VLOOKUP(I83,Presupuesto!$B$11:$C$566,2,0)</f>
        <v>UTILES DE ESCRITORIO, OFICINA Y ENSE¥ANZA</v>
      </c>
      <c r="K83" s="98" t="str">
        <f t="shared" si="8"/>
        <v>Gestión Tecnologías de Información y Comunicación</v>
      </c>
      <c r="L83" s="98" t="s">
        <v>412</v>
      </c>
    </row>
    <row r="84" spans="3:12" ht="15.75" hidden="1" thickBot="1" x14ac:dyDescent="0.3">
      <c r="C84" s="217" t="s">
        <v>430</v>
      </c>
      <c r="D84" s="218">
        <v>0</v>
      </c>
      <c r="E84" s="330">
        <v>0</v>
      </c>
      <c r="F84" s="104">
        <v>0</v>
      </c>
      <c r="G84" s="105">
        <f>D84*E84*F84</f>
        <v>0</v>
      </c>
      <c r="H84" s="331"/>
      <c r="I84" s="332" t="s">
        <v>761</v>
      </c>
      <c r="J84" s="106" t="str">
        <f>VLOOKUP(I84,Presupuesto!$B$11:$C$566,2,0)</f>
        <v>VIATICOS NACIONALES</v>
      </c>
      <c r="K84" s="333" t="str">
        <f t="shared" si="8"/>
        <v>Gestión Tecnologías de Información y Comunicación</v>
      </c>
      <c r="L84" s="333" t="s">
        <v>412</v>
      </c>
    </row>
    <row r="86" spans="3:12" ht="15.75" thickBot="1" x14ac:dyDescent="0.3"/>
    <row r="87" spans="3:12" ht="15.75" thickBot="1" x14ac:dyDescent="0.3">
      <c r="C87" s="29" t="s">
        <v>43</v>
      </c>
      <c r="D87" s="30">
        <f>SUM(G94:G103)</f>
        <v>19000</v>
      </c>
      <c r="E87" s="93"/>
      <c r="F87" s="93"/>
      <c r="G87" s="93"/>
      <c r="H87" s="76"/>
      <c r="I87" s="76"/>
      <c r="J87" s="76"/>
      <c r="K87" s="112"/>
    </row>
    <row r="88" spans="3:12" x14ac:dyDescent="0.25">
      <c r="C88" s="70"/>
      <c r="D88" s="31"/>
      <c r="E88" s="93"/>
      <c r="F88" s="93"/>
      <c r="G88" s="93"/>
      <c r="H88" s="76"/>
      <c r="I88" s="76"/>
      <c r="J88" s="76"/>
      <c r="K88" s="112"/>
    </row>
    <row r="89" spans="3:12" x14ac:dyDescent="0.25">
      <c r="C89" s="70"/>
      <c r="D89" s="31"/>
      <c r="E89" s="93"/>
      <c r="F89" s="93"/>
      <c r="G89" s="93"/>
      <c r="H89" s="76"/>
      <c r="I89" s="76"/>
      <c r="J89" s="76"/>
      <c r="K89" s="112"/>
    </row>
    <row r="90" spans="3:12" ht="15.75" x14ac:dyDescent="0.25">
      <c r="C90" s="202" t="s">
        <v>392</v>
      </c>
      <c r="D90" s="366" t="s">
        <v>1949</v>
      </c>
      <c r="E90" s="93"/>
      <c r="F90" s="93"/>
      <c r="G90" s="93"/>
      <c r="H90" s="76"/>
      <c r="I90" s="76"/>
      <c r="J90" s="76"/>
      <c r="K90" s="112"/>
    </row>
    <row r="91" spans="3:12" ht="18.75" x14ac:dyDescent="0.25">
      <c r="C91" s="211" t="str">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91" s="31"/>
      <c r="E91" s="93"/>
      <c r="F91" s="93"/>
      <c r="G91" s="93"/>
      <c r="H91" s="76"/>
      <c r="I91" s="76"/>
      <c r="J91" s="76"/>
      <c r="K91" s="112"/>
    </row>
    <row r="92" spans="3:12" ht="15.75" thickBot="1" x14ac:dyDescent="0.3">
      <c r="C92" s="70" t="s">
        <v>1971</v>
      </c>
      <c r="D92" s="31"/>
      <c r="E92" s="93"/>
      <c r="F92" s="93"/>
      <c r="G92" s="93"/>
      <c r="H92" s="76"/>
      <c r="I92" s="76"/>
      <c r="J92" s="76"/>
      <c r="K92" s="112"/>
    </row>
    <row r="93" spans="3:12" ht="30.75" thickBot="1" x14ac:dyDescent="0.3">
      <c r="C93" s="126" t="s">
        <v>44</v>
      </c>
      <c r="D93" s="129" t="s">
        <v>45</v>
      </c>
      <c r="E93" s="128" t="s">
        <v>55</v>
      </c>
      <c r="F93" s="128" t="s">
        <v>57</v>
      </c>
      <c r="G93" s="127" t="s">
        <v>27</v>
      </c>
      <c r="H93" s="133" t="s">
        <v>131</v>
      </c>
      <c r="I93" s="128" t="s">
        <v>46</v>
      </c>
      <c r="J93" s="128" t="s">
        <v>132</v>
      </c>
      <c r="K93" s="128" t="s">
        <v>410</v>
      </c>
      <c r="L93" s="128" t="s">
        <v>411</v>
      </c>
    </row>
    <row r="94" spans="3:12" hidden="1" x14ac:dyDescent="0.25">
      <c r="C94" s="325"/>
      <c r="D94" s="686"/>
      <c r="E94" s="326"/>
      <c r="F94" s="115"/>
      <c r="G94" s="327">
        <f t="shared" ref="G94:G102" si="9">E94*F94</f>
        <v>0</v>
      </c>
      <c r="H94" s="328"/>
      <c r="I94" s="116" t="s">
        <v>301</v>
      </c>
      <c r="J94" s="116" t="str">
        <f>VLOOKUP(I94,Presupuesto!$B$11:$C$566,2,0)</f>
        <v>VIATICOS (26200-00)</v>
      </c>
      <c r="K94" s="329" t="s">
        <v>1517</v>
      </c>
      <c r="L94" s="116" t="s">
        <v>394</v>
      </c>
    </row>
    <row r="95" spans="3:12" hidden="1" x14ac:dyDescent="0.25">
      <c r="C95" s="99"/>
      <c r="D95" s="687"/>
      <c r="E95" s="200">
        <v>0</v>
      </c>
      <c r="F95" s="100">
        <v>0</v>
      </c>
      <c r="G95" s="97">
        <f t="shared" si="9"/>
        <v>0</v>
      </c>
      <c r="H95" s="161"/>
      <c r="I95" s="98" t="s">
        <v>301</v>
      </c>
      <c r="J95" s="98" t="str">
        <f>VLOOKUP(I95,Presupuesto!$B$11:$C$566,2,0)</f>
        <v>VIATICOS (26200-00)</v>
      </c>
      <c r="K95" s="98" t="str">
        <f>$K$94</f>
        <v>Gestión Tecnologías de Información y Comunicación</v>
      </c>
      <c r="L95" s="98" t="s">
        <v>412</v>
      </c>
    </row>
    <row r="96" spans="3:12" hidden="1" x14ac:dyDescent="0.25">
      <c r="C96" s="99"/>
      <c r="D96" s="687"/>
      <c r="E96" s="200">
        <v>0</v>
      </c>
      <c r="F96" s="100"/>
      <c r="G96" s="97">
        <f t="shared" si="9"/>
        <v>0</v>
      </c>
      <c r="H96" s="161"/>
      <c r="I96" s="98" t="s">
        <v>792</v>
      </c>
      <c r="J96" s="98" t="str">
        <f>VLOOKUP(I96,Presupuesto!$B$11:$C$566,2,0)</f>
        <v>ALIMENTOS B EBIDAS PARA PERSONAS</v>
      </c>
      <c r="K96" s="98" t="str">
        <f t="shared" ref="K96:K103" si="10">$K$94</f>
        <v>Gestión Tecnologías de Información y Comunicación</v>
      </c>
      <c r="L96" s="98" t="s">
        <v>396</v>
      </c>
    </row>
    <row r="97" spans="3:12" hidden="1" x14ac:dyDescent="0.25">
      <c r="C97" s="99"/>
      <c r="D97" s="687"/>
      <c r="E97" s="151">
        <v>0</v>
      </c>
      <c r="F97" s="118"/>
      <c r="G97" s="97">
        <f t="shared" si="9"/>
        <v>0</v>
      </c>
      <c r="H97" s="161"/>
      <c r="I97" s="320" t="s">
        <v>300</v>
      </c>
      <c r="J97" s="98" t="str">
        <f>VLOOKUP(I97,Presupuesto!$B$11:$C$566,2,0)</f>
        <v>PASAJES (26100-00)</v>
      </c>
      <c r="K97" s="98" t="str">
        <f t="shared" si="10"/>
        <v>Gestión Tecnologías de Información y Comunicación</v>
      </c>
      <c r="L97" s="98" t="s">
        <v>412</v>
      </c>
    </row>
    <row r="98" spans="3:12" hidden="1" x14ac:dyDescent="0.25">
      <c r="C98" s="99"/>
      <c r="D98" s="687"/>
      <c r="E98" s="151">
        <v>0</v>
      </c>
      <c r="F98" s="118"/>
      <c r="G98" s="97">
        <f t="shared" si="9"/>
        <v>0</v>
      </c>
      <c r="H98" s="161"/>
      <c r="I98" s="98" t="s">
        <v>821</v>
      </c>
      <c r="J98" s="98" t="str">
        <f>VLOOKUP(I98,Presupuesto!$B$11:$C$566,2,0)</f>
        <v>PRODUCTOS PAPEL Y CARTON</v>
      </c>
      <c r="K98" s="98" t="str">
        <f t="shared" si="10"/>
        <v>Gestión Tecnologías de Información y Comunicación</v>
      </c>
      <c r="L98" s="98" t="s">
        <v>412</v>
      </c>
    </row>
    <row r="99" spans="3:12" hidden="1" x14ac:dyDescent="0.25">
      <c r="C99" s="99"/>
      <c r="D99" s="687"/>
      <c r="E99" s="200">
        <v>0</v>
      </c>
      <c r="F99" s="100"/>
      <c r="G99" s="97">
        <f t="shared" si="9"/>
        <v>0</v>
      </c>
      <c r="H99" s="161"/>
      <c r="I99" s="98" t="s">
        <v>821</v>
      </c>
      <c r="J99" s="98" t="str">
        <f>VLOOKUP(I99,Presupuesto!$B$11:$C$566,2,0)</f>
        <v>PRODUCTOS PAPEL Y CARTON</v>
      </c>
      <c r="K99" s="98" t="str">
        <f t="shared" si="10"/>
        <v>Gestión Tecnologías de Información y Comunicación</v>
      </c>
      <c r="L99" s="98" t="s">
        <v>412</v>
      </c>
    </row>
    <row r="100" spans="3:12" hidden="1" x14ac:dyDescent="0.25">
      <c r="C100" s="99"/>
      <c r="D100" s="687"/>
      <c r="E100" s="200">
        <v>0</v>
      </c>
      <c r="F100" s="100"/>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hidden="1" x14ac:dyDescent="0.25">
      <c r="C101" s="99"/>
      <c r="D101" s="687"/>
      <c r="E101" s="200">
        <v>0</v>
      </c>
      <c r="F101" s="100"/>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idden="1" x14ac:dyDescent="0.25">
      <c r="C102" s="109"/>
      <c r="D102" s="687"/>
      <c r="E102" s="213">
        <v>0</v>
      </c>
      <c r="F102" s="119"/>
      <c r="G102" s="97">
        <f t="shared" si="9"/>
        <v>0</v>
      </c>
      <c r="H102" s="161"/>
      <c r="I102" s="98" t="s">
        <v>942</v>
      </c>
      <c r="J102" s="98" t="str">
        <f>VLOOKUP(I102,Presupuesto!$B$11:$C$566,2,0)</f>
        <v>UTILES DE ESCRITORIO, OFICINA Y ENSE¥ANZA</v>
      </c>
      <c r="K102" s="98" t="str">
        <f t="shared" si="10"/>
        <v>Gestión Tecnologías de Información y Comunicación</v>
      </c>
      <c r="L102" s="98" t="s">
        <v>412</v>
      </c>
    </row>
    <row r="103" spans="3:12" ht="15.75" thickBot="1" x14ac:dyDescent="0.3">
      <c r="C103" s="217" t="s">
        <v>428</v>
      </c>
      <c r="D103" s="218">
        <v>2</v>
      </c>
      <c r="E103" s="330">
        <v>4.75</v>
      </c>
      <c r="F103" s="104">
        <v>2000</v>
      </c>
      <c r="G103" s="105">
        <f>D103*E103*F103</f>
        <v>19000</v>
      </c>
      <c r="H103" s="664" t="s">
        <v>129</v>
      </c>
      <c r="I103" s="332" t="s">
        <v>761</v>
      </c>
      <c r="J103" s="106" t="str">
        <f>VLOOKUP(I103,Presupuesto!$B$11:$C$566,2,0)</f>
        <v>VIATICOS NACIONALES</v>
      </c>
      <c r="K103" s="333" t="str">
        <f t="shared" si="10"/>
        <v>Gestión Tecnologías de Información y Comunicación</v>
      </c>
      <c r="L103" s="333" t="s">
        <v>412</v>
      </c>
    </row>
    <row r="104" spans="3:12" x14ac:dyDescent="0.25">
      <c r="C104" s="93"/>
      <c r="E104" s="112"/>
      <c r="F104" s="112"/>
      <c r="G104" s="112"/>
      <c r="H104" s="174"/>
      <c r="I104" s="112"/>
      <c r="J104" s="112"/>
      <c r="K104" s="112"/>
    </row>
    <row r="105" spans="3:12" ht="15.75" thickBot="1" x14ac:dyDescent="0.3"/>
    <row r="106" spans="3:12" ht="15.75" thickBot="1" x14ac:dyDescent="0.3">
      <c r="C106" s="29" t="s">
        <v>43</v>
      </c>
      <c r="D106" s="30">
        <f>SUM(G113:G122)</f>
        <v>41562.5</v>
      </c>
      <c r="E106" s="93"/>
      <c r="F106" s="93"/>
      <c r="G106" s="93"/>
      <c r="H106" s="76"/>
      <c r="I106" s="76"/>
      <c r="J106" s="76"/>
      <c r="K106" s="112"/>
    </row>
    <row r="107" spans="3:12" x14ac:dyDescent="0.25">
      <c r="C107" s="70"/>
      <c r="D107" s="31"/>
      <c r="E107" s="93"/>
      <c r="F107" s="93"/>
      <c r="G107" s="93"/>
      <c r="H107" s="76"/>
      <c r="I107" s="76"/>
      <c r="J107" s="76"/>
      <c r="K107" s="112"/>
    </row>
    <row r="108" spans="3:12" x14ac:dyDescent="0.25">
      <c r="C108" s="70"/>
      <c r="D108" s="31"/>
      <c r="E108" s="93"/>
      <c r="F108" s="93"/>
      <c r="G108" s="93"/>
      <c r="H108" s="76"/>
      <c r="I108" s="76"/>
      <c r="J108" s="76"/>
      <c r="K108" s="112"/>
    </row>
    <row r="109" spans="3:12" ht="15.75" x14ac:dyDescent="0.25">
      <c r="C109" s="202" t="s">
        <v>392</v>
      </c>
      <c r="D109" s="366" t="s">
        <v>1949</v>
      </c>
      <c r="E109" s="93"/>
      <c r="F109" s="93"/>
      <c r="G109" s="93"/>
      <c r="H109" s="76"/>
      <c r="I109" s="76"/>
      <c r="J109" s="76"/>
      <c r="K109" s="112"/>
    </row>
    <row r="110" spans="3:12" ht="18.75" x14ac:dyDescent="0.25">
      <c r="C110" s="211" t="str">
        <f>IFERROR(VLOOKUP(D109,'1. Desarrollo e Innov. Curricu.'!$E:$F,2,FALSE),IFERROR(VLOOKUP(D109,'2. Investigación Científica'!$E:$F,2,FALSE),IFERROR(VLOOKUP(D109,'3. Vinculación Univ. Sociedad'!$E:$F,2,FALSE),IFERROR(VLOOKUP(D109,'4. Docencia y Profesorado Univ.'!$E:$F,2,FALSE),IFERROR(VLOOKUP(D109,'5. Estudiantes y Graduados'!$E:$F,2,FALSE),IFERROR(VLOOKUP(D109,'11. Gestion Administrativa'!$E:$F,2,FALSE),IFERROR(VLOOKUP(D109,'13. Gestión Académica'!$E:$F,2,FALSE),IFERROR(VLOOKUP(D109,'8. Asegura. de la Calid. y M'!$E:$F,2,FALSE),IFERROR(VLOOKUP(D109,'6. Gestión del Conocimiento'!$E:$F,2,FALSE),IFERROR(VLOOKUP(D109,'15. Gobernabilidad y Proceso...'!$E:$F,2,FALSE),IFERROR(VLOOKUP(D109,'12. Gestión del Talento Humano'!$E:$F,2,FALSE),IFERROR(VLOOKUP(D109,'14. Internacional... de la E.S.'!$E:$F,2,FALSE),IFERROR(VLOOKUP(D109,'10. Posgrado'!$E:$F,2,FALSE),IFERROR(VLOOKUP(D109,'17. Gestión TIC'!$E:$F,2,FALSE),IFERROR(VLOOKUP(D109,'16. Desa. del Sistema Educ.Sup.'!$E:$F,2,FALSE),IFERROR(VLOOKUP(D109,'9. Cultura de Inno. Insti...'!$E:$F,2,FALSE),VLOOKUP(D109,'7. Lo Esencial de la Reforma U.'!$E:$F,2,0)))))))))))))))))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110" s="31"/>
      <c r="E110" s="93"/>
      <c r="F110" s="93"/>
      <c r="G110" s="93"/>
      <c r="H110" s="76"/>
      <c r="I110" s="76"/>
      <c r="J110" s="76"/>
      <c r="K110" s="112"/>
    </row>
    <row r="111" spans="3:12" ht="15.75" thickBot="1" x14ac:dyDescent="0.3">
      <c r="C111" s="70" t="s">
        <v>1972</v>
      </c>
      <c r="D111" s="31"/>
      <c r="E111" s="93"/>
      <c r="F111" s="93"/>
      <c r="G111" s="93"/>
      <c r="H111" s="76"/>
      <c r="I111" s="76"/>
      <c r="J111" s="76"/>
      <c r="K111" s="112"/>
    </row>
    <row r="112" spans="3:12" ht="30.75" thickBot="1" x14ac:dyDescent="0.3">
      <c r="C112" s="126" t="s">
        <v>44</v>
      </c>
      <c r="D112" s="129" t="s">
        <v>45</v>
      </c>
      <c r="E112" s="128" t="s">
        <v>55</v>
      </c>
      <c r="F112" s="128" t="s">
        <v>57</v>
      </c>
      <c r="G112" s="127" t="s">
        <v>27</v>
      </c>
      <c r="H112" s="133" t="s">
        <v>131</v>
      </c>
      <c r="I112" s="128" t="s">
        <v>46</v>
      </c>
      <c r="J112" s="128" t="s">
        <v>132</v>
      </c>
      <c r="K112" s="128" t="s">
        <v>410</v>
      </c>
      <c r="L112" s="128" t="s">
        <v>411</v>
      </c>
    </row>
    <row r="113" spans="3:12" hidden="1" x14ac:dyDescent="0.25">
      <c r="C113" s="325"/>
      <c r="D113" s="686"/>
      <c r="E113" s="326"/>
      <c r="F113" s="115">
        <v>0</v>
      </c>
      <c r="G113" s="327">
        <f t="shared" ref="G113:G121" si="11">E113*F113</f>
        <v>0</v>
      </c>
      <c r="H113" s="328"/>
      <c r="I113" s="116" t="s">
        <v>699</v>
      </c>
      <c r="J113" s="116" t="str">
        <f>VLOOKUP(I113,Presupuesto!$B$11:$C$566,2,0)</f>
        <v>SERVICIOS DE CAPACITACION.</v>
      </c>
      <c r="K113" s="329" t="s">
        <v>1517</v>
      </c>
      <c r="L113" s="116" t="s">
        <v>394</v>
      </c>
    </row>
    <row r="114" spans="3:12" hidden="1" x14ac:dyDescent="0.25">
      <c r="C114" s="99"/>
      <c r="D114" s="687"/>
      <c r="E114" s="200">
        <f>D113</f>
        <v>0</v>
      </c>
      <c r="F114" s="100">
        <v>50</v>
      </c>
      <c r="G114" s="97">
        <f t="shared" si="11"/>
        <v>0</v>
      </c>
      <c r="H114" s="161"/>
      <c r="I114" s="98" t="s">
        <v>717</v>
      </c>
      <c r="J114" s="98" t="str">
        <f>VLOOKUP(I114,Presupuesto!$B$11:$C$566,2,0)</f>
        <v>SERVICIOS DE IMPRENTA PUBLIC.Y REPRODUCCION</v>
      </c>
      <c r="K114" s="98" t="str">
        <f>$K$113</f>
        <v>Gestión Tecnologías de Información y Comunicación</v>
      </c>
      <c r="L114" s="98" t="s">
        <v>412</v>
      </c>
    </row>
    <row r="115" spans="3:12" hidden="1" x14ac:dyDescent="0.25">
      <c r="C115" s="99"/>
      <c r="D115" s="687"/>
      <c r="E115" s="200">
        <f>D113</f>
        <v>0</v>
      </c>
      <c r="F115" s="100">
        <v>0</v>
      </c>
      <c r="G115" s="97">
        <f t="shared" si="11"/>
        <v>0</v>
      </c>
      <c r="H115" s="161"/>
      <c r="I115" s="98" t="s">
        <v>792</v>
      </c>
      <c r="J115" s="98" t="str">
        <f>VLOOKUP(I115,Presupuesto!$B$11:$C$566,2,0)</f>
        <v>ALIMENTOS B EBIDAS PARA PERSONAS</v>
      </c>
      <c r="K115" s="98" t="str">
        <f t="shared" ref="K115:K122" si="12">$K$113</f>
        <v>Gestión Tecnologías de Información y Comunicación</v>
      </c>
      <c r="L115" s="98" t="s">
        <v>396</v>
      </c>
    </row>
    <row r="116" spans="3:12" hidden="1" x14ac:dyDescent="0.25">
      <c r="C116" s="99"/>
      <c r="D116" s="687"/>
      <c r="E116" s="151">
        <v>0</v>
      </c>
      <c r="F116" s="118">
        <v>0</v>
      </c>
      <c r="G116" s="97">
        <f t="shared" si="11"/>
        <v>0</v>
      </c>
      <c r="H116" s="161"/>
      <c r="I116" s="320" t="s">
        <v>300</v>
      </c>
      <c r="J116" s="98" t="str">
        <f>VLOOKUP(I116,Presupuesto!$B$11:$C$566,2,0)</f>
        <v>PASAJES (26100-00)</v>
      </c>
      <c r="K116" s="98" t="str">
        <f t="shared" si="12"/>
        <v>Gestión Tecnologías de Información y Comunicación</v>
      </c>
      <c r="L116" s="98" t="s">
        <v>412</v>
      </c>
    </row>
    <row r="117" spans="3:12" hidden="1" x14ac:dyDescent="0.25">
      <c r="C117" s="99"/>
      <c r="D117" s="687"/>
      <c r="E117" s="151">
        <v>0</v>
      </c>
      <c r="F117" s="118">
        <v>0</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hidden="1" x14ac:dyDescent="0.25">
      <c r="C118" s="99"/>
      <c r="D118" s="687"/>
      <c r="E118" s="200">
        <f>(D113*25)/500</f>
        <v>0</v>
      </c>
      <c r="F118" s="100">
        <v>0</v>
      </c>
      <c r="G118" s="97">
        <f t="shared" si="11"/>
        <v>0</v>
      </c>
      <c r="H118" s="161"/>
      <c r="I118" s="98" t="s">
        <v>821</v>
      </c>
      <c r="J118" s="98" t="str">
        <f>VLOOKUP(I118,Presupuesto!$B$11:$C$566,2,0)</f>
        <v>PRODUCTOS PAPEL Y CARTON</v>
      </c>
      <c r="K118" s="98" t="str">
        <f t="shared" si="12"/>
        <v>Gestión Tecnologías de Información y Comunicación</v>
      </c>
      <c r="L118" s="98" t="s">
        <v>412</v>
      </c>
    </row>
    <row r="119" spans="3:12" hidden="1" x14ac:dyDescent="0.25">
      <c r="C119" s="99"/>
      <c r="D119" s="687"/>
      <c r="E119" s="200">
        <f>D113/12</f>
        <v>0</v>
      </c>
      <c r="F119" s="100">
        <v>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hidden="1" x14ac:dyDescent="0.25">
      <c r="C120" s="99"/>
      <c r="D120" s="687"/>
      <c r="E120" s="200">
        <f>D113/12</f>
        <v>0</v>
      </c>
      <c r="F120" s="100">
        <v>0</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idden="1" x14ac:dyDescent="0.25">
      <c r="C121" s="109"/>
      <c r="D121" s="687"/>
      <c r="E121" s="213">
        <v>0</v>
      </c>
      <c r="F121" s="119">
        <v>0</v>
      </c>
      <c r="G121" s="97">
        <f t="shared" si="11"/>
        <v>0</v>
      </c>
      <c r="H121" s="161"/>
      <c r="I121" s="98" t="s">
        <v>942</v>
      </c>
      <c r="J121" s="98" t="str">
        <f>VLOOKUP(I121,Presupuesto!$B$11:$C$566,2,0)</f>
        <v>UTILES DE ESCRITORIO, OFICINA Y ENSE¥ANZA</v>
      </c>
      <c r="K121" s="98" t="str">
        <f t="shared" si="12"/>
        <v>Gestión Tecnologías de Información y Comunicación</v>
      </c>
      <c r="L121" s="98" t="s">
        <v>412</v>
      </c>
    </row>
    <row r="122" spans="3:12" ht="15.75" thickBot="1" x14ac:dyDescent="0.3">
      <c r="C122" s="217" t="s">
        <v>432</v>
      </c>
      <c r="D122" s="218">
        <v>5</v>
      </c>
      <c r="E122" s="330">
        <v>4.75</v>
      </c>
      <c r="F122" s="104">
        <f>HLOOKUP(C122,$AH$2:$BU$3,2,0)</f>
        <v>1750</v>
      </c>
      <c r="G122" s="105">
        <f>D122*E122*F122</f>
        <v>41562.5</v>
      </c>
      <c r="H122" s="664" t="s">
        <v>129</v>
      </c>
      <c r="I122" s="332" t="s">
        <v>761</v>
      </c>
      <c r="J122" s="106" t="str">
        <f>VLOOKUP(I122,Presupuesto!$B$11:$C$566,2,0)</f>
        <v>VIATICOS NACIONALES</v>
      </c>
      <c r="K122" s="333" t="str">
        <f t="shared" si="12"/>
        <v>Gestión Tecnologías de Información y Comunicación</v>
      </c>
      <c r="L122" s="333" t="s">
        <v>412</v>
      </c>
    </row>
    <row r="124" spans="3:12" ht="15.75" thickBot="1" x14ac:dyDescent="0.3"/>
    <row r="125" spans="3:12" ht="15.75" thickBot="1" x14ac:dyDescent="0.3">
      <c r="C125" s="29" t="s">
        <v>43</v>
      </c>
      <c r="D125" s="30">
        <f>SUM(G132:G141)</f>
        <v>115000</v>
      </c>
      <c r="E125" s="93"/>
      <c r="F125" s="93"/>
      <c r="G125" s="93"/>
      <c r="H125" s="76"/>
      <c r="I125" s="76"/>
      <c r="J125" s="76"/>
      <c r="K125" s="112"/>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66" t="s">
        <v>1949</v>
      </c>
      <c r="E128" s="93"/>
      <c r="F128" s="93"/>
      <c r="G128" s="93"/>
      <c r="H128" s="76"/>
      <c r="I128" s="76"/>
      <c r="J128" s="76"/>
      <c r="K128" s="112"/>
    </row>
    <row r="129" spans="3:12" ht="18.75" x14ac:dyDescent="0.25">
      <c r="C129" s="211"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129" s="31"/>
      <c r="E129" s="93"/>
      <c r="F129" s="93"/>
      <c r="G129" s="93"/>
      <c r="H129" s="76"/>
      <c r="I129" s="76"/>
      <c r="J129" s="76"/>
      <c r="K129" s="112"/>
    </row>
    <row r="130" spans="3:12" ht="15.75" thickBot="1" x14ac:dyDescent="0.3">
      <c r="C130" s="70" t="s">
        <v>1971</v>
      </c>
      <c r="D130" s="31"/>
      <c r="E130" s="93"/>
      <c r="F130" s="93"/>
      <c r="G130" s="93"/>
      <c r="H130" s="76"/>
      <c r="I130" s="76"/>
      <c r="J130" s="76"/>
      <c r="K130" s="112"/>
    </row>
    <row r="131" spans="3:12" ht="30.75" thickBot="1" x14ac:dyDescent="0.3">
      <c r="C131" s="126" t="s">
        <v>44</v>
      </c>
      <c r="D131" s="129" t="s">
        <v>45</v>
      </c>
      <c r="E131" s="128" t="s">
        <v>55</v>
      </c>
      <c r="F131" s="128" t="s">
        <v>57</v>
      </c>
      <c r="G131" s="127" t="s">
        <v>27</v>
      </c>
      <c r="H131" s="133" t="s">
        <v>131</v>
      </c>
      <c r="I131" s="128" t="s">
        <v>46</v>
      </c>
      <c r="J131" s="128" t="s">
        <v>132</v>
      </c>
      <c r="K131" s="128" t="s">
        <v>410</v>
      </c>
      <c r="L131" s="128" t="s">
        <v>411</v>
      </c>
    </row>
    <row r="132" spans="3:12" hidden="1" x14ac:dyDescent="0.25">
      <c r="C132" s="325"/>
      <c r="D132" s="686"/>
      <c r="E132" s="326"/>
      <c r="F132" s="115"/>
      <c r="G132" s="327">
        <f t="shared" ref="G132:G140" si="13">E132*F132</f>
        <v>0</v>
      </c>
      <c r="H132" s="328"/>
      <c r="I132" s="116" t="s">
        <v>699</v>
      </c>
      <c r="J132" s="116" t="str">
        <f>VLOOKUP(I132,Presupuesto!$B$11:$C$566,2,0)</f>
        <v>SERVICIOS DE CAPACITACION.</v>
      </c>
      <c r="K132" s="329" t="s">
        <v>1517</v>
      </c>
      <c r="L132" s="116" t="s">
        <v>394</v>
      </c>
    </row>
    <row r="133" spans="3:12" hidden="1" x14ac:dyDescent="0.25">
      <c r="C133" s="99"/>
      <c r="D133" s="687"/>
      <c r="E133" s="200">
        <f>D132</f>
        <v>0</v>
      </c>
      <c r="F133" s="100"/>
      <c r="G133" s="97">
        <f t="shared" si="13"/>
        <v>0</v>
      </c>
      <c r="H133" s="161"/>
      <c r="I133" s="98" t="s">
        <v>717</v>
      </c>
      <c r="J133" s="98" t="str">
        <f>VLOOKUP(I133,Presupuesto!$B$11:$C$566,2,0)</f>
        <v>SERVICIOS DE IMPRENTA PUBLIC.Y REPRODUCCION</v>
      </c>
      <c r="K133" s="98" t="str">
        <f>$K$132</f>
        <v>Gestión Tecnologías de Información y Comunicación</v>
      </c>
      <c r="L133" s="98" t="s">
        <v>412</v>
      </c>
    </row>
    <row r="134" spans="3:12" hidden="1" x14ac:dyDescent="0.25">
      <c r="C134" s="99"/>
      <c r="D134" s="687"/>
      <c r="E134" s="200">
        <f>D132</f>
        <v>0</v>
      </c>
      <c r="F134" s="100"/>
      <c r="G134" s="97">
        <f t="shared" si="13"/>
        <v>0</v>
      </c>
      <c r="H134" s="161"/>
      <c r="I134" s="98" t="s">
        <v>792</v>
      </c>
      <c r="J134" s="98" t="str">
        <f>VLOOKUP(I134,Presupuesto!$B$11:$C$566,2,0)</f>
        <v>ALIMENTOS B EBIDAS PARA PERSONAS</v>
      </c>
      <c r="K134" s="98" t="str">
        <f t="shared" ref="K134:K141" si="14">$K$132</f>
        <v>Gestión Tecnologías de Información y Comunicación</v>
      </c>
      <c r="L134" s="98" t="s">
        <v>396</v>
      </c>
    </row>
    <row r="135" spans="3:12" hidden="1" x14ac:dyDescent="0.25">
      <c r="C135" s="99"/>
      <c r="D135" s="687"/>
      <c r="E135" s="151">
        <v>0</v>
      </c>
      <c r="F135" s="118"/>
      <c r="G135" s="97">
        <f t="shared" si="13"/>
        <v>0</v>
      </c>
      <c r="H135" s="161"/>
      <c r="I135" s="320" t="s">
        <v>300</v>
      </c>
      <c r="J135" s="98" t="str">
        <f>VLOOKUP(I135,Presupuesto!$B$11:$C$566,2,0)</f>
        <v>PASAJES (26100-00)</v>
      </c>
      <c r="K135" s="98" t="str">
        <f t="shared" si="14"/>
        <v>Gestión Tecnologías de Información y Comunicación</v>
      </c>
      <c r="L135" s="98" t="s">
        <v>412</v>
      </c>
    </row>
    <row r="136" spans="3:12" hidden="1" x14ac:dyDescent="0.25">
      <c r="C136" s="99"/>
      <c r="D136" s="687"/>
      <c r="E136" s="151">
        <v>0</v>
      </c>
      <c r="F136" s="118"/>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hidden="1" x14ac:dyDescent="0.25">
      <c r="C137" s="99"/>
      <c r="D137" s="687"/>
      <c r="E137" s="200">
        <f>(D132*25)/500</f>
        <v>0</v>
      </c>
      <c r="F137" s="100"/>
      <c r="G137" s="97">
        <f t="shared" si="13"/>
        <v>0</v>
      </c>
      <c r="H137" s="161"/>
      <c r="I137" s="98" t="s">
        <v>821</v>
      </c>
      <c r="J137" s="98" t="str">
        <f>VLOOKUP(I137,Presupuesto!$B$11:$C$566,2,0)</f>
        <v>PRODUCTOS PAPEL Y CARTON</v>
      </c>
      <c r="K137" s="98" t="str">
        <f t="shared" si="14"/>
        <v>Gestión Tecnologías de Información y Comunicación</v>
      </c>
      <c r="L137" s="98" t="s">
        <v>412</v>
      </c>
    </row>
    <row r="138" spans="3:12" hidden="1" x14ac:dyDescent="0.25">
      <c r="C138" s="99"/>
      <c r="D138" s="687"/>
      <c r="E138" s="200">
        <f>D132/12</f>
        <v>0</v>
      </c>
      <c r="F138" s="100"/>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hidden="1" x14ac:dyDescent="0.25">
      <c r="C139" s="99"/>
      <c r="D139" s="687"/>
      <c r="E139" s="200">
        <f>D132/12</f>
        <v>0</v>
      </c>
      <c r="F139" s="100"/>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idden="1" x14ac:dyDescent="0.25">
      <c r="C140" s="109"/>
      <c r="D140" s="687"/>
      <c r="E140" s="213">
        <v>0</v>
      </c>
      <c r="F140" s="119"/>
      <c r="G140" s="97">
        <f t="shared" si="13"/>
        <v>0</v>
      </c>
      <c r="H140" s="161"/>
      <c r="I140" s="98" t="s">
        <v>942</v>
      </c>
      <c r="J140" s="98" t="str">
        <f>VLOOKUP(I140,Presupuesto!$B$11:$C$566,2,0)</f>
        <v>UTILES DE ESCRITORIO, OFICINA Y ENSE¥ANZA</v>
      </c>
      <c r="K140" s="98" t="str">
        <f t="shared" si="14"/>
        <v>Gestión Tecnologías de Información y Comunicación</v>
      </c>
      <c r="L140" s="98" t="s">
        <v>412</v>
      </c>
    </row>
    <row r="141" spans="3:12" ht="15.75" thickBot="1" x14ac:dyDescent="0.3">
      <c r="C141" s="217" t="s">
        <v>430</v>
      </c>
      <c r="D141" s="218">
        <v>10</v>
      </c>
      <c r="E141" s="330">
        <v>10</v>
      </c>
      <c r="F141" s="104">
        <v>1150</v>
      </c>
      <c r="G141" s="105">
        <f>D141*E141*F141</f>
        <v>115000</v>
      </c>
      <c r="H141" s="664" t="s">
        <v>129</v>
      </c>
      <c r="I141" s="332" t="s">
        <v>761</v>
      </c>
      <c r="J141" s="106" t="str">
        <f>VLOOKUP(I141,Presupuesto!$B$11:$C$566,2,0)</f>
        <v>VIATICOS NACIONALES</v>
      </c>
      <c r="K141" s="333" t="str">
        <f t="shared" si="14"/>
        <v>Gestión Tecnologías de Información y Comunicación</v>
      </c>
      <c r="L141" s="333" t="s">
        <v>412</v>
      </c>
    </row>
    <row r="142" spans="3:12" x14ac:dyDescent="0.25">
      <c r="C142" s="93"/>
      <c r="E142" s="112"/>
      <c r="F142" s="112"/>
      <c r="G142" s="112"/>
      <c r="H142" s="174"/>
      <c r="I142" s="112"/>
      <c r="J142" s="112"/>
      <c r="K142" s="112"/>
    </row>
    <row r="143" spans="3:12" ht="15.75" thickBot="1" x14ac:dyDescent="0.3"/>
    <row r="144" spans="3:12" ht="15.75" thickBot="1" x14ac:dyDescent="0.3">
      <c r="C144" s="29" t="s">
        <v>43</v>
      </c>
      <c r="D144" s="30">
        <f>SUM(G151:G160)</f>
        <v>22500</v>
      </c>
      <c r="E144" s="93"/>
      <c r="F144" s="93"/>
      <c r="G144" s="93"/>
      <c r="H144" s="76"/>
      <c r="I144" s="76"/>
      <c r="J144" s="76"/>
      <c r="K144" s="112"/>
    </row>
    <row r="145" spans="3:12" x14ac:dyDescent="0.25">
      <c r="C145" s="70"/>
      <c r="D145" s="31"/>
      <c r="E145" s="93"/>
      <c r="F145" s="93"/>
      <c r="G145" s="93"/>
      <c r="H145" s="76"/>
      <c r="I145" s="76"/>
      <c r="J145" s="76"/>
      <c r="K145" s="112"/>
    </row>
    <row r="146" spans="3:12" x14ac:dyDescent="0.25">
      <c r="C146" s="70"/>
      <c r="D146" s="31"/>
      <c r="E146" s="93"/>
      <c r="F146" s="93"/>
      <c r="G146" s="93"/>
      <c r="H146" s="76"/>
      <c r="I146" s="76"/>
      <c r="J146" s="76"/>
      <c r="K146" s="112"/>
    </row>
    <row r="147" spans="3:12" ht="15.75" x14ac:dyDescent="0.25">
      <c r="C147" s="202" t="s">
        <v>392</v>
      </c>
      <c r="D147" s="366" t="s">
        <v>1949</v>
      </c>
      <c r="E147" s="93"/>
      <c r="F147" s="93"/>
      <c r="G147" s="93"/>
      <c r="H147" s="76"/>
      <c r="I147" s="76"/>
      <c r="J147" s="76"/>
      <c r="K147" s="112"/>
    </row>
    <row r="148" spans="3:12" ht="18.75" x14ac:dyDescent="0.25">
      <c r="C148" s="211" t="str">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148" s="31"/>
      <c r="E148" s="93"/>
      <c r="F148" s="93"/>
      <c r="G148" s="93"/>
      <c r="H148" s="76"/>
      <c r="I148" s="76"/>
      <c r="J148" s="76"/>
      <c r="K148" s="112"/>
    </row>
    <row r="149" spans="3:12" ht="15.75" thickBot="1" x14ac:dyDescent="0.3">
      <c r="C149" s="70" t="s">
        <v>1973</v>
      </c>
      <c r="D149" s="31"/>
      <c r="E149" s="93"/>
      <c r="F149" s="93"/>
      <c r="G149" s="93"/>
      <c r="H149" s="76"/>
      <c r="I149" s="76"/>
      <c r="J149" s="76"/>
      <c r="K149" s="112"/>
    </row>
    <row r="150" spans="3:12" ht="30.75" thickBot="1" x14ac:dyDescent="0.3">
      <c r="C150" s="126" t="s">
        <v>44</v>
      </c>
      <c r="D150" s="129" t="s">
        <v>45</v>
      </c>
      <c r="E150" s="128" t="s">
        <v>55</v>
      </c>
      <c r="F150" s="128" t="s">
        <v>57</v>
      </c>
      <c r="G150" s="127" t="s">
        <v>27</v>
      </c>
      <c r="H150" s="133" t="s">
        <v>131</v>
      </c>
      <c r="I150" s="128" t="s">
        <v>46</v>
      </c>
      <c r="J150" s="128" t="s">
        <v>132</v>
      </c>
      <c r="K150" s="128" t="s">
        <v>410</v>
      </c>
      <c r="L150" s="128" t="s">
        <v>411</v>
      </c>
    </row>
    <row r="151" spans="3:12" hidden="1" x14ac:dyDescent="0.25">
      <c r="C151" s="325" t="s">
        <v>47</v>
      </c>
      <c r="D151" s="686"/>
      <c r="E151" s="326"/>
      <c r="F151" s="115">
        <v>0</v>
      </c>
      <c r="G151" s="327">
        <f t="shared" ref="G151:G159" si="15">E151*F151</f>
        <v>0</v>
      </c>
      <c r="H151" s="328"/>
      <c r="I151" s="116" t="s">
        <v>699</v>
      </c>
      <c r="J151" s="116" t="str">
        <f>VLOOKUP(I151,Presupuesto!$B$11:$C$566,2,0)</f>
        <v>SERVICIOS DE CAPACITACION.</v>
      </c>
      <c r="K151" s="329" t="s">
        <v>1517</v>
      </c>
      <c r="L151" s="116" t="s">
        <v>394</v>
      </c>
    </row>
    <row r="152" spans="3:12" hidden="1" x14ac:dyDescent="0.25">
      <c r="C152" s="99" t="s">
        <v>48</v>
      </c>
      <c r="D152" s="687"/>
      <c r="E152" s="200">
        <f>D151</f>
        <v>0</v>
      </c>
      <c r="F152" s="100">
        <v>0</v>
      </c>
      <c r="G152" s="97">
        <f t="shared" si="15"/>
        <v>0</v>
      </c>
      <c r="H152" s="161"/>
      <c r="I152" s="98" t="s">
        <v>717</v>
      </c>
      <c r="J152" s="98" t="str">
        <f>VLOOKUP(I152,Presupuesto!$B$11:$C$566,2,0)</f>
        <v>SERVICIOS DE IMPRENTA PUBLIC.Y REPRODUCCION</v>
      </c>
      <c r="K152" s="98" t="str">
        <f>$K$151</f>
        <v>Gestión Tecnologías de Información y Comunicación</v>
      </c>
      <c r="L152" s="98" t="s">
        <v>412</v>
      </c>
    </row>
    <row r="153" spans="3:12" hidden="1" x14ac:dyDescent="0.25">
      <c r="C153" s="99" t="s">
        <v>49</v>
      </c>
      <c r="D153" s="687"/>
      <c r="E153" s="200">
        <f>D151</f>
        <v>0</v>
      </c>
      <c r="F153" s="100">
        <v>0</v>
      </c>
      <c r="G153" s="97">
        <f t="shared" si="15"/>
        <v>0</v>
      </c>
      <c r="H153" s="161"/>
      <c r="I153" s="98" t="s">
        <v>792</v>
      </c>
      <c r="J153" s="98" t="str">
        <f>VLOOKUP(I153,Presupuesto!$B$11:$C$566,2,0)</f>
        <v>ALIMENTOS B EBIDAS PARA PERSONAS</v>
      </c>
      <c r="K153" s="98" t="str">
        <f t="shared" ref="K153:K160" si="16">$K$151</f>
        <v>Gestión Tecnologías de Información y Comunicación</v>
      </c>
      <c r="L153" s="98" t="s">
        <v>396</v>
      </c>
    </row>
    <row r="154" spans="3:12" hidden="1" x14ac:dyDescent="0.25">
      <c r="C154" s="99" t="s">
        <v>50</v>
      </c>
      <c r="D154" s="687"/>
      <c r="E154" s="151">
        <v>0</v>
      </c>
      <c r="F154" s="118">
        <v>0</v>
      </c>
      <c r="G154" s="97">
        <f t="shared" si="15"/>
        <v>0</v>
      </c>
      <c r="H154" s="161"/>
      <c r="I154" s="320" t="s">
        <v>300</v>
      </c>
      <c r="J154" s="98" t="str">
        <f>VLOOKUP(I154,Presupuesto!$B$11:$C$566,2,0)</f>
        <v>PASAJES (26100-00)</v>
      </c>
      <c r="K154" s="98" t="str">
        <f t="shared" si="16"/>
        <v>Gestión Tecnologías de Información y Comunicación</v>
      </c>
      <c r="L154" s="98" t="s">
        <v>412</v>
      </c>
    </row>
    <row r="155" spans="3:12" hidden="1" x14ac:dyDescent="0.25">
      <c r="C155" s="99" t="s">
        <v>417</v>
      </c>
      <c r="D155" s="687"/>
      <c r="E155" s="151">
        <v>0</v>
      </c>
      <c r="F155" s="118">
        <v>0</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hidden="1" x14ac:dyDescent="0.25">
      <c r="C156" s="99" t="s">
        <v>51</v>
      </c>
      <c r="D156" s="687"/>
      <c r="E156" s="200">
        <f>(D151*25)/500</f>
        <v>0</v>
      </c>
      <c r="F156" s="100">
        <v>0</v>
      </c>
      <c r="G156" s="97">
        <f t="shared" si="15"/>
        <v>0</v>
      </c>
      <c r="H156" s="161"/>
      <c r="I156" s="98" t="s">
        <v>821</v>
      </c>
      <c r="J156" s="98" t="str">
        <f>VLOOKUP(I156,Presupuesto!$B$11:$C$566,2,0)</f>
        <v>PRODUCTOS PAPEL Y CARTON</v>
      </c>
      <c r="K156" s="98" t="str">
        <f t="shared" si="16"/>
        <v>Gestión Tecnologías de Información y Comunicación</v>
      </c>
      <c r="L156" s="98" t="s">
        <v>412</v>
      </c>
    </row>
    <row r="157" spans="3:12" hidden="1" x14ac:dyDescent="0.25">
      <c r="C157" s="99" t="s">
        <v>123</v>
      </c>
      <c r="D157" s="687"/>
      <c r="E157" s="200">
        <f>D151/12</f>
        <v>0</v>
      </c>
      <c r="F157" s="100">
        <v>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hidden="1" x14ac:dyDescent="0.25">
      <c r="C158" s="99" t="s">
        <v>34</v>
      </c>
      <c r="D158" s="687"/>
      <c r="E158" s="200">
        <f>D151/12</f>
        <v>0</v>
      </c>
      <c r="F158" s="100">
        <v>0</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idden="1" x14ac:dyDescent="0.25">
      <c r="C159" s="109" t="s">
        <v>52</v>
      </c>
      <c r="D159" s="687"/>
      <c r="E159" s="213">
        <v>0</v>
      </c>
      <c r="F159" s="119">
        <v>0</v>
      </c>
      <c r="G159" s="97">
        <f t="shared" si="15"/>
        <v>0</v>
      </c>
      <c r="H159" s="161"/>
      <c r="I159" s="98" t="s">
        <v>942</v>
      </c>
      <c r="J159" s="98" t="str">
        <f>VLOOKUP(I159,Presupuesto!$B$11:$C$566,2,0)</f>
        <v>UTILES DE ESCRITORIO, OFICINA Y ENSE¥ANZA</v>
      </c>
      <c r="K159" s="98" t="str">
        <f t="shared" si="16"/>
        <v>Gestión Tecnologías de Información y Comunicación</v>
      </c>
      <c r="L159" s="98" t="s">
        <v>412</v>
      </c>
    </row>
    <row r="160" spans="3:12" ht="15.75" thickBot="1" x14ac:dyDescent="0.3">
      <c r="C160" s="217" t="s">
        <v>434</v>
      </c>
      <c r="D160" s="218">
        <v>5</v>
      </c>
      <c r="E160" s="330">
        <v>5</v>
      </c>
      <c r="F160" s="104">
        <f>HLOOKUP(C160,$AH$2:$BU$3,2,0)</f>
        <v>900</v>
      </c>
      <c r="G160" s="105">
        <f>D160*E160*F160</f>
        <v>22500</v>
      </c>
      <c r="H160" s="664" t="s">
        <v>129</v>
      </c>
      <c r="I160" s="332" t="s">
        <v>761</v>
      </c>
      <c r="J160" s="106" t="str">
        <f>VLOOKUP(I160,Presupuesto!$B$11:$C$566,2,0)</f>
        <v>VIATICOS NACIONALES</v>
      </c>
      <c r="K160" s="333" t="str">
        <f t="shared" si="16"/>
        <v>Gestión Tecnologías de Información y Comunicación</v>
      </c>
      <c r="L160" s="333" t="s">
        <v>412</v>
      </c>
    </row>
    <row r="162" spans="3:12" ht="15.75" thickBot="1" x14ac:dyDescent="0.3"/>
    <row r="163" spans="3:12" ht="15.75" thickBot="1" x14ac:dyDescent="0.3">
      <c r="C163" s="29" t="s">
        <v>43</v>
      </c>
      <c r="D163" s="30">
        <f>SUM(G170:G179)</f>
        <v>412457.28</v>
      </c>
      <c r="E163" s="93"/>
      <c r="F163" s="93"/>
      <c r="G163" s="93"/>
      <c r="H163" s="76"/>
      <c r="I163" s="76"/>
      <c r="J163" s="76"/>
      <c r="K163" s="112"/>
    </row>
    <row r="164" spans="3:12" x14ac:dyDescent="0.25">
      <c r="C164" s="70"/>
      <c r="D164" s="31"/>
      <c r="E164" s="93"/>
      <c r="F164" s="93"/>
      <c r="G164" s="93"/>
      <c r="H164" s="76"/>
      <c r="I164" s="76"/>
      <c r="J164" s="76"/>
      <c r="K164" s="112"/>
    </row>
    <row r="165" spans="3:12" x14ac:dyDescent="0.25">
      <c r="C165" s="70"/>
      <c r="D165" s="31"/>
      <c r="E165" s="93"/>
      <c r="F165" s="93"/>
      <c r="G165" s="93"/>
      <c r="H165" s="76"/>
      <c r="I165" s="76"/>
      <c r="J165" s="76"/>
      <c r="K165" s="112"/>
    </row>
    <row r="166" spans="3:12" ht="15.75" x14ac:dyDescent="0.25">
      <c r="C166" s="202" t="s">
        <v>392</v>
      </c>
      <c r="D166" s="366" t="s">
        <v>1953</v>
      </c>
      <c r="E166" s="93"/>
      <c r="F166" s="93"/>
      <c r="G166" s="93"/>
      <c r="H166" s="76"/>
      <c r="I166" s="76"/>
      <c r="J166" s="76"/>
      <c r="K166" s="112"/>
    </row>
    <row r="167" spans="3:12" ht="18.75" x14ac:dyDescent="0.25">
      <c r="C167" s="211" t="str">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 xml:space="preserve">Gestión de compra de equipo y mobiliario. Capacitación al personal en el uso de las tecnologias adaptativas. Adecuaciones de espacio fisico. </v>
      </c>
      <c r="D167" s="31"/>
      <c r="E167" s="93"/>
      <c r="F167" s="93"/>
      <c r="G167" s="93"/>
      <c r="H167" s="76"/>
      <c r="I167" s="76"/>
      <c r="J167" s="76"/>
      <c r="K167" s="112"/>
    </row>
    <row r="168" spans="3:12" ht="15.75" thickBot="1" x14ac:dyDescent="0.3">
      <c r="C168" s="70"/>
      <c r="D168" s="31"/>
      <c r="E168" s="93"/>
      <c r="F168" s="93"/>
      <c r="G168" s="93"/>
      <c r="H168" s="76"/>
      <c r="I168" s="76"/>
      <c r="J168" s="76"/>
      <c r="K168" s="112"/>
    </row>
    <row r="169" spans="3:12" ht="30.75" thickBot="1" x14ac:dyDescent="0.3">
      <c r="C169" s="126" t="s">
        <v>44</v>
      </c>
      <c r="D169" s="129" t="s">
        <v>45</v>
      </c>
      <c r="E169" s="128" t="s">
        <v>55</v>
      </c>
      <c r="F169" s="128" t="s">
        <v>57</v>
      </c>
      <c r="G169" s="127" t="s">
        <v>27</v>
      </c>
      <c r="H169" s="133" t="s">
        <v>131</v>
      </c>
      <c r="I169" s="128" t="s">
        <v>46</v>
      </c>
      <c r="J169" s="128" t="s">
        <v>132</v>
      </c>
      <c r="K169" s="128" t="s">
        <v>410</v>
      </c>
      <c r="L169" s="128" t="s">
        <v>411</v>
      </c>
    </row>
    <row r="170" spans="3:12" x14ac:dyDescent="0.25">
      <c r="C170" s="325" t="s">
        <v>47</v>
      </c>
      <c r="D170" s="686">
        <v>20</v>
      </c>
      <c r="E170" s="326">
        <v>2</v>
      </c>
      <c r="F170" s="115">
        <v>30000</v>
      </c>
      <c r="G170" s="327">
        <f t="shared" ref="G170:G178" si="17">E170*F170</f>
        <v>60000</v>
      </c>
      <c r="H170" s="328" t="s">
        <v>129</v>
      </c>
      <c r="I170" s="116" t="s">
        <v>699</v>
      </c>
      <c r="J170" s="116" t="str">
        <f>VLOOKUP(I170,Presupuesto!$B$11:$C$566,2,0)</f>
        <v>SERVICIOS DE CAPACITACION.</v>
      </c>
      <c r="K170" s="329" t="s">
        <v>1360</v>
      </c>
      <c r="L170" s="116" t="s">
        <v>402</v>
      </c>
    </row>
    <row r="171" spans="3:12" x14ac:dyDescent="0.25">
      <c r="C171" s="99" t="s">
        <v>48</v>
      </c>
      <c r="D171" s="687"/>
      <c r="E171" s="200">
        <f>D170</f>
        <v>20</v>
      </c>
      <c r="F171" s="100">
        <v>50</v>
      </c>
      <c r="G171" s="97">
        <f t="shared" si="17"/>
        <v>1000</v>
      </c>
      <c r="H171" s="161" t="s">
        <v>129</v>
      </c>
      <c r="I171" s="98" t="s">
        <v>717</v>
      </c>
      <c r="J171" s="98" t="str">
        <f>VLOOKUP(I171,Presupuesto!$B$11:$C$566,2,0)</f>
        <v>SERVICIOS DE IMPRENTA PUBLIC.Y REPRODUCCION</v>
      </c>
      <c r="K171" s="98" t="str">
        <f>$K$170</f>
        <v>Estudiantes y Graduados</v>
      </c>
      <c r="L171" s="98" t="s">
        <v>402</v>
      </c>
    </row>
    <row r="172" spans="3:12" x14ac:dyDescent="0.25">
      <c r="C172" s="99" t="s">
        <v>49</v>
      </c>
      <c r="D172" s="687"/>
      <c r="E172" s="200">
        <f>D170</f>
        <v>20</v>
      </c>
      <c r="F172" s="100">
        <v>150</v>
      </c>
      <c r="G172" s="97">
        <f t="shared" si="17"/>
        <v>3000</v>
      </c>
      <c r="H172" s="161" t="s">
        <v>129</v>
      </c>
      <c r="I172" s="98" t="s">
        <v>792</v>
      </c>
      <c r="J172" s="98" t="str">
        <f>VLOOKUP(I172,Presupuesto!$B$11:$C$566,2,0)</f>
        <v>ALIMENTOS B EBIDAS PARA PERSONAS</v>
      </c>
      <c r="K172" s="98" t="str">
        <f t="shared" ref="K172:K179" si="18">$K$170</f>
        <v>Estudiantes y Graduados</v>
      </c>
      <c r="L172" s="98" t="s">
        <v>402</v>
      </c>
    </row>
    <row r="173" spans="3:12" hidden="1" x14ac:dyDescent="0.25">
      <c r="C173" s="99" t="s">
        <v>50</v>
      </c>
      <c r="D173" s="687"/>
      <c r="E173" s="151">
        <v>0</v>
      </c>
      <c r="F173" s="118">
        <v>10000</v>
      </c>
      <c r="G173" s="97">
        <f t="shared" si="17"/>
        <v>0</v>
      </c>
      <c r="H173" s="161" t="s">
        <v>129</v>
      </c>
      <c r="I173" s="320" t="s">
        <v>300</v>
      </c>
      <c r="J173" s="98" t="str">
        <f>VLOOKUP(I173,Presupuesto!$B$11:$C$566,2,0)</f>
        <v>PASAJES (26100-00)</v>
      </c>
      <c r="K173" s="98" t="str">
        <f t="shared" si="18"/>
        <v>Estudiantes y Graduados</v>
      </c>
      <c r="L173" s="98" t="s">
        <v>402</v>
      </c>
    </row>
    <row r="174" spans="3:12" x14ac:dyDescent="0.25">
      <c r="C174" s="99" t="s">
        <v>417</v>
      </c>
      <c r="D174" s="687"/>
      <c r="E174" s="151">
        <v>20</v>
      </c>
      <c r="F174" s="118">
        <v>250</v>
      </c>
      <c r="G174" s="97">
        <f t="shared" si="17"/>
        <v>5000</v>
      </c>
      <c r="H174" s="161" t="s">
        <v>129</v>
      </c>
      <c r="I174" s="98" t="s">
        <v>821</v>
      </c>
      <c r="J174" s="98" t="str">
        <f>VLOOKUP(I174,Presupuesto!$B$11:$C$566,2,0)</f>
        <v>PRODUCTOS PAPEL Y CARTON</v>
      </c>
      <c r="K174" s="98" t="str">
        <f t="shared" si="18"/>
        <v>Estudiantes y Graduados</v>
      </c>
      <c r="L174" s="98" t="s">
        <v>402</v>
      </c>
    </row>
    <row r="175" spans="3:12" x14ac:dyDescent="0.25">
      <c r="C175" s="99" t="s">
        <v>51</v>
      </c>
      <c r="D175" s="687"/>
      <c r="E175" s="200">
        <f>(D170*25)/500</f>
        <v>1</v>
      </c>
      <c r="F175" s="100">
        <v>85</v>
      </c>
      <c r="G175" s="97">
        <f t="shared" si="17"/>
        <v>85</v>
      </c>
      <c r="H175" s="161" t="s">
        <v>129</v>
      </c>
      <c r="I175" s="98" t="s">
        <v>821</v>
      </c>
      <c r="J175" s="98" t="str">
        <f>VLOOKUP(I175,Presupuesto!$B$11:$C$566,2,0)</f>
        <v>PRODUCTOS PAPEL Y CARTON</v>
      </c>
      <c r="K175" s="98" t="str">
        <f t="shared" si="18"/>
        <v>Estudiantes y Graduados</v>
      </c>
      <c r="L175" s="98" t="s">
        <v>402</v>
      </c>
    </row>
    <row r="176" spans="3:12" x14ac:dyDescent="0.25">
      <c r="C176" s="99" t="s">
        <v>123</v>
      </c>
      <c r="D176" s="687"/>
      <c r="E176" s="200">
        <v>4</v>
      </c>
      <c r="F176" s="100">
        <v>36</v>
      </c>
      <c r="G176" s="97">
        <f t="shared" si="17"/>
        <v>144</v>
      </c>
      <c r="H176" s="161" t="s">
        <v>129</v>
      </c>
      <c r="I176" s="98" t="s">
        <v>942</v>
      </c>
      <c r="J176" s="98" t="str">
        <f>VLOOKUP(I176,Presupuesto!$B$11:$C$566,2,0)</f>
        <v>UTILES DE ESCRITORIO, OFICINA Y ENSE¥ANZA</v>
      </c>
      <c r="K176" s="98" t="str">
        <f t="shared" si="18"/>
        <v>Estudiantes y Graduados</v>
      </c>
      <c r="L176" s="98" t="s">
        <v>402</v>
      </c>
    </row>
    <row r="177" spans="3:12" x14ac:dyDescent="0.25">
      <c r="C177" s="99" t="s">
        <v>34</v>
      </c>
      <c r="D177" s="687"/>
      <c r="E177" s="200">
        <v>4</v>
      </c>
      <c r="F177" s="100">
        <v>80</v>
      </c>
      <c r="G177" s="97">
        <f t="shared" si="17"/>
        <v>320</v>
      </c>
      <c r="H177" s="161" t="s">
        <v>129</v>
      </c>
      <c r="I177" s="98" t="s">
        <v>942</v>
      </c>
      <c r="J177" s="98" t="str">
        <f>VLOOKUP(I177,Presupuesto!$B$11:$C$566,2,0)</f>
        <v>UTILES DE ESCRITORIO, OFICINA Y ENSE¥ANZA</v>
      </c>
      <c r="K177" s="98" t="str">
        <f t="shared" si="18"/>
        <v>Estudiantes y Graduados</v>
      </c>
      <c r="L177" s="98" t="s">
        <v>402</v>
      </c>
    </row>
    <row r="178" spans="3:12" hidden="1" x14ac:dyDescent="0.25">
      <c r="C178" s="109" t="s">
        <v>52</v>
      </c>
      <c r="D178" s="687"/>
      <c r="E178" s="213">
        <v>0</v>
      </c>
      <c r="F178" s="119">
        <v>25</v>
      </c>
      <c r="G178" s="97">
        <f t="shared" si="17"/>
        <v>0</v>
      </c>
      <c r="H178" s="161" t="s">
        <v>129</v>
      </c>
      <c r="I178" s="98" t="s">
        <v>942</v>
      </c>
      <c r="J178" s="98" t="str">
        <f>VLOOKUP(I178,Presupuesto!$B$11:$C$566,2,0)</f>
        <v>UTILES DE ESCRITORIO, OFICINA Y ENSE¥ANZA</v>
      </c>
      <c r="K178" s="98" t="str">
        <f t="shared" si="18"/>
        <v>Estudiantes y Graduados</v>
      </c>
      <c r="L178" s="98" t="s">
        <v>402</v>
      </c>
    </row>
    <row r="179" spans="3:12" ht="15.75" thickBot="1" x14ac:dyDescent="0.3">
      <c r="C179" s="217" t="s">
        <v>448</v>
      </c>
      <c r="D179" s="218">
        <v>4</v>
      </c>
      <c r="E179" s="330">
        <v>20</v>
      </c>
      <c r="F179" s="104">
        <f>HLOOKUP(C179,$AH$2:$BU$3,2,0)</f>
        <v>4286.3535000000002</v>
      </c>
      <c r="G179" s="105">
        <f>D179*E179*F179</f>
        <v>342908.28</v>
      </c>
      <c r="H179" s="331" t="s">
        <v>129</v>
      </c>
      <c r="I179" s="332" t="s">
        <v>767</v>
      </c>
      <c r="J179" s="106" t="str">
        <f>VLOOKUP(I179,Presupuesto!$B$11:$C$566,2,0)</f>
        <v>VIATICOS AL EXTERIOR</v>
      </c>
      <c r="K179" s="333" t="str">
        <f t="shared" si="18"/>
        <v>Estudiantes y Graduados</v>
      </c>
      <c r="L179" s="333" t="s">
        <v>402</v>
      </c>
    </row>
    <row r="180" spans="3:12" x14ac:dyDescent="0.25">
      <c r="C180" s="93"/>
      <c r="E180" s="112" t="s">
        <v>2010</v>
      </c>
      <c r="F180" s="112"/>
      <c r="G180" s="112"/>
      <c r="H180" s="174"/>
      <c r="I180" s="112"/>
      <c r="J180" s="112"/>
      <c r="K180" s="112"/>
    </row>
    <row r="181" spans="3:12" ht="15.75" thickBot="1" x14ac:dyDescent="0.3"/>
    <row r="182" spans="3:12" ht="15.75" thickBot="1" x14ac:dyDescent="0.3">
      <c r="C182" s="29" t="s">
        <v>43</v>
      </c>
      <c r="D182" s="30">
        <f>SUM(G189:G198)</f>
        <v>92010</v>
      </c>
      <c r="E182" s="93"/>
      <c r="F182" s="93"/>
      <c r="G182" s="93"/>
      <c r="H182" s="76"/>
      <c r="I182" s="76"/>
      <c r="J182" s="76"/>
      <c r="K182" s="112"/>
    </row>
    <row r="183" spans="3:12" x14ac:dyDescent="0.25">
      <c r="C183" s="70"/>
      <c r="D183" s="31"/>
      <c r="E183" s="93"/>
      <c r="F183" s="93"/>
      <c r="G183" s="93"/>
      <c r="H183" s="76"/>
      <c r="I183" s="76"/>
      <c r="J183" s="76"/>
      <c r="K183" s="112"/>
    </row>
    <row r="184" spans="3:12" x14ac:dyDescent="0.25">
      <c r="C184" s="70"/>
      <c r="D184" s="31"/>
      <c r="E184" s="93"/>
      <c r="F184" s="93"/>
      <c r="G184" s="93"/>
      <c r="H184" s="76"/>
      <c r="I184" s="76"/>
      <c r="J184" s="76"/>
      <c r="K184" s="112"/>
    </row>
    <row r="185" spans="3:12" ht="15.75" x14ac:dyDescent="0.25">
      <c r="C185" s="202" t="s">
        <v>392</v>
      </c>
      <c r="D185" s="366" t="s">
        <v>1954</v>
      </c>
      <c r="E185" s="93"/>
      <c r="F185" s="93"/>
      <c r="G185" s="93"/>
      <c r="H185" s="76"/>
      <c r="I185" s="76"/>
      <c r="J185" s="76"/>
      <c r="K185" s="112"/>
    </row>
    <row r="186" spans="3:12" ht="18.75" x14ac:dyDescent="0.25">
      <c r="C186" s="211" t="str">
        <f>IFERROR(VLOOKUP(D185,'1. Desarrollo e Innov. Curricu.'!$E:$F,2,FALSE),IFERROR(VLOOKUP(D185,'2. Investigación Científica'!$E:$F,2,FALSE),IFERROR(VLOOKUP(D185,'3. Vinculación Univ. Sociedad'!$E:$F,2,FALSE),IFERROR(VLOOKUP(D185,'4. Docencia y Profesorado Univ.'!$E:$F,2,FALSE),IFERROR(VLOOKUP(D185,'5. Estudiantes y Graduados'!$E:$F,2,FALSE),IFERROR(VLOOKUP(D185,'11. Gestion Administrativa'!$E:$F,2,FALSE),IFERROR(VLOOKUP(D185,'13. Gestión Académica'!$E:$F,2,FALSE),IFERROR(VLOOKUP(D185,'8. Asegura. de la Calid. y M'!$E:$F,2,FALSE),IFERROR(VLOOKUP(D185,'6. Gestión del Conocimiento'!$E:$F,2,FALSE),IFERROR(VLOOKUP(D185,'15. Gobernabilidad y Proceso...'!$E:$F,2,FALSE),IFERROR(VLOOKUP(D185,'12. Gestión del Talento Humano'!$E:$F,2,FALSE),IFERROR(VLOOKUP(D185,'14. Internacional... de la E.S.'!$E:$F,2,FALSE),IFERROR(VLOOKUP(D185,'10. Posgrado'!$E:$F,2,FALSE),IFERROR(VLOOKUP(D185,'17. Gestión TIC'!$E:$F,2,FALSE),IFERROR(VLOOKUP(D185,'16. Desa. del Sistema Educ.Sup.'!$E:$F,2,FALSE),IFERROR(VLOOKUP(D185,'9. Cultura de Inno. Insti...'!$E:$F,2,FALSE),VLOOKUP(D185,'7. Lo Esencial de la Reforma U.'!$E:$F,2,0)))))))))))))))))</f>
        <v xml:space="preserve">Proceso de inscripción. Promoción de las jornadas. </v>
      </c>
      <c r="D186" s="31"/>
      <c r="E186" s="93"/>
      <c r="F186" s="93"/>
      <c r="G186" s="93"/>
      <c r="H186" s="76"/>
      <c r="I186" s="76"/>
      <c r="J186" s="76"/>
      <c r="K186" s="112"/>
    </row>
    <row r="187" spans="3:12" ht="15.75" thickBot="1" x14ac:dyDescent="0.3">
      <c r="C187" s="70"/>
      <c r="D187" s="31"/>
      <c r="E187" s="93"/>
      <c r="F187" s="93"/>
      <c r="G187" s="93"/>
      <c r="H187" s="76"/>
      <c r="I187" s="76"/>
      <c r="J187" s="76"/>
      <c r="K187" s="112"/>
    </row>
    <row r="188" spans="3:12" ht="30.75" thickBot="1" x14ac:dyDescent="0.3">
      <c r="C188" s="126" t="s">
        <v>44</v>
      </c>
      <c r="D188" s="129" t="s">
        <v>45</v>
      </c>
      <c r="E188" s="128" t="s">
        <v>55</v>
      </c>
      <c r="F188" s="128" t="s">
        <v>57</v>
      </c>
      <c r="G188" s="127" t="s">
        <v>27</v>
      </c>
      <c r="H188" s="133" t="s">
        <v>131</v>
      </c>
      <c r="I188" s="128" t="s">
        <v>46</v>
      </c>
      <c r="J188" s="128" t="s">
        <v>132</v>
      </c>
      <c r="K188" s="128" t="s">
        <v>410</v>
      </c>
      <c r="L188" s="128" t="s">
        <v>411</v>
      </c>
    </row>
    <row r="189" spans="3:12" hidden="1" x14ac:dyDescent="0.25">
      <c r="C189" s="325" t="s">
        <v>47</v>
      </c>
      <c r="D189" s="686">
        <v>120</v>
      </c>
      <c r="E189" s="326">
        <v>0</v>
      </c>
      <c r="F189" s="115">
        <v>30000</v>
      </c>
      <c r="G189" s="327">
        <f t="shared" ref="G189:G197" si="19">E189*F189</f>
        <v>0</v>
      </c>
      <c r="H189" s="328" t="s">
        <v>129</v>
      </c>
      <c r="I189" s="116" t="s">
        <v>699</v>
      </c>
      <c r="J189" s="116" t="str">
        <f>VLOOKUP(I189,Presupuesto!$B$11:$C$566,2,0)</f>
        <v>SERVICIOS DE CAPACITACION.</v>
      </c>
      <c r="K189" s="329" t="s">
        <v>1360</v>
      </c>
      <c r="L189" s="116" t="s">
        <v>394</v>
      </c>
    </row>
    <row r="190" spans="3:12" x14ac:dyDescent="0.25">
      <c r="C190" s="99" t="s">
        <v>48</v>
      </c>
      <c r="D190" s="687"/>
      <c r="E190" s="200">
        <v>240</v>
      </c>
      <c r="F190" s="100">
        <v>50</v>
      </c>
      <c r="G190" s="97">
        <f t="shared" si="19"/>
        <v>12000</v>
      </c>
      <c r="H190" s="161" t="s">
        <v>129</v>
      </c>
      <c r="I190" s="98" t="s">
        <v>717</v>
      </c>
      <c r="J190" s="98" t="str">
        <f>VLOOKUP(I190,Presupuesto!$B$11:$C$566,2,0)</f>
        <v>SERVICIOS DE IMPRENTA PUBLIC.Y REPRODUCCION</v>
      </c>
      <c r="K190" s="98" t="str">
        <f>$K$189</f>
        <v>Estudiantes y Graduados</v>
      </c>
      <c r="L190" s="98" t="s">
        <v>412</v>
      </c>
    </row>
    <row r="191" spans="3:12" x14ac:dyDescent="0.25">
      <c r="C191" s="99" t="s">
        <v>49</v>
      </c>
      <c r="D191" s="687"/>
      <c r="E191" s="200">
        <f>D189</f>
        <v>120</v>
      </c>
      <c r="F191" s="100">
        <v>150</v>
      </c>
      <c r="G191" s="97">
        <f t="shared" si="19"/>
        <v>18000</v>
      </c>
      <c r="H191" s="161" t="s">
        <v>129</v>
      </c>
      <c r="I191" s="98" t="s">
        <v>792</v>
      </c>
      <c r="J191" s="98" t="str">
        <f>VLOOKUP(I191,Presupuesto!$B$11:$C$566,2,0)</f>
        <v>ALIMENTOS B EBIDAS PARA PERSONAS</v>
      </c>
      <c r="K191" s="98" t="str">
        <f t="shared" ref="K191:K198" si="20">$K$189</f>
        <v>Estudiantes y Graduados</v>
      </c>
      <c r="L191" s="98" t="s">
        <v>396</v>
      </c>
    </row>
    <row r="192" spans="3:12" hidden="1" x14ac:dyDescent="0.25">
      <c r="C192" s="99" t="s">
        <v>50</v>
      </c>
      <c r="D192" s="687"/>
      <c r="E192" s="151">
        <v>0</v>
      </c>
      <c r="F192" s="118">
        <v>10000</v>
      </c>
      <c r="G192" s="97">
        <f t="shared" si="19"/>
        <v>0</v>
      </c>
      <c r="H192" s="161" t="s">
        <v>129</v>
      </c>
      <c r="I192" s="320" t="s">
        <v>300</v>
      </c>
      <c r="J192" s="98" t="str">
        <f>VLOOKUP(I192,Presupuesto!$B$11:$C$566,2,0)</f>
        <v>PASAJES (26100-00)</v>
      </c>
      <c r="K192" s="98" t="str">
        <f t="shared" si="20"/>
        <v>Estudiantes y Graduados</v>
      </c>
      <c r="L192" s="98" t="s">
        <v>412</v>
      </c>
    </row>
    <row r="193" spans="3:12" x14ac:dyDescent="0.25">
      <c r="C193" s="99" t="s">
        <v>417</v>
      </c>
      <c r="D193" s="687"/>
      <c r="E193" s="151">
        <v>240</v>
      </c>
      <c r="F193" s="118">
        <v>250</v>
      </c>
      <c r="G193" s="97">
        <f t="shared" si="19"/>
        <v>60000</v>
      </c>
      <c r="H193" s="161" t="s">
        <v>129</v>
      </c>
      <c r="I193" s="98" t="s">
        <v>821</v>
      </c>
      <c r="J193" s="98" t="str">
        <f>VLOOKUP(I193,Presupuesto!$B$11:$C$566,2,0)</f>
        <v>PRODUCTOS PAPEL Y CARTON</v>
      </c>
      <c r="K193" s="98" t="str">
        <f t="shared" si="20"/>
        <v>Estudiantes y Graduados</v>
      </c>
      <c r="L193" s="98" t="s">
        <v>412</v>
      </c>
    </row>
    <row r="194" spans="3:12" x14ac:dyDescent="0.25">
      <c r="C194" s="99" t="s">
        <v>51</v>
      </c>
      <c r="D194" s="687"/>
      <c r="E194" s="200">
        <v>10</v>
      </c>
      <c r="F194" s="100">
        <v>85</v>
      </c>
      <c r="G194" s="97">
        <f t="shared" si="19"/>
        <v>850</v>
      </c>
      <c r="H194" s="161" t="s">
        <v>129</v>
      </c>
      <c r="I194" s="98" t="s">
        <v>821</v>
      </c>
      <c r="J194" s="98" t="str">
        <f>VLOOKUP(I194,Presupuesto!$B$11:$C$566,2,0)</f>
        <v>PRODUCTOS PAPEL Y CARTON</v>
      </c>
      <c r="K194" s="98" t="str">
        <f t="shared" si="20"/>
        <v>Estudiantes y Graduados</v>
      </c>
      <c r="L194" s="98" t="s">
        <v>412</v>
      </c>
    </row>
    <row r="195" spans="3:12" x14ac:dyDescent="0.25">
      <c r="C195" s="99" t="s">
        <v>123</v>
      </c>
      <c r="D195" s="687"/>
      <c r="E195" s="200">
        <f>D189/12</f>
        <v>10</v>
      </c>
      <c r="F195" s="100">
        <v>36</v>
      </c>
      <c r="G195" s="97">
        <f t="shared" si="19"/>
        <v>360</v>
      </c>
      <c r="H195" s="161" t="s">
        <v>129</v>
      </c>
      <c r="I195" s="98" t="s">
        <v>942</v>
      </c>
      <c r="J195" s="98" t="str">
        <f>VLOOKUP(I195,Presupuesto!$B$11:$C$566,2,0)</f>
        <v>UTILES DE ESCRITORIO, OFICINA Y ENSE¥ANZA</v>
      </c>
      <c r="K195" s="98" t="str">
        <f t="shared" si="20"/>
        <v>Estudiantes y Graduados</v>
      </c>
      <c r="L195" s="98" t="s">
        <v>412</v>
      </c>
    </row>
    <row r="196" spans="3:12" x14ac:dyDescent="0.25">
      <c r="C196" s="99" t="s">
        <v>34</v>
      </c>
      <c r="D196" s="687"/>
      <c r="E196" s="200">
        <f>D189/12</f>
        <v>10</v>
      </c>
      <c r="F196" s="100">
        <v>80</v>
      </c>
      <c r="G196" s="97">
        <f t="shared" si="19"/>
        <v>800</v>
      </c>
      <c r="H196" s="161" t="s">
        <v>129</v>
      </c>
      <c r="I196" s="98" t="s">
        <v>942</v>
      </c>
      <c r="J196" s="98" t="str">
        <f>VLOOKUP(I196,Presupuesto!$B$11:$C$566,2,0)</f>
        <v>UTILES DE ESCRITORIO, OFICINA Y ENSE¥ANZA</v>
      </c>
      <c r="K196" s="98" t="str">
        <f t="shared" si="20"/>
        <v>Estudiantes y Graduados</v>
      </c>
      <c r="L196" s="98" t="s">
        <v>412</v>
      </c>
    </row>
    <row r="197" spans="3:12" hidden="1" x14ac:dyDescent="0.25">
      <c r="C197" s="109" t="s">
        <v>52</v>
      </c>
      <c r="D197" s="687"/>
      <c r="E197" s="213">
        <v>0</v>
      </c>
      <c r="F197" s="119">
        <v>25</v>
      </c>
      <c r="G197" s="97">
        <f t="shared" si="19"/>
        <v>0</v>
      </c>
      <c r="H197" s="161" t="s">
        <v>129</v>
      </c>
      <c r="I197" s="98" t="s">
        <v>942</v>
      </c>
      <c r="J197" s="98" t="str">
        <f>VLOOKUP(I197,Presupuesto!$B$11:$C$566,2,0)</f>
        <v>UTILES DE ESCRITORIO, OFICINA Y ENSE¥ANZA</v>
      </c>
      <c r="K197" s="98" t="str">
        <f t="shared" si="20"/>
        <v>Estudiantes y Graduados</v>
      </c>
      <c r="L197" s="98" t="s">
        <v>412</v>
      </c>
    </row>
    <row r="198" spans="3:12" ht="15.75" hidden="1" thickBot="1" x14ac:dyDescent="0.3">
      <c r="C198" s="217" t="s">
        <v>430</v>
      </c>
      <c r="D198" s="218">
        <v>0</v>
      </c>
      <c r="E198" s="330">
        <v>0</v>
      </c>
      <c r="F198" s="104">
        <f>HLOOKUP(C198,$AH$2:$BU$3,2,0)</f>
        <v>1150</v>
      </c>
      <c r="G198" s="105">
        <f>D198*E198*F198</f>
        <v>0</v>
      </c>
      <c r="H198" s="331"/>
      <c r="I198" s="332" t="s">
        <v>761</v>
      </c>
      <c r="J198" s="106" t="str">
        <f>VLOOKUP(I198,Presupuesto!$B$11:$C$566,2,0)</f>
        <v>VIATICOS NACIONALES</v>
      </c>
      <c r="K198" s="333" t="str">
        <f t="shared" si="20"/>
        <v>Estudiantes y Graduados</v>
      </c>
      <c r="L198" s="333" t="s">
        <v>412</v>
      </c>
    </row>
    <row r="200" spans="3:12" ht="15.75" thickBot="1" x14ac:dyDescent="0.3"/>
    <row r="201" spans="3:12" ht="15.75" thickBot="1" x14ac:dyDescent="0.3">
      <c r="C201" s="29" t="s">
        <v>43</v>
      </c>
      <c r="D201" s="30">
        <f>SUM(G208:G218)</f>
        <v>144750</v>
      </c>
      <c r="E201" s="93"/>
      <c r="F201" s="93"/>
      <c r="G201" s="93"/>
      <c r="H201" s="76"/>
      <c r="I201" s="76"/>
      <c r="J201" s="76"/>
      <c r="K201" s="112"/>
    </row>
    <row r="202" spans="3:12" x14ac:dyDescent="0.25">
      <c r="C202" s="70"/>
      <c r="D202" s="31"/>
      <c r="E202" s="93"/>
      <c r="F202" s="93"/>
      <c r="G202" s="93"/>
      <c r="H202" s="76"/>
      <c r="I202" s="76"/>
      <c r="J202" s="76"/>
      <c r="K202" s="112"/>
    </row>
    <row r="203" spans="3:12" x14ac:dyDescent="0.25">
      <c r="C203" s="70"/>
      <c r="D203" s="31"/>
      <c r="E203" s="93"/>
      <c r="F203" s="93"/>
      <c r="G203" s="93"/>
      <c r="H203" s="76"/>
      <c r="I203" s="76"/>
      <c r="J203" s="76"/>
      <c r="K203" s="112"/>
    </row>
    <row r="204" spans="3:12" ht="15.75" x14ac:dyDescent="0.25">
      <c r="C204" s="202" t="s">
        <v>392</v>
      </c>
      <c r="D204" s="366" t="s">
        <v>1955</v>
      </c>
      <c r="E204" s="93"/>
      <c r="F204" s="93"/>
      <c r="G204" s="93"/>
      <c r="H204" s="76"/>
      <c r="I204" s="76"/>
      <c r="J204" s="76"/>
      <c r="K204" s="112"/>
    </row>
    <row r="205" spans="3:12" ht="18.75" x14ac:dyDescent="0.25">
      <c r="C205" s="211" t="str">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Gestión de viaticos del personal de los centros regionales. Listados de asistencia. Invitaciones a los enlaces de los centros regionales.</v>
      </c>
      <c r="D205" s="31"/>
      <c r="E205" s="93"/>
      <c r="F205" s="93"/>
      <c r="G205" s="93"/>
      <c r="H205" s="76"/>
      <c r="I205" s="76"/>
      <c r="J205" s="76"/>
      <c r="K205" s="112"/>
    </row>
    <row r="206" spans="3:12" ht="15.75" thickBot="1" x14ac:dyDescent="0.3">
      <c r="C206" s="70"/>
      <c r="D206" s="31"/>
      <c r="E206" s="93"/>
      <c r="F206" s="93"/>
      <c r="G206" s="93"/>
      <c r="H206" s="76"/>
      <c r="I206" s="76"/>
      <c r="J206" s="76"/>
      <c r="K206" s="112"/>
    </row>
    <row r="207" spans="3:12" ht="30.75" thickBot="1" x14ac:dyDescent="0.3">
      <c r="C207" s="126" t="s">
        <v>44</v>
      </c>
      <c r="D207" s="129" t="s">
        <v>45</v>
      </c>
      <c r="E207" s="128" t="s">
        <v>55</v>
      </c>
      <c r="F207" s="128" t="s">
        <v>57</v>
      </c>
      <c r="G207" s="127" t="s">
        <v>27</v>
      </c>
      <c r="H207" s="133" t="s">
        <v>131</v>
      </c>
      <c r="I207" s="128" t="s">
        <v>46</v>
      </c>
      <c r="J207" s="128" t="s">
        <v>132</v>
      </c>
      <c r="K207" s="128" t="s">
        <v>410</v>
      </c>
      <c r="L207" s="128" t="s">
        <v>411</v>
      </c>
    </row>
    <row r="208" spans="3:12" hidden="1" x14ac:dyDescent="0.25">
      <c r="C208" s="325" t="s">
        <v>47</v>
      </c>
      <c r="D208" s="686">
        <v>75</v>
      </c>
      <c r="E208" s="326"/>
      <c r="F208" s="115">
        <v>0</v>
      </c>
      <c r="G208" s="327">
        <f t="shared" ref="G208:G216" si="21">E208*F208</f>
        <v>0</v>
      </c>
      <c r="H208" s="328"/>
      <c r="I208" s="116" t="s">
        <v>699</v>
      </c>
      <c r="J208" s="116" t="str">
        <f>VLOOKUP(I208,Presupuesto!$B$11:$C$566,2,0)</f>
        <v>SERVICIOS DE CAPACITACION.</v>
      </c>
      <c r="K208" s="329" t="s">
        <v>1360</v>
      </c>
      <c r="L208" s="116" t="s">
        <v>394</v>
      </c>
    </row>
    <row r="209" spans="3:12" x14ac:dyDescent="0.25">
      <c r="C209" s="99" t="s">
        <v>48</v>
      </c>
      <c r="D209" s="687"/>
      <c r="E209" s="200">
        <f>D208</f>
        <v>75</v>
      </c>
      <c r="F209" s="100">
        <v>50</v>
      </c>
      <c r="G209" s="97">
        <f t="shared" si="21"/>
        <v>3750</v>
      </c>
      <c r="H209" s="161" t="s">
        <v>1509</v>
      </c>
      <c r="I209" s="98" t="s">
        <v>717</v>
      </c>
      <c r="J209" s="98" t="str">
        <f>VLOOKUP(I209,Presupuesto!$B$11:$C$566,2,0)</f>
        <v>SERVICIOS DE IMPRENTA PUBLIC.Y REPRODUCCION</v>
      </c>
      <c r="K209" s="98" t="str">
        <f>$K$208</f>
        <v>Estudiantes y Graduados</v>
      </c>
      <c r="L209" s="98" t="s">
        <v>412</v>
      </c>
    </row>
    <row r="210" spans="3:12" x14ac:dyDescent="0.25">
      <c r="C210" s="99" t="s">
        <v>49</v>
      </c>
      <c r="D210" s="687"/>
      <c r="E210" s="200">
        <v>180</v>
      </c>
      <c r="F210" s="100">
        <v>50</v>
      </c>
      <c r="G210" s="97">
        <f t="shared" si="21"/>
        <v>9000</v>
      </c>
      <c r="H210" s="161" t="s">
        <v>1509</v>
      </c>
      <c r="I210" s="98" t="s">
        <v>792</v>
      </c>
      <c r="J210" s="98" t="str">
        <f>VLOOKUP(I210,Presupuesto!$B$11:$C$566,2,0)</f>
        <v>ALIMENTOS B EBIDAS PARA PERSONAS</v>
      </c>
      <c r="K210" s="98" t="str">
        <f t="shared" ref="K210:K218" si="22">$K$208</f>
        <v>Estudiantes y Graduados</v>
      </c>
      <c r="L210" s="98" t="s">
        <v>396</v>
      </c>
    </row>
    <row r="211" spans="3:12" hidden="1" x14ac:dyDescent="0.25">
      <c r="C211" s="99" t="s">
        <v>50</v>
      </c>
      <c r="D211" s="687"/>
      <c r="E211" s="151">
        <v>0</v>
      </c>
      <c r="F211" s="118">
        <v>10000</v>
      </c>
      <c r="G211" s="97">
        <f t="shared" si="21"/>
        <v>0</v>
      </c>
      <c r="H211" s="161"/>
      <c r="I211" s="320" t="s">
        <v>300</v>
      </c>
      <c r="J211" s="98" t="str">
        <f>VLOOKUP(I211,Presupuesto!$B$11:$C$566,2,0)</f>
        <v>PASAJES (26100-00)</v>
      </c>
      <c r="K211" s="98" t="str">
        <f t="shared" si="22"/>
        <v>Estudiantes y Graduados</v>
      </c>
      <c r="L211" s="98" t="s">
        <v>412</v>
      </c>
    </row>
    <row r="212" spans="3:12" hidden="1" x14ac:dyDescent="0.25">
      <c r="C212" s="99" t="s">
        <v>417</v>
      </c>
      <c r="D212" s="687"/>
      <c r="E212" s="151">
        <v>0</v>
      </c>
      <c r="F212" s="118">
        <v>250</v>
      </c>
      <c r="G212" s="97">
        <f t="shared" si="21"/>
        <v>0</v>
      </c>
      <c r="H212" s="161"/>
      <c r="I212" s="98" t="s">
        <v>821</v>
      </c>
      <c r="J212" s="98" t="str">
        <f>VLOOKUP(I212,Presupuesto!$B$11:$C$566,2,0)</f>
        <v>PRODUCTOS PAPEL Y CARTON</v>
      </c>
      <c r="K212" s="98" t="str">
        <f t="shared" si="22"/>
        <v>Estudiantes y Graduados</v>
      </c>
      <c r="L212" s="98" t="s">
        <v>412</v>
      </c>
    </row>
    <row r="213" spans="3:12" hidden="1" x14ac:dyDescent="0.25">
      <c r="C213" s="99" t="s">
        <v>51</v>
      </c>
      <c r="D213" s="687"/>
      <c r="E213" s="200">
        <v>0</v>
      </c>
      <c r="F213" s="100">
        <v>85</v>
      </c>
      <c r="G213" s="97">
        <f t="shared" si="21"/>
        <v>0</v>
      </c>
      <c r="H213" s="161"/>
      <c r="I213" s="98" t="s">
        <v>821</v>
      </c>
      <c r="J213" s="98" t="str">
        <f>VLOOKUP(I213,Presupuesto!$B$11:$C$566,2,0)</f>
        <v>PRODUCTOS PAPEL Y CARTON</v>
      </c>
      <c r="K213" s="98" t="str">
        <f t="shared" si="22"/>
        <v>Estudiantes y Graduados</v>
      </c>
      <c r="L213" s="98" t="s">
        <v>412</v>
      </c>
    </row>
    <row r="214" spans="3:12" hidden="1" x14ac:dyDescent="0.25">
      <c r="C214" s="99" t="s">
        <v>123</v>
      </c>
      <c r="D214" s="687"/>
      <c r="E214" s="200">
        <v>0</v>
      </c>
      <c r="F214" s="100">
        <v>36</v>
      </c>
      <c r="G214" s="97">
        <f t="shared" si="21"/>
        <v>0</v>
      </c>
      <c r="H214" s="161"/>
      <c r="I214" s="98" t="s">
        <v>942</v>
      </c>
      <c r="J214" s="98" t="str">
        <f>VLOOKUP(I214,Presupuesto!$B$11:$C$566,2,0)</f>
        <v>UTILES DE ESCRITORIO, OFICINA Y ENSE¥ANZA</v>
      </c>
      <c r="K214" s="98" t="str">
        <f t="shared" si="22"/>
        <v>Estudiantes y Graduados</v>
      </c>
      <c r="L214" s="98" t="s">
        <v>412</v>
      </c>
    </row>
    <row r="215" spans="3:12" hidden="1" x14ac:dyDescent="0.25">
      <c r="C215" s="99" t="s">
        <v>34</v>
      </c>
      <c r="D215" s="687"/>
      <c r="E215" s="200">
        <v>0</v>
      </c>
      <c r="F215" s="100">
        <v>80</v>
      </c>
      <c r="G215" s="97">
        <f t="shared" si="21"/>
        <v>0</v>
      </c>
      <c r="H215" s="161"/>
      <c r="I215" s="98" t="s">
        <v>942</v>
      </c>
      <c r="J215" s="98" t="str">
        <f>VLOOKUP(I215,Presupuesto!$B$11:$C$566,2,0)</f>
        <v>UTILES DE ESCRITORIO, OFICINA Y ENSE¥ANZA</v>
      </c>
      <c r="K215" s="98" t="str">
        <f t="shared" si="22"/>
        <v>Estudiantes y Graduados</v>
      </c>
      <c r="L215" s="98" t="s">
        <v>412</v>
      </c>
    </row>
    <row r="216" spans="3:12" hidden="1" x14ac:dyDescent="0.25">
      <c r="C216" s="109" t="s">
        <v>52</v>
      </c>
      <c r="D216" s="687"/>
      <c r="E216" s="213">
        <v>0</v>
      </c>
      <c r="F216" s="119">
        <v>25</v>
      </c>
      <c r="G216" s="97">
        <f t="shared" si="21"/>
        <v>0</v>
      </c>
      <c r="H216" s="161"/>
      <c r="I216" s="98" t="s">
        <v>942</v>
      </c>
      <c r="J216" s="98" t="str">
        <f>VLOOKUP(I216,Presupuesto!$B$11:$C$566,2,0)</f>
        <v>UTILES DE ESCRITORIO, OFICINA Y ENSE¥ANZA</v>
      </c>
      <c r="K216" s="98" t="str">
        <f t="shared" si="22"/>
        <v>Estudiantes y Graduados</v>
      </c>
      <c r="L216" s="98" t="s">
        <v>412</v>
      </c>
    </row>
    <row r="217" spans="3:12" s="458" customFormat="1" ht="15.75" thickBot="1" x14ac:dyDescent="0.3">
      <c r="C217" s="217" t="s">
        <v>428</v>
      </c>
      <c r="D217" s="218">
        <v>24</v>
      </c>
      <c r="E217" s="330">
        <v>2.75</v>
      </c>
      <c r="F217" s="104">
        <f>HLOOKUP(C217,$AH$2:$BU$3,2,0)</f>
        <v>2000</v>
      </c>
      <c r="G217" s="105">
        <f>D217*E217*F217</f>
        <v>132000</v>
      </c>
      <c r="H217" s="331" t="s">
        <v>1509</v>
      </c>
      <c r="I217" s="332" t="s">
        <v>761</v>
      </c>
      <c r="J217" s="106" t="str">
        <f>VLOOKUP(I217,Presupuesto!$B$11:$C$566,2,0)</f>
        <v>VIATICOS NACIONALES</v>
      </c>
      <c r="K217" s="333" t="str">
        <f t="shared" si="22"/>
        <v>Estudiantes y Graduados</v>
      </c>
      <c r="L217" s="333" t="s">
        <v>2011</v>
      </c>
    </row>
    <row r="218" spans="3:12" ht="15.75" hidden="1" thickBot="1" x14ac:dyDescent="0.3">
      <c r="C218" s="217" t="s">
        <v>430</v>
      </c>
      <c r="D218" s="218">
        <v>0</v>
      </c>
      <c r="E218" s="330">
        <v>0</v>
      </c>
      <c r="F218" s="104">
        <f>HLOOKUP(C218,$AH$2:$BU$3,2,0)</f>
        <v>1150</v>
      </c>
      <c r="G218" s="105">
        <f>D218*E218*F218</f>
        <v>0</v>
      </c>
      <c r="H218" s="331"/>
      <c r="I218" s="332" t="s">
        <v>761</v>
      </c>
      <c r="J218" s="106" t="str">
        <f>VLOOKUP(I218,Presupuesto!$B$11:$C$566,2,0)</f>
        <v>VIATICOS NACIONALES</v>
      </c>
      <c r="K218" s="333" t="str">
        <f t="shared" si="22"/>
        <v>Estudiantes y Graduados</v>
      </c>
      <c r="L218" s="333" t="s">
        <v>412</v>
      </c>
    </row>
    <row r="219" spans="3:12" x14ac:dyDescent="0.25">
      <c r="C219" s="93"/>
      <c r="E219" s="112"/>
      <c r="F219" s="112"/>
      <c r="G219" s="112"/>
      <c r="H219" s="174"/>
      <c r="I219" s="112"/>
      <c r="J219" s="112"/>
      <c r="K219" s="112"/>
    </row>
    <row r="220" spans="3:12" ht="15.75" thickBot="1" x14ac:dyDescent="0.3"/>
    <row r="221" spans="3:12" ht="15.75" thickBot="1" x14ac:dyDescent="0.3">
      <c r="C221" s="29" t="s">
        <v>43</v>
      </c>
      <c r="D221" s="30">
        <f>SUM(G228:G238)</f>
        <v>146180</v>
      </c>
      <c r="E221" s="93"/>
      <c r="F221" s="93"/>
      <c r="G221" s="93"/>
      <c r="H221" s="76"/>
      <c r="I221" s="76"/>
      <c r="J221" s="76"/>
      <c r="K221" s="112"/>
    </row>
    <row r="222" spans="3:12" x14ac:dyDescent="0.25">
      <c r="C222" s="70"/>
      <c r="D222" s="31"/>
      <c r="E222" s="93"/>
      <c r="F222" s="93"/>
      <c r="G222" s="93"/>
      <c r="H222" s="76"/>
      <c r="I222" s="76"/>
      <c r="J222" s="76"/>
      <c r="K222" s="112"/>
    </row>
    <row r="223" spans="3:12" x14ac:dyDescent="0.25">
      <c r="C223" s="70"/>
      <c r="D223" s="31"/>
      <c r="E223" s="93"/>
      <c r="F223" s="93"/>
      <c r="G223" s="93"/>
      <c r="H223" s="76"/>
      <c r="I223" s="76"/>
      <c r="J223" s="76"/>
      <c r="K223" s="112"/>
    </row>
    <row r="224" spans="3:12" ht="15.75" x14ac:dyDescent="0.25">
      <c r="C224" s="202" t="s">
        <v>392</v>
      </c>
      <c r="D224" s="366" t="s">
        <v>1959</v>
      </c>
      <c r="E224" s="93"/>
      <c r="F224" s="93"/>
      <c r="G224" s="93"/>
      <c r="H224" s="76"/>
      <c r="I224" s="76"/>
      <c r="J224" s="76"/>
      <c r="K224" s="112"/>
    </row>
    <row r="225" spans="3:12" ht="18.75" x14ac:dyDescent="0.25">
      <c r="C225" s="211" t="str">
        <f>IFERROR(VLOOKUP(D224,'1. Desarrollo e Innov. Curricu.'!$E:$F,2,FALSE),IFERROR(VLOOKUP(D224,'2. Investigación Científica'!$E:$F,2,FALSE),IFERROR(VLOOKUP(D224,'3. Vinculación Univ. Sociedad'!$E:$F,2,FALSE),IFERROR(VLOOKUP(D224,'4. Docencia y Profesorado Univ.'!$E:$F,2,FALSE),IFERROR(VLOOKUP(D224,'5. Estudiantes y Graduados'!$E:$F,2,FALSE),IFERROR(VLOOKUP(D224,'11. Gestion Administrativa'!$E:$F,2,FALSE),IFERROR(VLOOKUP(D224,'13. Gestión Académica'!$E:$F,2,FALSE),IFERROR(VLOOKUP(D224,'8. Asegura. de la Calid. y M'!$E:$F,2,FALSE),IFERROR(VLOOKUP(D224,'6. Gestión del Conocimiento'!$E:$F,2,FALSE),IFERROR(VLOOKUP(D224,'15. Gobernabilidad y Proceso...'!$E:$F,2,FALSE),IFERROR(VLOOKUP(D224,'12. Gestión del Talento Humano'!$E:$F,2,FALSE),IFERROR(VLOOKUP(D224,'14. Internacional... de la E.S.'!$E:$F,2,FALSE),IFERROR(VLOOKUP(D224,'10. Posgrado'!$E:$F,2,FALSE),IFERROR(VLOOKUP(D224,'17. Gestión TIC'!$E:$F,2,FALSE),IFERROR(VLOOKUP(D224,'16. Desa. del Sistema Educ.Sup.'!$E:$F,2,FALSE),IFERROR(VLOOKUP(D224,'9. Cultura de Inno. Insti...'!$E:$F,2,FALSE),VLOOKUP(D224,'7. Lo Esencial de la Reforma U.'!$E:$F,2,0)))))))))))))))))</f>
        <v>Listados de asistencia, material didactico, fotografias, informe de capacitación</v>
      </c>
      <c r="D225" s="31"/>
      <c r="E225" s="93"/>
      <c r="F225" s="93"/>
      <c r="G225" s="93"/>
      <c r="H225" s="76"/>
      <c r="I225" s="76"/>
      <c r="J225" s="76"/>
      <c r="K225" s="112"/>
    </row>
    <row r="226" spans="3:12" ht="15.75" thickBot="1" x14ac:dyDescent="0.3">
      <c r="C226" s="70"/>
      <c r="D226" s="31"/>
      <c r="E226" s="93"/>
      <c r="F226" s="93"/>
      <c r="G226" s="93"/>
      <c r="H226" s="76"/>
      <c r="I226" s="76"/>
      <c r="J226" s="76"/>
      <c r="K226" s="112"/>
    </row>
    <row r="227" spans="3:12" ht="30.75" thickBot="1" x14ac:dyDescent="0.3">
      <c r="C227" s="126" t="s">
        <v>44</v>
      </c>
      <c r="D227" s="129" t="s">
        <v>45</v>
      </c>
      <c r="E227" s="128" t="s">
        <v>55</v>
      </c>
      <c r="F227" s="128" t="s">
        <v>57</v>
      </c>
      <c r="G227" s="127" t="s">
        <v>27</v>
      </c>
      <c r="H227" s="133" t="s">
        <v>131</v>
      </c>
      <c r="I227" s="128" t="s">
        <v>46</v>
      </c>
      <c r="J227" s="128" t="s">
        <v>132</v>
      </c>
      <c r="K227" s="128" t="s">
        <v>410</v>
      </c>
      <c r="L227" s="128" t="s">
        <v>411</v>
      </c>
    </row>
    <row r="228" spans="3:12" hidden="1" x14ac:dyDescent="0.25">
      <c r="C228" s="325" t="s">
        <v>47</v>
      </c>
      <c r="D228" s="686">
        <v>120</v>
      </c>
      <c r="E228" s="326"/>
      <c r="F228" s="115">
        <v>30000</v>
      </c>
      <c r="G228" s="327">
        <f t="shared" ref="G228:G236" si="23">E228*F228</f>
        <v>0</v>
      </c>
      <c r="H228" s="328" t="s">
        <v>129</v>
      </c>
      <c r="I228" s="116" t="s">
        <v>699</v>
      </c>
      <c r="J228" s="116" t="str">
        <f>VLOOKUP(I228,Presupuesto!$B$11:$C$566,2,0)</f>
        <v>SERVICIOS DE CAPACITACION.</v>
      </c>
      <c r="K228" s="329" t="s">
        <v>1360</v>
      </c>
      <c r="L228" s="116" t="s">
        <v>394</v>
      </c>
    </row>
    <row r="229" spans="3:12" x14ac:dyDescent="0.25">
      <c r="C229" s="99" t="s">
        <v>48</v>
      </c>
      <c r="D229" s="687"/>
      <c r="E229" s="200">
        <f>D228</f>
        <v>120</v>
      </c>
      <c r="F229" s="100">
        <v>50</v>
      </c>
      <c r="G229" s="97">
        <f t="shared" si="23"/>
        <v>6000</v>
      </c>
      <c r="H229" s="161" t="s">
        <v>129</v>
      </c>
      <c r="I229" s="98" t="s">
        <v>717</v>
      </c>
      <c r="J229" s="98" t="str">
        <f>VLOOKUP(I229,Presupuesto!$B$11:$C$566,2,0)</f>
        <v>SERVICIOS DE IMPRENTA PUBLIC.Y REPRODUCCION</v>
      </c>
      <c r="K229" s="98" t="str">
        <f>$K$228</f>
        <v>Estudiantes y Graduados</v>
      </c>
      <c r="L229" s="98" t="s">
        <v>412</v>
      </c>
    </row>
    <row r="230" spans="3:12" hidden="1" x14ac:dyDescent="0.25">
      <c r="C230" s="99" t="s">
        <v>49</v>
      </c>
      <c r="D230" s="687"/>
      <c r="E230" s="200">
        <v>0</v>
      </c>
      <c r="F230" s="100">
        <v>150</v>
      </c>
      <c r="G230" s="97">
        <f t="shared" si="23"/>
        <v>0</v>
      </c>
      <c r="H230" s="161" t="s">
        <v>129</v>
      </c>
      <c r="I230" s="98" t="s">
        <v>792</v>
      </c>
      <c r="J230" s="98" t="str">
        <f>VLOOKUP(I230,Presupuesto!$B$11:$C$566,2,0)</f>
        <v>ALIMENTOS B EBIDAS PARA PERSONAS</v>
      </c>
      <c r="K230" s="98" t="str">
        <f t="shared" ref="K230:K238" si="24">$K$228</f>
        <v>Estudiantes y Graduados</v>
      </c>
      <c r="L230" s="98" t="s">
        <v>396</v>
      </c>
    </row>
    <row r="231" spans="3:12" hidden="1" x14ac:dyDescent="0.25">
      <c r="C231" s="99" t="s">
        <v>50</v>
      </c>
      <c r="D231" s="687"/>
      <c r="E231" s="151">
        <v>0</v>
      </c>
      <c r="F231" s="118">
        <v>10000</v>
      </c>
      <c r="G231" s="97">
        <f t="shared" si="23"/>
        <v>0</v>
      </c>
      <c r="H231" s="161" t="s">
        <v>129</v>
      </c>
      <c r="I231" s="320" t="s">
        <v>749</v>
      </c>
      <c r="J231" s="98" t="str">
        <f>VLOOKUP(I231,Presupuesto!$B$11:$C$566,2,0)</f>
        <v>PASAJES NACIONALES</v>
      </c>
      <c r="K231" s="98" t="str">
        <f t="shared" si="24"/>
        <v>Estudiantes y Graduados</v>
      </c>
      <c r="L231" s="98" t="s">
        <v>412</v>
      </c>
    </row>
    <row r="232" spans="3:12" x14ac:dyDescent="0.25">
      <c r="C232" s="99" t="s">
        <v>417</v>
      </c>
      <c r="D232" s="687"/>
      <c r="E232" s="151">
        <v>120</v>
      </c>
      <c r="F232" s="118">
        <v>250</v>
      </c>
      <c r="G232" s="97">
        <f t="shared" si="23"/>
        <v>30000</v>
      </c>
      <c r="H232" s="161" t="s">
        <v>129</v>
      </c>
      <c r="I232" s="98" t="s">
        <v>821</v>
      </c>
      <c r="J232" s="98" t="str">
        <f>VLOOKUP(I232,Presupuesto!$B$11:$C$566,2,0)</f>
        <v>PRODUCTOS PAPEL Y CARTON</v>
      </c>
      <c r="K232" s="98" t="str">
        <f t="shared" si="24"/>
        <v>Estudiantes y Graduados</v>
      </c>
      <c r="L232" s="98" t="s">
        <v>412</v>
      </c>
    </row>
    <row r="233" spans="3:12" x14ac:dyDescent="0.25">
      <c r="C233" s="99" t="s">
        <v>51</v>
      </c>
      <c r="D233" s="687"/>
      <c r="E233" s="200">
        <v>2</v>
      </c>
      <c r="F233" s="100">
        <v>85</v>
      </c>
      <c r="G233" s="97">
        <f t="shared" si="23"/>
        <v>170</v>
      </c>
      <c r="H233" s="161" t="s">
        <v>129</v>
      </c>
      <c r="I233" s="98" t="s">
        <v>821</v>
      </c>
      <c r="J233" s="98" t="str">
        <f>VLOOKUP(I233,Presupuesto!$B$11:$C$566,2,0)</f>
        <v>PRODUCTOS PAPEL Y CARTON</v>
      </c>
      <c r="K233" s="98" t="str">
        <f t="shared" si="24"/>
        <v>Estudiantes y Graduados</v>
      </c>
      <c r="L233" s="98" t="s">
        <v>412</v>
      </c>
    </row>
    <row r="234" spans="3:12" x14ac:dyDescent="0.25">
      <c r="C234" s="99" t="s">
        <v>123</v>
      </c>
      <c r="D234" s="687"/>
      <c r="E234" s="200">
        <f>D228/12</f>
        <v>10</v>
      </c>
      <c r="F234" s="100">
        <v>36</v>
      </c>
      <c r="G234" s="97">
        <f t="shared" si="23"/>
        <v>360</v>
      </c>
      <c r="H234" s="161" t="s">
        <v>129</v>
      </c>
      <c r="I234" s="98" t="s">
        <v>942</v>
      </c>
      <c r="J234" s="98" t="str">
        <f>VLOOKUP(I234,Presupuesto!$B$11:$C$566,2,0)</f>
        <v>UTILES DE ESCRITORIO, OFICINA Y ENSE¥ANZA</v>
      </c>
      <c r="K234" s="98" t="str">
        <f t="shared" si="24"/>
        <v>Estudiantes y Graduados</v>
      </c>
      <c r="L234" s="98" t="s">
        <v>412</v>
      </c>
    </row>
    <row r="235" spans="3:12" x14ac:dyDescent="0.25">
      <c r="C235" s="99" t="s">
        <v>34</v>
      </c>
      <c r="D235" s="687"/>
      <c r="E235" s="200">
        <v>5</v>
      </c>
      <c r="F235" s="100">
        <v>80</v>
      </c>
      <c r="G235" s="97">
        <f t="shared" si="23"/>
        <v>400</v>
      </c>
      <c r="H235" s="161" t="s">
        <v>129</v>
      </c>
      <c r="I235" s="98" t="s">
        <v>942</v>
      </c>
      <c r="J235" s="98" t="str">
        <f>VLOOKUP(I235,Presupuesto!$B$11:$C$566,2,0)</f>
        <v>UTILES DE ESCRITORIO, OFICINA Y ENSE¥ANZA</v>
      </c>
      <c r="K235" s="98" t="str">
        <f t="shared" si="24"/>
        <v>Estudiantes y Graduados</v>
      </c>
      <c r="L235" s="98" t="s">
        <v>412</v>
      </c>
    </row>
    <row r="236" spans="3:12" hidden="1" x14ac:dyDescent="0.25">
      <c r="C236" s="109" t="s">
        <v>52</v>
      </c>
      <c r="D236" s="687"/>
      <c r="E236" s="213">
        <v>0</v>
      </c>
      <c r="F236" s="119">
        <v>25</v>
      </c>
      <c r="G236" s="97">
        <f t="shared" si="23"/>
        <v>0</v>
      </c>
      <c r="H236" s="161" t="s">
        <v>129</v>
      </c>
      <c r="I236" s="98" t="s">
        <v>942</v>
      </c>
      <c r="J236" s="98" t="str">
        <f>VLOOKUP(I236,Presupuesto!$B$11:$C$566,2,0)</f>
        <v>UTILES DE ESCRITORIO, OFICINA Y ENSE¥ANZA</v>
      </c>
      <c r="K236" s="98" t="str">
        <f t="shared" si="24"/>
        <v>Estudiantes y Graduados</v>
      </c>
      <c r="L236" s="98" t="s">
        <v>412</v>
      </c>
    </row>
    <row r="237" spans="3:12" s="458" customFormat="1" ht="15.75" thickBot="1" x14ac:dyDescent="0.3">
      <c r="C237" s="217" t="s">
        <v>428</v>
      </c>
      <c r="D237" s="218">
        <v>8</v>
      </c>
      <c r="E237" s="330">
        <v>4.75</v>
      </c>
      <c r="F237" s="104">
        <f>HLOOKUP(C237,$AH$2:$BU$3,2,0)</f>
        <v>2000</v>
      </c>
      <c r="G237" s="105">
        <f>D237*E237*F237</f>
        <v>76000</v>
      </c>
      <c r="H237" s="331" t="s">
        <v>129</v>
      </c>
      <c r="I237" s="332" t="s">
        <v>761</v>
      </c>
      <c r="J237" s="106" t="str">
        <f>VLOOKUP(I237,Presupuesto!$B$11:$C$566,2,0)</f>
        <v>VIATICOS NACIONALES</v>
      </c>
      <c r="K237" s="333" t="str">
        <f t="shared" si="24"/>
        <v>Estudiantes y Graduados</v>
      </c>
      <c r="L237" s="333" t="s">
        <v>397</v>
      </c>
    </row>
    <row r="238" spans="3:12" ht="15.75" thickBot="1" x14ac:dyDescent="0.3">
      <c r="C238" s="217" t="s">
        <v>432</v>
      </c>
      <c r="D238" s="218">
        <v>4</v>
      </c>
      <c r="E238" s="330">
        <v>4.75</v>
      </c>
      <c r="F238" s="104">
        <f>HLOOKUP(C238,$AH$2:$BU$3,2,0)</f>
        <v>1750</v>
      </c>
      <c r="G238" s="105">
        <f>D238*E238*F238</f>
        <v>33250</v>
      </c>
      <c r="H238" s="331" t="s">
        <v>129</v>
      </c>
      <c r="I238" s="332" t="s">
        <v>761</v>
      </c>
      <c r="J238" s="106" t="str">
        <f>VLOOKUP(I238,Presupuesto!$B$11:$C$566,2,0)</f>
        <v>VIATICOS NACIONALES</v>
      </c>
      <c r="K238" s="333" t="str">
        <f t="shared" si="24"/>
        <v>Estudiantes y Graduados</v>
      </c>
      <c r="L238" s="333" t="s">
        <v>397</v>
      </c>
    </row>
    <row r="240" spans="3:12" ht="15.75" thickBot="1" x14ac:dyDescent="0.3"/>
    <row r="241" spans="3:12" s="458" customFormat="1" ht="15.75" thickBot="1" x14ac:dyDescent="0.3">
      <c r="C241" s="29" t="s">
        <v>43</v>
      </c>
      <c r="D241" s="30">
        <f>SUM(G248:G257)</f>
        <v>99775</v>
      </c>
      <c r="E241" s="93"/>
      <c r="F241" s="93"/>
      <c r="G241" s="93"/>
      <c r="H241" s="76"/>
      <c r="I241" s="76"/>
      <c r="J241" s="76"/>
      <c r="K241" s="112"/>
    </row>
    <row r="242" spans="3:12" s="458" customFormat="1" x14ac:dyDescent="0.25">
      <c r="C242" s="70"/>
      <c r="D242" s="31"/>
      <c r="E242" s="93"/>
      <c r="F242" s="93"/>
      <c r="G242" s="93"/>
      <c r="H242" s="76"/>
      <c r="I242" s="76"/>
      <c r="J242" s="76"/>
      <c r="K242" s="112"/>
    </row>
    <row r="243" spans="3:12" s="458" customFormat="1" x14ac:dyDescent="0.25">
      <c r="C243" s="70"/>
      <c r="D243" s="31"/>
      <c r="E243" s="93"/>
      <c r="F243" s="93"/>
      <c r="G243" s="93"/>
      <c r="H243" s="76"/>
      <c r="I243" s="76"/>
      <c r="J243" s="76"/>
      <c r="K243" s="112"/>
    </row>
    <row r="244" spans="3:12" s="458" customFormat="1" ht="15.75" x14ac:dyDescent="0.25">
      <c r="C244" s="202" t="s">
        <v>392</v>
      </c>
      <c r="D244" s="366" t="s">
        <v>1906</v>
      </c>
      <c r="E244" s="93"/>
      <c r="F244" s="93"/>
      <c r="G244" s="93"/>
      <c r="H244" s="76"/>
      <c r="I244" s="76"/>
      <c r="J244" s="76"/>
      <c r="K244" s="112"/>
    </row>
    <row r="245" spans="3:12" s="458" customFormat="1" ht="18.75" x14ac:dyDescent="0.25">
      <c r="C245" s="211" t="str">
        <f>IFERROR(VLOOKUP(D244,'1. Desarrollo e Innov. Curricu.'!$E:$F,2,FALSE),IFERROR(VLOOKUP(D244,'2. Investigación Científica'!$E:$F,2,FALSE),IFERROR(VLOOKUP(D244,'3. Vinculación Univ. Sociedad'!$E:$F,2,FALSE),IFERROR(VLOOKUP(D244,'4. Docencia y Profesorado Univ.'!$E:$F,2,FALSE),IFERROR(VLOOKUP(D244,'5. Estudiantes y Graduados'!$E:$F,2,FALSE),IFERROR(VLOOKUP(D244,'11. Gestion Administrativa'!$E:$F,2,FALSE),IFERROR(VLOOKUP(D244,'13. Gestión Académica'!$E:$F,2,FALSE),IFERROR(VLOOKUP(D244,'8. Asegura. de la Calid. y M'!$E:$F,2,FALSE),IFERROR(VLOOKUP(D244,'6. Gestión del Conocimiento'!$E:$F,2,FALSE),IFERROR(VLOOKUP(D244,'15. Gobernabilidad y Proceso...'!$E:$F,2,FALSE),IFERROR(VLOOKUP(D244,'12. Gestión del Talento Humano'!$E:$F,2,FALSE),IFERROR(VLOOKUP(D244,'14. Internacional... de la E.S.'!$E:$F,2,FALSE),IFERROR(VLOOKUP(D244,'10. Posgrado'!$E:$F,2,FALSE),IFERROR(VLOOKUP(D244,'17. Gestión TIC'!$E:$F,2,FALSE),IFERROR(VLOOKUP(D244,'16. Desa. del Sistema Educ.Sup.'!$E:$F,2,FALSE),IFERROR(VLOOKUP(D244,'9. Cultura de Inno. Insti...'!$E:$F,2,FALSE),VLOOKUP(D244,'7. Lo Esencial de la Reforma U.'!$E:$F,2,0)))))))))))))))))</f>
        <v>1.3.1.1.1. Realización de proyectos de prevención de lesiones, con talleres de crioterapia, termoterapia, masajes deportivos, vendajes.                        1.3.2.1.1. 2. Charlas de técnicas o métodos fisioterapéuticos en beneficio a los atletas                     Establecer                      1.3.3.1.1. Atención clínica de manera  atletas con lesión aguda y crónica, para su pronta recuperación e integración al deporte                                    1.3.4.1.1.Fortalecimiento y equipamiento del área de terapia Física y Rehabilitación                        1.3.5.1.1    Creación de un protocolo de atención fisioterapéutico de atención y manejo en el Palacio de los deportes 1.3.6.1.1.  Creación de las escuelas profilácticas               1.3.7.1.1.Convenio con FCM-UNAH  para que médicos residentes de último año de Ortopedia y Traumatología, Medicina Física y Rehabilitación y estudiantes de 3er año de la carrera de Terapia Funcional brinden asistencia médica a atletas.                               1.3.8.1.1  Tratamiento fisioterapéutico y profilaxis proporcionada por Fisioterapeutas del área y estudiantes de  2° y 3° año de postgrado de medicina física y rehabilitación</v>
      </c>
      <c r="D245" s="31"/>
      <c r="E245" s="93"/>
      <c r="F245" s="93"/>
      <c r="G245" s="93"/>
      <c r="H245" s="76"/>
      <c r="I245" s="76"/>
      <c r="J245" s="76"/>
      <c r="K245" s="112"/>
    </row>
    <row r="246" spans="3:12" s="458" customFormat="1" ht="15.75" thickBot="1" x14ac:dyDescent="0.3">
      <c r="C246" s="70"/>
      <c r="D246" s="31"/>
      <c r="E246" s="93"/>
      <c r="F246" s="93"/>
      <c r="G246" s="93"/>
      <c r="H246" s="76"/>
      <c r="I246" s="76"/>
      <c r="J246" s="76"/>
      <c r="K246" s="112"/>
    </row>
    <row r="247" spans="3:12" s="458" customFormat="1" ht="30.75" thickBot="1" x14ac:dyDescent="0.3">
      <c r="C247" s="126" t="s">
        <v>44</v>
      </c>
      <c r="D247" s="129" t="s">
        <v>45</v>
      </c>
      <c r="E247" s="128" t="s">
        <v>55</v>
      </c>
      <c r="F247" s="128" t="s">
        <v>57</v>
      </c>
      <c r="G247" s="127" t="s">
        <v>27</v>
      </c>
      <c r="H247" s="133" t="s">
        <v>131</v>
      </c>
      <c r="I247" s="128" t="s">
        <v>46</v>
      </c>
      <c r="J247" s="128" t="s">
        <v>132</v>
      </c>
      <c r="K247" s="128" t="s">
        <v>410</v>
      </c>
      <c r="L247" s="128" t="s">
        <v>411</v>
      </c>
    </row>
    <row r="248" spans="3:12" s="458" customFormat="1" ht="15.75" thickBot="1" x14ac:dyDescent="0.3">
      <c r="C248" s="325" t="s">
        <v>2132</v>
      </c>
      <c r="D248" s="686">
        <v>300</v>
      </c>
      <c r="E248" s="326">
        <v>4</v>
      </c>
      <c r="F248" s="115">
        <v>650</v>
      </c>
      <c r="G248" s="327">
        <f t="shared" ref="G248:G256" si="25">E248*F248</f>
        <v>2600</v>
      </c>
      <c r="H248" s="666" t="s">
        <v>129</v>
      </c>
      <c r="I248" s="116" t="s">
        <v>328</v>
      </c>
      <c r="J248" s="116" t="str">
        <f>VLOOKUP(I248,Presupuesto!$B$11:$C$566,2,0)</f>
        <v>INSTRUMENTOS MENORES MEDICO-QUIRURGICO Y LABORAT.</v>
      </c>
      <c r="K248" s="329" t="s">
        <v>1517</v>
      </c>
      <c r="L248" s="116" t="s">
        <v>394</v>
      </c>
    </row>
    <row r="249" spans="3:12" s="458" customFormat="1" ht="15.75" thickBot="1" x14ac:dyDescent="0.3">
      <c r="C249" s="99" t="s">
        <v>2131</v>
      </c>
      <c r="D249" s="687"/>
      <c r="E249" s="200">
        <f>D248</f>
        <v>300</v>
      </c>
      <c r="F249" s="100">
        <v>150</v>
      </c>
      <c r="G249" s="97">
        <f t="shared" si="25"/>
        <v>45000</v>
      </c>
      <c r="H249" s="666" t="s">
        <v>129</v>
      </c>
      <c r="I249" s="98" t="s">
        <v>1003</v>
      </c>
      <c r="J249" s="98" t="str">
        <f>VLOOKUP(I249,Presupuesto!$B$11:$C$566,2,0)</f>
        <v>EQUIPO MEDICO Y LABORATORIO</v>
      </c>
      <c r="K249" s="98" t="str">
        <f>$K$228</f>
        <v>Estudiantes y Graduados</v>
      </c>
      <c r="L249" s="98" t="s">
        <v>412</v>
      </c>
    </row>
    <row r="250" spans="3:12" s="458" customFormat="1" ht="15.75" thickBot="1" x14ac:dyDescent="0.3">
      <c r="C250" s="99" t="s">
        <v>49</v>
      </c>
      <c r="D250" s="687"/>
      <c r="E250" s="200">
        <f>D248</f>
        <v>300</v>
      </c>
      <c r="F250" s="100">
        <v>150</v>
      </c>
      <c r="G250" s="97">
        <f t="shared" si="25"/>
        <v>45000</v>
      </c>
      <c r="H250" s="666" t="s">
        <v>129</v>
      </c>
      <c r="I250" s="98" t="s">
        <v>792</v>
      </c>
      <c r="J250" s="98" t="str">
        <f>VLOOKUP(I250,Presupuesto!$B$11:$C$566,2,0)</f>
        <v>ALIMENTOS B EBIDAS PARA PERSONAS</v>
      </c>
      <c r="K250" s="98" t="str">
        <f t="shared" ref="K250:K257" si="26">$K$228</f>
        <v>Estudiantes y Graduados</v>
      </c>
      <c r="L250" s="98" t="s">
        <v>396</v>
      </c>
    </row>
    <row r="251" spans="3:12" s="458" customFormat="1" ht="15.75" hidden="1" thickBot="1" x14ac:dyDescent="0.3">
      <c r="C251" s="99" t="s">
        <v>50</v>
      </c>
      <c r="D251" s="687"/>
      <c r="E251" s="151">
        <v>0</v>
      </c>
      <c r="F251" s="118">
        <v>10000</v>
      </c>
      <c r="G251" s="97">
        <f t="shared" si="25"/>
        <v>0</v>
      </c>
      <c r="H251" s="666" t="s">
        <v>129</v>
      </c>
      <c r="I251" s="320" t="s">
        <v>749</v>
      </c>
      <c r="J251" s="98" t="str">
        <f>VLOOKUP(I251,Presupuesto!$B$11:$C$566,2,0)</f>
        <v>PASAJES NACIONALES</v>
      </c>
      <c r="K251" s="98" t="str">
        <f t="shared" si="26"/>
        <v>Estudiantes y Graduados</v>
      </c>
      <c r="L251" s="98" t="s">
        <v>412</v>
      </c>
    </row>
    <row r="252" spans="3:12" s="458" customFormat="1" ht="15.75" thickBot="1" x14ac:dyDescent="0.3">
      <c r="C252" s="99" t="s">
        <v>417</v>
      </c>
      <c r="D252" s="687"/>
      <c r="E252" s="151">
        <v>300</v>
      </c>
      <c r="F252" s="118">
        <v>10</v>
      </c>
      <c r="G252" s="97">
        <f t="shared" si="25"/>
        <v>3000</v>
      </c>
      <c r="H252" s="666" t="s">
        <v>129</v>
      </c>
      <c r="I252" s="98" t="s">
        <v>821</v>
      </c>
      <c r="J252" s="98" t="str">
        <f>VLOOKUP(I252,Presupuesto!$B$11:$C$566,2,0)</f>
        <v>PRODUCTOS PAPEL Y CARTON</v>
      </c>
      <c r="K252" s="98" t="str">
        <f t="shared" si="26"/>
        <v>Estudiantes y Graduados</v>
      </c>
      <c r="L252" s="98" t="s">
        <v>412</v>
      </c>
    </row>
    <row r="253" spans="3:12" s="458" customFormat="1" ht="15.75" thickBot="1" x14ac:dyDescent="0.3">
      <c r="C253" s="99" t="s">
        <v>51</v>
      </c>
      <c r="D253" s="687"/>
      <c r="E253" s="200">
        <f>(D248*25)/500</f>
        <v>15</v>
      </c>
      <c r="F253" s="100">
        <v>85</v>
      </c>
      <c r="G253" s="97">
        <f t="shared" si="25"/>
        <v>1275</v>
      </c>
      <c r="H253" s="666" t="s">
        <v>129</v>
      </c>
      <c r="I253" s="98" t="s">
        <v>821</v>
      </c>
      <c r="J253" s="98" t="str">
        <f>VLOOKUP(I253,Presupuesto!$B$11:$C$566,2,0)</f>
        <v>PRODUCTOS PAPEL Y CARTON</v>
      </c>
      <c r="K253" s="98" t="str">
        <f t="shared" si="26"/>
        <v>Estudiantes y Graduados</v>
      </c>
      <c r="L253" s="98" t="s">
        <v>412</v>
      </c>
    </row>
    <row r="254" spans="3:12" s="458" customFormat="1" ht="15.75" thickBot="1" x14ac:dyDescent="0.3">
      <c r="C254" s="99" t="s">
        <v>123</v>
      </c>
      <c r="D254" s="687"/>
      <c r="E254" s="200">
        <f>D248/12</f>
        <v>25</v>
      </c>
      <c r="F254" s="100">
        <v>36</v>
      </c>
      <c r="G254" s="97">
        <f t="shared" si="25"/>
        <v>900</v>
      </c>
      <c r="H254" s="666" t="s">
        <v>129</v>
      </c>
      <c r="I254" s="98" t="s">
        <v>942</v>
      </c>
      <c r="J254" s="98" t="str">
        <f>VLOOKUP(I254,Presupuesto!$B$11:$C$566,2,0)</f>
        <v>UTILES DE ESCRITORIO, OFICINA Y ENSE¥ANZA</v>
      </c>
      <c r="K254" s="98" t="str">
        <f t="shared" si="26"/>
        <v>Estudiantes y Graduados</v>
      </c>
      <c r="L254" s="98" t="s">
        <v>412</v>
      </c>
    </row>
    <row r="255" spans="3:12" s="458" customFormat="1" x14ac:dyDescent="0.25">
      <c r="C255" s="99" t="s">
        <v>34</v>
      </c>
      <c r="D255" s="687"/>
      <c r="E255" s="200">
        <f>D248/12</f>
        <v>25</v>
      </c>
      <c r="F255" s="100">
        <v>80</v>
      </c>
      <c r="G255" s="97">
        <f t="shared" si="25"/>
        <v>2000</v>
      </c>
      <c r="H255" s="666" t="s">
        <v>129</v>
      </c>
      <c r="I255" s="98" t="s">
        <v>942</v>
      </c>
      <c r="J255" s="98" t="str">
        <f>VLOOKUP(I255,Presupuesto!$B$11:$C$566,2,0)</f>
        <v>UTILES DE ESCRITORIO, OFICINA Y ENSE¥ANZA</v>
      </c>
      <c r="K255" s="98" t="str">
        <f t="shared" si="26"/>
        <v>Estudiantes y Graduados</v>
      </c>
      <c r="L255" s="98" t="s">
        <v>412</v>
      </c>
    </row>
    <row r="256" spans="3:12" s="458" customFormat="1" hidden="1" x14ac:dyDescent="0.25">
      <c r="C256" s="109" t="s">
        <v>52</v>
      </c>
      <c r="D256" s="687"/>
      <c r="E256" s="213">
        <v>0</v>
      </c>
      <c r="F256" s="119">
        <v>25</v>
      </c>
      <c r="G256" s="97">
        <f t="shared" si="25"/>
        <v>0</v>
      </c>
      <c r="H256" s="666" t="s">
        <v>129</v>
      </c>
      <c r="I256" s="98" t="s">
        <v>942</v>
      </c>
      <c r="J256" s="98" t="str">
        <f>VLOOKUP(I256,Presupuesto!$B$11:$C$566,2,0)</f>
        <v>UTILES DE ESCRITORIO, OFICINA Y ENSE¥ANZA</v>
      </c>
      <c r="K256" s="98" t="str">
        <f t="shared" si="26"/>
        <v>Estudiantes y Graduados</v>
      </c>
      <c r="L256" s="98" t="s">
        <v>412</v>
      </c>
    </row>
    <row r="257" spans="3:12" s="458" customFormat="1" ht="15.75" hidden="1" thickBot="1" x14ac:dyDescent="0.3">
      <c r="C257" s="217" t="s">
        <v>430</v>
      </c>
      <c r="D257" s="218">
        <v>0</v>
      </c>
      <c r="E257" s="330">
        <v>0</v>
      </c>
      <c r="F257" s="104">
        <f>HLOOKUP(C257,$AH$2:$BU$3,2,0)</f>
        <v>1150</v>
      </c>
      <c r="G257" s="105">
        <f>D257*E257*F257</f>
        <v>0</v>
      </c>
      <c r="H257" s="666" t="s">
        <v>129</v>
      </c>
      <c r="I257" s="332" t="s">
        <v>761</v>
      </c>
      <c r="J257" s="106" t="str">
        <f>VLOOKUP(I257,Presupuesto!$B$11:$C$566,2,0)</f>
        <v>VIATICOS NACIONALES</v>
      </c>
      <c r="K257" s="333" t="str">
        <f t="shared" si="26"/>
        <v>Estudiantes y Graduados</v>
      </c>
      <c r="L257" s="333" t="s">
        <v>412</v>
      </c>
    </row>
    <row r="259" spans="3:12" ht="15.75" thickBot="1" x14ac:dyDescent="0.3"/>
    <row r="260" spans="3:12" s="458" customFormat="1" ht="15.75" thickBot="1" x14ac:dyDescent="0.3">
      <c r="C260" s="29" t="s">
        <v>43</v>
      </c>
      <c r="D260" s="30">
        <f>SUM(G267:G277)</f>
        <v>57688.75</v>
      </c>
      <c r="E260" s="93"/>
      <c r="F260" s="93"/>
      <c r="G260" s="93"/>
      <c r="H260" s="76"/>
      <c r="I260" s="76"/>
      <c r="J260" s="76"/>
      <c r="K260" s="112"/>
    </row>
    <row r="261" spans="3:12" s="458" customFormat="1" x14ac:dyDescent="0.25">
      <c r="C261" s="70"/>
      <c r="D261" s="31"/>
      <c r="E261" s="93"/>
      <c r="F261" s="93"/>
      <c r="G261" s="93"/>
      <c r="H261" s="76"/>
      <c r="I261" s="76"/>
      <c r="J261" s="76"/>
      <c r="K261" s="112"/>
    </row>
    <row r="262" spans="3:12" s="458" customFormat="1" x14ac:dyDescent="0.25">
      <c r="C262" s="70"/>
      <c r="D262" s="31"/>
      <c r="E262" s="93"/>
      <c r="F262" s="93"/>
      <c r="G262" s="93"/>
      <c r="H262" s="76"/>
      <c r="I262" s="76"/>
      <c r="J262" s="76"/>
      <c r="K262" s="112"/>
    </row>
    <row r="263" spans="3:12" s="458" customFormat="1" ht="15.75" x14ac:dyDescent="0.25">
      <c r="C263" s="202" t="s">
        <v>392</v>
      </c>
      <c r="D263" s="366" t="s">
        <v>1908</v>
      </c>
      <c r="E263" s="93"/>
      <c r="F263" s="93"/>
      <c r="G263" s="93"/>
      <c r="H263" s="76"/>
      <c r="I263" s="76"/>
      <c r="J263" s="76"/>
      <c r="K263" s="112"/>
    </row>
    <row r="264" spans="3:12" s="458" customFormat="1" ht="18.75" x14ac:dyDescent="0.25">
      <c r="C264" s="211" t="str">
        <f>IFERROR(VLOOKUP(D263,'1. Desarrollo e Innov. Curricu.'!$E:$F,2,FALSE),IFERROR(VLOOKUP(D263,'2. Investigación Científica'!$E:$F,2,FALSE),IFERROR(VLOOKUP(D263,'3. Vinculación Univ. Sociedad'!$E:$F,2,FALSE),IFERROR(VLOOKUP(D263,'4. Docencia y Profesorado Univ.'!$E:$F,2,FALSE),IFERROR(VLOOKUP(D263,'5. Estudiantes y Graduados'!$E:$F,2,FALSE),IFERROR(VLOOKUP(D263,'11. Gestion Administrativa'!$E:$F,2,FALSE),IFERROR(VLOOKUP(D263,'13. Gestión Académica'!$E:$F,2,FALSE),IFERROR(VLOOKUP(D263,'8. Asegura. de la Calid. y M'!$E:$F,2,FALSE),IFERROR(VLOOKUP(D263,'6. Gestión del Conocimiento'!$E:$F,2,FALSE),IFERROR(VLOOKUP(D263,'15. Gobernabilidad y Proceso...'!$E:$F,2,FALSE),IFERROR(VLOOKUP(D263,'12. Gestión del Talento Humano'!$E:$F,2,FALSE),IFERROR(VLOOKUP(D263,'14. Internacional... de la E.S.'!$E:$F,2,FALSE),IFERROR(VLOOKUP(D263,'10. Posgrado'!$E:$F,2,FALSE),IFERROR(VLOOKUP(D263,'17. Gestión TIC'!$E:$F,2,FALSE),IFERROR(VLOOKUP(D263,'16. Desa. del Sistema Educ.Sup.'!$E:$F,2,FALSE),IFERROR(VLOOKUP(D263,'9. Cultura de Inno. Insti...'!$E:$F,2,FALSE),VLOOKUP(D263,'7. Lo Esencial de la Reforma U.'!$E:$F,2,0)))))))))))))))))</f>
        <v xml:space="preserve">  1.2.1.1. Capacitación del personal de Salud en Temas de Medicina Deportiva                            1.2.1.2. Ofrecer servicios de salud integral a las y los atletas que lo demanden (Consulta médica ambulatoria, exámenes de laboratorio, entrega de medicamentos por prescripción médica.    1.2.1.4. Brindar atención médica en los eventos de deporte recreativo en los cuales sea requerido la presencia de personal médico. 
1.2.1.5. Brindar atención médica en los diferentes eventos de intercambio estudiantil en los cuales sea requerida la presencia de personal médico.
 1.2.2.1. Definir junto con entrenadores las condiciones de salud mínimas para que un atleta pueda entrenar y competir                             1.2.1.2.. Aplicar la evaluación a atletas previos a entrenamientos y competencias.   
</v>
      </c>
      <c r="D264" s="31"/>
      <c r="E264" s="93"/>
      <c r="F264" s="93"/>
      <c r="G264" s="93"/>
      <c r="H264" s="76"/>
      <c r="I264" s="76"/>
      <c r="J264" s="76"/>
      <c r="K264" s="112"/>
    </row>
    <row r="265" spans="3:12" s="458" customFormat="1" ht="15.75" thickBot="1" x14ac:dyDescent="0.3">
      <c r="C265" s="70"/>
      <c r="D265" s="31"/>
      <c r="E265" s="93"/>
      <c r="F265" s="93"/>
      <c r="G265" s="93"/>
      <c r="H265" s="76"/>
      <c r="I265" s="76"/>
      <c r="J265" s="76"/>
      <c r="K265" s="112"/>
    </row>
    <row r="266" spans="3:12" s="458" customFormat="1" ht="30.75" thickBot="1" x14ac:dyDescent="0.3">
      <c r="C266" s="126" t="s">
        <v>44</v>
      </c>
      <c r="D266" s="129" t="s">
        <v>45</v>
      </c>
      <c r="E266" s="128" t="s">
        <v>55</v>
      </c>
      <c r="F266" s="128" t="s">
        <v>57</v>
      </c>
      <c r="G266" s="127" t="s">
        <v>27</v>
      </c>
      <c r="H266" s="133" t="s">
        <v>131</v>
      </c>
      <c r="I266" s="128" t="s">
        <v>46</v>
      </c>
      <c r="J266" s="128" t="s">
        <v>132</v>
      </c>
      <c r="K266" s="128" t="s">
        <v>410</v>
      </c>
      <c r="L266" s="128" t="s">
        <v>411</v>
      </c>
    </row>
    <row r="267" spans="3:12" s="458" customFormat="1" hidden="1" x14ac:dyDescent="0.25">
      <c r="C267" s="325" t="s">
        <v>47</v>
      </c>
      <c r="D267" s="686">
        <v>15</v>
      </c>
      <c r="E267" s="326">
        <v>4</v>
      </c>
      <c r="F267" s="115">
        <v>0</v>
      </c>
      <c r="G267" s="327">
        <f t="shared" ref="G267:G275" si="27">E267*F267</f>
        <v>0</v>
      </c>
      <c r="H267" s="328"/>
      <c r="I267" s="116" t="s">
        <v>699</v>
      </c>
      <c r="J267" s="116" t="str">
        <f>VLOOKUP(I267,Presupuesto!$B$11:$C$566,2,0)</f>
        <v>SERVICIOS DE CAPACITACION.</v>
      </c>
      <c r="K267" s="329" t="s">
        <v>1360</v>
      </c>
      <c r="L267" s="116" t="s">
        <v>397</v>
      </c>
    </row>
    <row r="268" spans="3:12" s="458" customFormat="1" x14ac:dyDescent="0.25">
      <c r="C268" s="99" t="s">
        <v>48</v>
      </c>
      <c r="D268" s="687"/>
      <c r="E268" s="200">
        <v>10</v>
      </c>
      <c r="F268" s="100">
        <v>50</v>
      </c>
      <c r="G268" s="97">
        <f t="shared" si="27"/>
        <v>500</v>
      </c>
      <c r="H268" s="665" t="s">
        <v>129</v>
      </c>
      <c r="I268" s="98" t="s">
        <v>717</v>
      </c>
      <c r="J268" s="98" t="str">
        <f>VLOOKUP(I268,Presupuesto!$B$11:$C$566,2,0)</f>
        <v>SERVICIOS DE IMPRENTA PUBLIC.Y REPRODUCCION</v>
      </c>
      <c r="K268" s="98" t="str">
        <f>$K$228</f>
        <v>Estudiantes y Graduados</v>
      </c>
      <c r="L268" s="98" t="s">
        <v>397</v>
      </c>
    </row>
    <row r="269" spans="3:12" s="458" customFormat="1" hidden="1" x14ac:dyDescent="0.25">
      <c r="C269" s="99" t="s">
        <v>49</v>
      </c>
      <c r="D269" s="687"/>
      <c r="E269" s="200">
        <v>0</v>
      </c>
      <c r="F269" s="100">
        <v>150</v>
      </c>
      <c r="G269" s="97">
        <f t="shared" si="27"/>
        <v>0</v>
      </c>
      <c r="H269" s="665" t="s">
        <v>129</v>
      </c>
      <c r="I269" s="98" t="s">
        <v>792</v>
      </c>
      <c r="J269" s="98" t="str">
        <f>VLOOKUP(I269,Presupuesto!$B$11:$C$566,2,0)</f>
        <v>ALIMENTOS B EBIDAS PARA PERSONAS</v>
      </c>
      <c r="K269" s="98" t="str">
        <f t="shared" ref="K269:K277" si="28">$K$228</f>
        <v>Estudiantes y Graduados</v>
      </c>
      <c r="L269" s="98" t="s">
        <v>397</v>
      </c>
    </row>
    <row r="270" spans="3:12" s="458" customFormat="1" hidden="1" x14ac:dyDescent="0.25">
      <c r="C270" s="99" t="s">
        <v>50</v>
      </c>
      <c r="D270" s="687"/>
      <c r="E270" s="151">
        <v>0</v>
      </c>
      <c r="F270" s="118">
        <v>10000</v>
      </c>
      <c r="G270" s="97">
        <f t="shared" si="27"/>
        <v>0</v>
      </c>
      <c r="H270" s="665" t="s">
        <v>129</v>
      </c>
      <c r="I270" s="320" t="s">
        <v>300</v>
      </c>
      <c r="J270" s="98" t="str">
        <f>VLOOKUP(I270,Presupuesto!$B$11:$C$566,2,0)</f>
        <v>PASAJES (26100-00)</v>
      </c>
      <c r="K270" s="98" t="str">
        <f t="shared" si="28"/>
        <v>Estudiantes y Graduados</v>
      </c>
      <c r="L270" s="98" t="s">
        <v>397</v>
      </c>
    </row>
    <row r="271" spans="3:12" s="458" customFormat="1" x14ac:dyDescent="0.25">
      <c r="C271" s="99" t="s">
        <v>417</v>
      </c>
      <c r="D271" s="687"/>
      <c r="E271" s="151">
        <v>10</v>
      </c>
      <c r="F271" s="118">
        <v>250</v>
      </c>
      <c r="G271" s="97">
        <f t="shared" si="27"/>
        <v>2500</v>
      </c>
      <c r="H271" s="665" t="s">
        <v>129</v>
      </c>
      <c r="I271" s="98" t="s">
        <v>821</v>
      </c>
      <c r="J271" s="98" t="str">
        <f>VLOOKUP(I271,Presupuesto!$B$11:$C$566,2,0)</f>
        <v>PRODUCTOS PAPEL Y CARTON</v>
      </c>
      <c r="K271" s="98" t="str">
        <f t="shared" si="28"/>
        <v>Estudiantes y Graduados</v>
      </c>
      <c r="L271" s="98" t="s">
        <v>397</v>
      </c>
    </row>
    <row r="272" spans="3:12" s="458" customFormat="1" x14ac:dyDescent="0.25">
      <c r="C272" s="99" t="s">
        <v>51</v>
      </c>
      <c r="D272" s="687"/>
      <c r="E272" s="200">
        <f>(D267*25)/500</f>
        <v>0.75</v>
      </c>
      <c r="F272" s="100">
        <v>85</v>
      </c>
      <c r="G272" s="97">
        <f t="shared" si="27"/>
        <v>63.75</v>
      </c>
      <c r="H272" s="665" t="s">
        <v>129</v>
      </c>
      <c r="I272" s="98" t="s">
        <v>821</v>
      </c>
      <c r="J272" s="98" t="str">
        <f>VLOOKUP(I272,Presupuesto!$B$11:$C$566,2,0)</f>
        <v>PRODUCTOS PAPEL Y CARTON</v>
      </c>
      <c r="K272" s="98" t="str">
        <f t="shared" si="28"/>
        <v>Estudiantes y Graduados</v>
      </c>
      <c r="L272" s="98" t="s">
        <v>397</v>
      </c>
    </row>
    <row r="273" spans="3:12" s="458" customFormat="1" hidden="1" x14ac:dyDescent="0.25">
      <c r="C273" s="99" t="s">
        <v>123</v>
      </c>
      <c r="D273" s="687"/>
      <c r="E273" s="200">
        <v>0</v>
      </c>
      <c r="F273" s="100">
        <v>36</v>
      </c>
      <c r="G273" s="97">
        <f t="shared" si="27"/>
        <v>0</v>
      </c>
      <c r="H273" s="665" t="s">
        <v>129</v>
      </c>
      <c r="I273" s="98" t="s">
        <v>942</v>
      </c>
      <c r="J273" s="98" t="str">
        <f>VLOOKUP(I273,Presupuesto!$B$11:$C$566,2,0)</f>
        <v>UTILES DE ESCRITORIO, OFICINA Y ENSE¥ANZA</v>
      </c>
      <c r="K273" s="98" t="str">
        <f t="shared" si="28"/>
        <v>Estudiantes y Graduados</v>
      </c>
      <c r="L273" s="98" t="s">
        <v>397</v>
      </c>
    </row>
    <row r="274" spans="3:12" s="458" customFormat="1" hidden="1" x14ac:dyDescent="0.25">
      <c r="C274" s="99" t="s">
        <v>34</v>
      </c>
      <c r="D274" s="687"/>
      <c r="E274" s="200">
        <v>0</v>
      </c>
      <c r="F274" s="100">
        <v>80</v>
      </c>
      <c r="G274" s="97">
        <f t="shared" si="27"/>
        <v>0</v>
      </c>
      <c r="H274" s="665" t="s">
        <v>129</v>
      </c>
      <c r="I274" s="98" t="s">
        <v>942</v>
      </c>
      <c r="J274" s="98" t="str">
        <f>VLOOKUP(I274,Presupuesto!$B$11:$C$566,2,0)</f>
        <v>UTILES DE ESCRITORIO, OFICINA Y ENSE¥ANZA</v>
      </c>
      <c r="K274" s="98" t="str">
        <f t="shared" si="28"/>
        <v>Estudiantes y Graduados</v>
      </c>
      <c r="L274" s="98" t="s">
        <v>397</v>
      </c>
    </row>
    <row r="275" spans="3:12" s="458" customFormat="1" hidden="1" x14ac:dyDescent="0.25">
      <c r="C275" s="109" t="s">
        <v>52</v>
      </c>
      <c r="D275" s="687"/>
      <c r="E275" s="213">
        <v>0</v>
      </c>
      <c r="F275" s="119">
        <v>25</v>
      </c>
      <c r="G275" s="97">
        <f t="shared" si="27"/>
        <v>0</v>
      </c>
      <c r="H275" s="665" t="s">
        <v>129</v>
      </c>
      <c r="I275" s="98" t="s">
        <v>942</v>
      </c>
      <c r="J275" s="98" t="str">
        <f>VLOOKUP(I275,Presupuesto!$B$11:$C$566,2,0)</f>
        <v>UTILES DE ESCRITORIO, OFICINA Y ENSE¥ANZA</v>
      </c>
      <c r="K275" s="98" t="str">
        <f t="shared" si="28"/>
        <v>Estudiantes y Graduados</v>
      </c>
      <c r="L275" s="98" t="s">
        <v>397</v>
      </c>
    </row>
    <row r="276" spans="3:12" s="458" customFormat="1" ht="15.75" thickBot="1" x14ac:dyDescent="0.3">
      <c r="C276" s="217" t="s">
        <v>428</v>
      </c>
      <c r="D276" s="218">
        <v>4</v>
      </c>
      <c r="E276" s="330">
        <v>4.75</v>
      </c>
      <c r="F276" s="104">
        <f>HLOOKUP(C276,$AH$2:$BU$3,2,0)</f>
        <v>2000</v>
      </c>
      <c r="G276" s="663">
        <f>D276*E276*F276</f>
        <v>38000</v>
      </c>
      <c r="H276" s="665" t="s">
        <v>129</v>
      </c>
      <c r="I276" s="332" t="s">
        <v>761</v>
      </c>
      <c r="J276" s="106" t="str">
        <f>VLOOKUP(I276,Presupuesto!$B$11:$C$566,2,0)</f>
        <v>VIATICOS NACIONALES</v>
      </c>
      <c r="K276" s="333" t="str">
        <f t="shared" si="28"/>
        <v>Estudiantes y Graduados</v>
      </c>
      <c r="L276" s="98" t="s">
        <v>397</v>
      </c>
    </row>
    <row r="277" spans="3:12" s="458" customFormat="1" ht="15.75" thickBot="1" x14ac:dyDescent="0.3">
      <c r="C277" s="217" t="s">
        <v>432</v>
      </c>
      <c r="D277" s="218">
        <v>2</v>
      </c>
      <c r="E277" s="330">
        <v>4.75</v>
      </c>
      <c r="F277" s="104">
        <f>HLOOKUP(C277,$AH$2:$BU$3,2,0)</f>
        <v>1750</v>
      </c>
      <c r="G277" s="97">
        <f>D277*E277*F277</f>
        <v>16625</v>
      </c>
      <c r="H277" s="665" t="s">
        <v>129</v>
      </c>
      <c r="I277" s="332" t="s">
        <v>761</v>
      </c>
      <c r="J277" s="106" t="str">
        <f>VLOOKUP(I277,Presupuesto!$B$11:$C$566,2,0)</f>
        <v>VIATICOS NACIONALES</v>
      </c>
      <c r="K277" s="333" t="str">
        <f t="shared" si="28"/>
        <v>Estudiantes y Graduados</v>
      </c>
      <c r="L277" s="98" t="s">
        <v>397</v>
      </c>
    </row>
    <row r="279" spans="3:12" ht="15.75" thickBot="1" x14ac:dyDescent="0.3"/>
    <row r="280" spans="3:12" s="458" customFormat="1" ht="15.75" thickBot="1" x14ac:dyDescent="0.3">
      <c r="C280" s="29" t="s">
        <v>43</v>
      </c>
      <c r="D280" s="30">
        <f>SUM(G287:G296)</f>
        <v>127175</v>
      </c>
      <c r="E280" s="93"/>
      <c r="F280" s="93"/>
      <c r="G280" s="93"/>
      <c r="H280" s="76"/>
      <c r="I280" s="76"/>
      <c r="J280" s="76"/>
      <c r="K280" s="112"/>
    </row>
    <row r="281" spans="3:12" s="458" customFormat="1" x14ac:dyDescent="0.25">
      <c r="C281" s="70"/>
      <c r="D281" s="31"/>
      <c r="E281" s="93"/>
      <c r="F281" s="93"/>
      <c r="G281" s="93"/>
      <c r="H281" s="76"/>
      <c r="I281" s="76"/>
      <c r="J281" s="76"/>
      <c r="K281" s="112"/>
    </row>
    <row r="282" spans="3:12" s="458" customFormat="1" x14ac:dyDescent="0.25">
      <c r="C282" s="70"/>
      <c r="D282" s="31"/>
      <c r="E282" s="93"/>
      <c r="F282" s="93"/>
      <c r="G282" s="93"/>
      <c r="H282" s="76"/>
      <c r="I282" s="76"/>
      <c r="J282" s="76"/>
      <c r="K282" s="112"/>
    </row>
    <row r="283" spans="3:12" s="458" customFormat="1" ht="15.75" x14ac:dyDescent="0.25">
      <c r="C283" s="202" t="s">
        <v>392</v>
      </c>
      <c r="D283" s="366" t="s">
        <v>2143</v>
      </c>
      <c r="E283" s="93"/>
      <c r="F283" s="93"/>
      <c r="G283" s="93"/>
      <c r="H283" s="76"/>
      <c r="I283" s="76"/>
      <c r="J283" s="76"/>
      <c r="K283" s="112"/>
    </row>
    <row r="284" spans="3:12" s="458" customFormat="1" ht="18.75" x14ac:dyDescent="0.25">
      <c r="C284" s="211" t="str">
        <f>IFERROR(VLOOKUP(D283,'1. Desarrollo e Innov. Curricu.'!$E:$F,2,FALSE),IFERROR(VLOOKUP(D283,'2. Investigación Científica'!$E:$F,2,FALSE),IFERROR(VLOOKUP(D283,'3. Vinculación Univ. Sociedad'!$E:$F,2,FALSE),IFERROR(VLOOKUP(D283,'4. Docencia y Profesorado Univ.'!$E:$F,2,FALSE),IFERROR(VLOOKUP(D283,'5. Estudiantes y Graduados'!$E:$F,2,FALSE),IFERROR(VLOOKUP(D283,'11. Gestion Administrativa'!$E:$F,2,FALSE),IFERROR(VLOOKUP(D283,'13. Gestión Académica'!$E:$F,2,FALSE),IFERROR(VLOOKUP(D283,'8. Asegura. de la Calid. y M'!$E:$F,2,FALSE),IFERROR(VLOOKUP(D283,'6. Gestión del Conocimiento'!$E:$F,2,FALSE),IFERROR(VLOOKUP(D283,'15. Gobernabilidad y Proceso...'!$E:$F,2,FALSE),IFERROR(VLOOKUP(D283,'12. Gestión del Talento Humano'!$E:$F,2,FALSE),IFERROR(VLOOKUP(D283,'14. Internacional... de la E.S.'!$E:$F,2,FALSE),IFERROR(VLOOKUP(D283,'10. Posgrado'!$E:$F,2,FALSE),IFERROR(VLOOKUP(D283,'17. Gestión TIC'!$E:$F,2,FALSE),IFERROR(VLOOKUP(D283,'16. Desa. del Sistema Educ.Sup.'!$E:$F,2,FALSE),IFERROR(VLOOKUP(D283,'9. Cultura de Inno. Insti...'!$E:$F,2,FALSE),VLOOKUP(D283,'7. Lo Esencial de la Reforma U.'!$E:$F,2,0)))))))))))))))))</f>
        <v>Talleres  de diferentes manifestaciones artisticas, culturales,etc.</v>
      </c>
      <c r="D284" s="31"/>
      <c r="E284" s="93"/>
      <c r="F284" s="93"/>
      <c r="G284" s="93"/>
      <c r="H284" s="76"/>
      <c r="I284" s="76"/>
      <c r="J284" s="76"/>
      <c r="K284" s="112"/>
    </row>
    <row r="285" spans="3:12" s="458" customFormat="1" ht="15.75" thickBot="1" x14ac:dyDescent="0.3">
      <c r="C285" s="70"/>
      <c r="D285" s="31"/>
      <c r="E285" s="93"/>
      <c r="F285" s="93"/>
      <c r="G285" s="93"/>
      <c r="H285" s="76"/>
      <c r="I285" s="76"/>
      <c r="J285" s="76"/>
      <c r="K285" s="112"/>
    </row>
    <row r="286" spans="3:12" s="458" customFormat="1" ht="30.75" thickBot="1" x14ac:dyDescent="0.3">
      <c r="C286" s="126" t="s">
        <v>44</v>
      </c>
      <c r="D286" s="129" t="s">
        <v>45</v>
      </c>
      <c r="E286" s="128" t="s">
        <v>55</v>
      </c>
      <c r="F286" s="128" t="s">
        <v>57</v>
      </c>
      <c r="G286" s="127" t="s">
        <v>27</v>
      </c>
      <c r="H286" s="133" t="s">
        <v>131</v>
      </c>
      <c r="I286" s="128" t="s">
        <v>46</v>
      </c>
      <c r="J286" s="128" t="s">
        <v>132</v>
      </c>
      <c r="K286" s="128" t="s">
        <v>410</v>
      </c>
      <c r="L286" s="128" t="s">
        <v>411</v>
      </c>
    </row>
    <row r="287" spans="3:12" s="458" customFormat="1" ht="15.75" hidden="1" thickBot="1" x14ac:dyDescent="0.3">
      <c r="C287" s="325" t="s">
        <v>47</v>
      </c>
      <c r="D287" s="686">
        <v>300</v>
      </c>
      <c r="E287" s="326"/>
      <c r="F287" s="115">
        <v>30000</v>
      </c>
      <c r="G287" s="327">
        <f t="shared" ref="G287:G295" si="29">E287*F287</f>
        <v>0</v>
      </c>
      <c r="H287" s="328" t="s">
        <v>1509</v>
      </c>
      <c r="I287" s="116" t="s">
        <v>699</v>
      </c>
      <c r="J287" s="116" t="str">
        <f>VLOOKUP(I287,Presupuesto!$B$11:$C$566,2,0)</f>
        <v>SERVICIOS DE CAPACITACION.</v>
      </c>
      <c r="K287" s="329" t="s">
        <v>1360</v>
      </c>
      <c r="L287" s="116" t="s">
        <v>394</v>
      </c>
    </row>
    <row r="288" spans="3:12" s="458" customFormat="1" ht="15.75" thickBot="1" x14ac:dyDescent="0.3">
      <c r="C288" s="99" t="s">
        <v>48</v>
      </c>
      <c r="D288" s="687"/>
      <c r="E288" s="200">
        <f>D287</f>
        <v>300</v>
      </c>
      <c r="F288" s="100">
        <v>10</v>
      </c>
      <c r="G288" s="97">
        <f t="shared" si="29"/>
        <v>3000</v>
      </c>
      <c r="H288" s="328" t="s">
        <v>1509</v>
      </c>
      <c r="I288" s="98" t="s">
        <v>717</v>
      </c>
      <c r="J288" s="98" t="str">
        <f>VLOOKUP(I288,Presupuesto!$B$11:$C$566,2,0)</f>
        <v>SERVICIOS DE IMPRENTA PUBLIC.Y REPRODUCCION</v>
      </c>
      <c r="K288" s="98" t="str">
        <f>$K$228</f>
        <v>Estudiantes y Graduados</v>
      </c>
      <c r="L288" s="98" t="s">
        <v>412</v>
      </c>
    </row>
    <row r="289" spans="3:12" s="458" customFormat="1" ht="15.75" thickBot="1" x14ac:dyDescent="0.3">
      <c r="C289" s="99" t="s">
        <v>49</v>
      </c>
      <c r="D289" s="687"/>
      <c r="E289" s="200">
        <f>D287</f>
        <v>300</v>
      </c>
      <c r="F289" s="100">
        <v>150</v>
      </c>
      <c r="G289" s="97">
        <f t="shared" si="29"/>
        <v>45000</v>
      </c>
      <c r="H289" s="328" t="s">
        <v>1509</v>
      </c>
      <c r="I289" s="98" t="s">
        <v>792</v>
      </c>
      <c r="J289" s="98" t="str">
        <f>VLOOKUP(I289,Presupuesto!$B$11:$C$566,2,0)</f>
        <v>ALIMENTOS B EBIDAS PARA PERSONAS</v>
      </c>
      <c r="K289" s="98" t="str">
        <f t="shared" ref="K289:K296" si="30">$K$228</f>
        <v>Estudiantes y Graduados</v>
      </c>
      <c r="L289" s="98" t="s">
        <v>396</v>
      </c>
    </row>
    <row r="290" spans="3:12" s="458" customFormat="1" ht="15.75" hidden="1" thickBot="1" x14ac:dyDescent="0.3">
      <c r="C290" s="99" t="s">
        <v>50</v>
      </c>
      <c r="D290" s="687"/>
      <c r="E290" s="151">
        <v>0</v>
      </c>
      <c r="F290" s="118">
        <v>10000</v>
      </c>
      <c r="G290" s="97">
        <f t="shared" si="29"/>
        <v>0</v>
      </c>
      <c r="H290" s="328" t="s">
        <v>1509</v>
      </c>
      <c r="I290" s="320" t="s">
        <v>300</v>
      </c>
      <c r="J290" s="98" t="str">
        <f>VLOOKUP(I290,Presupuesto!$B$11:$C$566,2,0)</f>
        <v>PASAJES (26100-00)</v>
      </c>
      <c r="K290" s="98" t="str">
        <f t="shared" si="30"/>
        <v>Estudiantes y Graduados</v>
      </c>
      <c r="L290" s="98" t="s">
        <v>412</v>
      </c>
    </row>
    <row r="291" spans="3:12" s="458" customFormat="1" ht="15.75" thickBot="1" x14ac:dyDescent="0.3">
      <c r="C291" s="99" t="s">
        <v>417</v>
      </c>
      <c r="D291" s="687"/>
      <c r="E291" s="151">
        <v>300</v>
      </c>
      <c r="F291" s="118">
        <v>250</v>
      </c>
      <c r="G291" s="97">
        <f t="shared" si="29"/>
        <v>75000</v>
      </c>
      <c r="H291" s="328" t="s">
        <v>1509</v>
      </c>
      <c r="I291" s="98" t="s">
        <v>821</v>
      </c>
      <c r="J291" s="98" t="str">
        <f>VLOOKUP(I291,Presupuesto!$B$11:$C$566,2,0)</f>
        <v>PRODUCTOS PAPEL Y CARTON</v>
      </c>
      <c r="K291" s="98" t="str">
        <f t="shared" si="30"/>
        <v>Estudiantes y Graduados</v>
      </c>
      <c r="L291" s="98" t="s">
        <v>412</v>
      </c>
    </row>
    <row r="292" spans="3:12" s="458" customFormat="1" ht="15.75" thickBot="1" x14ac:dyDescent="0.3">
      <c r="C292" s="99" t="s">
        <v>51</v>
      </c>
      <c r="D292" s="687"/>
      <c r="E292" s="200">
        <f>(D287*25)/500</f>
        <v>15</v>
      </c>
      <c r="F292" s="100">
        <v>85</v>
      </c>
      <c r="G292" s="97">
        <f t="shared" si="29"/>
        <v>1275</v>
      </c>
      <c r="H292" s="328" t="s">
        <v>1509</v>
      </c>
      <c r="I292" s="98" t="s">
        <v>821</v>
      </c>
      <c r="J292" s="98" t="str">
        <f>VLOOKUP(I292,Presupuesto!$B$11:$C$566,2,0)</f>
        <v>PRODUCTOS PAPEL Y CARTON</v>
      </c>
      <c r="K292" s="98" t="str">
        <f t="shared" si="30"/>
        <v>Estudiantes y Graduados</v>
      </c>
      <c r="L292" s="98" t="s">
        <v>412</v>
      </c>
    </row>
    <row r="293" spans="3:12" s="458" customFormat="1" ht="15.75" thickBot="1" x14ac:dyDescent="0.3">
      <c r="C293" s="99" t="s">
        <v>123</v>
      </c>
      <c r="D293" s="687"/>
      <c r="E293" s="200">
        <f>D287/12</f>
        <v>25</v>
      </c>
      <c r="F293" s="100">
        <v>36</v>
      </c>
      <c r="G293" s="97">
        <f t="shared" si="29"/>
        <v>900</v>
      </c>
      <c r="H293" s="328" t="s">
        <v>1509</v>
      </c>
      <c r="I293" s="98" t="s">
        <v>942</v>
      </c>
      <c r="J293" s="98" t="str">
        <f>VLOOKUP(I293,Presupuesto!$B$11:$C$566,2,0)</f>
        <v>UTILES DE ESCRITORIO, OFICINA Y ENSE¥ANZA</v>
      </c>
      <c r="K293" s="98" t="str">
        <f t="shared" si="30"/>
        <v>Estudiantes y Graduados</v>
      </c>
      <c r="L293" s="98" t="s">
        <v>412</v>
      </c>
    </row>
    <row r="294" spans="3:12" s="458" customFormat="1" x14ac:dyDescent="0.25">
      <c r="C294" s="99" t="s">
        <v>34</v>
      </c>
      <c r="D294" s="687"/>
      <c r="E294" s="200">
        <f>D287/12</f>
        <v>25</v>
      </c>
      <c r="F294" s="100">
        <v>80</v>
      </c>
      <c r="G294" s="97">
        <f t="shared" si="29"/>
        <v>2000</v>
      </c>
      <c r="H294" s="328" t="s">
        <v>1509</v>
      </c>
      <c r="I294" s="98" t="s">
        <v>942</v>
      </c>
      <c r="J294" s="98" t="str">
        <f>VLOOKUP(I294,Presupuesto!$B$11:$C$566,2,0)</f>
        <v>UTILES DE ESCRITORIO, OFICINA Y ENSE¥ANZA</v>
      </c>
      <c r="K294" s="98" t="str">
        <f t="shared" si="30"/>
        <v>Estudiantes y Graduados</v>
      </c>
      <c r="L294" s="98" t="s">
        <v>412</v>
      </c>
    </row>
    <row r="295" spans="3:12" s="458" customFormat="1" hidden="1" x14ac:dyDescent="0.25">
      <c r="C295" s="109" t="s">
        <v>52</v>
      </c>
      <c r="D295" s="687"/>
      <c r="E295" s="213">
        <v>0</v>
      </c>
      <c r="F295" s="119">
        <v>25</v>
      </c>
      <c r="G295" s="97">
        <f t="shared" si="29"/>
        <v>0</v>
      </c>
      <c r="H295" s="328" t="s">
        <v>2251</v>
      </c>
      <c r="I295" s="98" t="s">
        <v>942</v>
      </c>
      <c r="J295" s="98" t="str">
        <f>VLOOKUP(I295,Presupuesto!$B$11:$C$566,2,0)</f>
        <v>UTILES DE ESCRITORIO, OFICINA Y ENSE¥ANZA</v>
      </c>
      <c r="K295" s="98" t="str">
        <f t="shared" si="30"/>
        <v>Estudiantes y Graduados</v>
      </c>
      <c r="L295" s="98" t="s">
        <v>412</v>
      </c>
    </row>
    <row r="296" spans="3:12" s="458" customFormat="1" ht="15.75" hidden="1" thickBot="1" x14ac:dyDescent="0.3">
      <c r="C296" s="217" t="s">
        <v>430</v>
      </c>
      <c r="D296" s="218">
        <v>0</v>
      </c>
      <c r="E296" s="330">
        <v>0</v>
      </c>
      <c r="F296" s="104">
        <f>HLOOKUP(C296,$AH$2:$BU$3,2,0)</f>
        <v>1150</v>
      </c>
      <c r="G296" s="105">
        <f>D296*E296*F296</f>
        <v>0</v>
      </c>
      <c r="H296" s="328" t="s">
        <v>2252</v>
      </c>
      <c r="I296" s="332" t="s">
        <v>301</v>
      </c>
      <c r="J296" s="106" t="str">
        <f>VLOOKUP(I296,Presupuesto!$B$11:$C$566,2,0)</f>
        <v>VIATICOS (26200-00)</v>
      </c>
      <c r="K296" s="333" t="str">
        <f t="shared" si="30"/>
        <v>Estudiantes y Graduados</v>
      </c>
      <c r="L296" s="333" t="s">
        <v>412</v>
      </c>
    </row>
    <row r="298" spans="3:12" ht="15.75" thickBot="1" x14ac:dyDescent="0.3"/>
    <row r="299" spans="3:12" s="458" customFormat="1" ht="15.75" thickBot="1" x14ac:dyDescent="0.3">
      <c r="C299" s="29" t="s">
        <v>43</v>
      </c>
      <c r="D299" s="30">
        <f>SUM(G306:G315)</f>
        <v>204628</v>
      </c>
      <c r="E299" s="93"/>
      <c r="F299" s="93"/>
      <c r="G299" s="93"/>
      <c r="H299" s="76"/>
      <c r="I299" s="76"/>
      <c r="J299" s="76"/>
      <c r="K299" s="112"/>
    </row>
    <row r="300" spans="3:12" s="458" customFormat="1" x14ac:dyDescent="0.25">
      <c r="C300" s="70"/>
      <c r="D300" s="31"/>
      <c r="E300" s="93"/>
      <c r="F300" s="93"/>
      <c r="G300" s="93"/>
      <c r="H300" s="76"/>
      <c r="I300" s="76"/>
      <c r="J300" s="76"/>
      <c r="K300" s="112"/>
    </row>
    <row r="301" spans="3:12" s="458" customFormat="1" x14ac:dyDescent="0.25">
      <c r="C301" s="70"/>
      <c r="D301" s="31"/>
      <c r="E301" s="93"/>
      <c r="F301" s="93"/>
      <c r="G301" s="93"/>
      <c r="H301" s="76"/>
      <c r="I301" s="76"/>
      <c r="J301" s="76"/>
      <c r="K301" s="112"/>
    </row>
    <row r="302" spans="3:12" s="458" customFormat="1" ht="15.75" x14ac:dyDescent="0.25">
      <c r="C302" s="202" t="s">
        <v>392</v>
      </c>
      <c r="D302" s="366" t="s">
        <v>1920</v>
      </c>
      <c r="E302" s="93"/>
      <c r="F302" s="93"/>
      <c r="G302" s="93"/>
      <c r="H302" s="76"/>
      <c r="I302" s="76"/>
      <c r="J302" s="76"/>
      <c r="K302" s="112"/>
    </row>
    <row r="303" spans="3:12" s="458" customFormat="1" ht="18.75" x14ac:dyDescent="0.25">
      <c r="C303" s="211" t="str">
        <f>IFERROR(VLOOKUP(D302,'1. Desarrollo e Innov. Curricu.'!$E:$F,2,FALSE),IFERROR(VLOOKUP(D302,'2. Investigación Científica'!$E:$F,2,FALSE),IFERROR(VLOOKUP(D302,'3. Vinculación Univ. Sociedad'!$E:$F,2,FALSE),IFERROR(VLOOKUP(D302,'4. Docencia y Profesorado Univ.'!$E:$F,2,FALSE),IFERROR(VLOOKUP(D302,'5. Estudiantes y Graduados'!$E:$F,2,FALSE),IFERROR(VLOOKUP(D302,'11. Gestion Administrativa'!$E:$F,2,FALSE),IFERROR(VLOOKUP(D302,'13. Gestión Académica'!$E:$F,2,FALSE),IFERROR(VLOOKUP(D302,'8. Asegura. de la Calid. y M'!$E:$F,2,FALSE),IFERROR(VLOOKUP(D302,'6. Gestión del Conocimiento'!$E:$F,2,FALSE),IFERROR(VLOOKUP(D302,'15. Gobernabilidad y Proceso...'!$E:$F,2,FALSE),IFERROR(VLOOKUP(D302,'12. Gestión del Talento Humano'!$E:$F,2,FALSE),IFERROR(VLOOKUP(D302,'14. Internacional... de la E.S.'!$E:$F,2,FALSE),IFERROR(VLOOKUP(D302,'10. Posgrado'!$E:$F,2,FALSE),IFERROR(VLOOKUP(D302,'17. Gestión TIC'!$E:$F,2,FALSE),IFERROR(VLOOKUP(D302,'16. Desa. del Sistema Educ.Sup.'!$E:$F,2,FALSE),IFERROR(VLOOKUP(D302,'9. Cultura de Inno. Insti...'!$E:$F,2,FALSE),VLOOKUP(D302,'7. Lo Esencial de la Reforma U.'!$E:$F,2,0)))))))))))))))))</f>
        <v>1. Planificacion de 10 curso de actualizacion deportiva 2. Planificación de personal responsable por cada curso. 3.Promoción de los cursos. 4.  tiraje de manuales.5. Entrega de diplomas</v>
      </c>
      <c r="D303" s="31"/>
      <c r="E303" s="93"/>
      <c r="F303" s="93"/>
      <c r="G303" s="93"/>
      <c r="H303" s="76"/>
      <c r="I303" s="76"/>
      <c r="J303" s="76"/>
      <c r="K303" s="112"/>
    </row>
    <row r="304" spans="3:12" s="458" customFormat="1" ht="15.75" thickBot="1" x14ac:dyDescent="0.3">
      <c r="C304" s="70"/>
      <c r="D304" s="31"/>
      <c r="E304" s="93"/>
      <c r="F304" s="93"/>
      <c r="G304" s="93"/>
      <c r="H304" s="76"/>
      <c r="I304" s="76"/>
      <c r="J304" s="76"/>
      <c r="K304" s="112"/>
    </row>
    <row r="305" spans="3:12" s="458" customFormat="1" ht="30.75" thickBot="1" x14ac:dyDescent="0.3">
      <c r="C305" s="126" t="s">
        <v>44</v>
      </c>
      <c r="D305" s="129" t="s">
        <v>45</v>
      </c>
      <c r="E305" s="128" t="s">
        <v>55</v>
      </c>
      <c r="F305" s="128" t="s">
        <v>57</v>
      </c>
      <c r="G305" s="127" t="s">
        <v>27</v>
      </c>
      <c r="H305" s="133" t="s">
        <v>131</v>
      </c>
      <c r="I305" s="128" t="s">
        <v>46</v>
      </c>
      <c r="J305" s="128" t="s">
        <v>132</v>
      </c>
      <c r="K305" s="128" t="s">
        <v>410</v>
      </c>
      <c r="L305" s="128" t="s">
        <v>411</v>
      </c>
    </row>
    <row r="306" spans="3:12" s="458" customFormat="1" ht="15.75" thickBot="1" x14ac:dyDescent="0.3">
      <c r="C306" s="325" t="s">
        <v>47</v>
      </c>
      <c r="D306" s="686">
        <v>300</v>
      </c>
      <c r="E306" s="326">
        <v>10</v>
      </c>
      <c r="F306" s="115">
        <v>12000</v>
      </c>
      <c r="G306" s="327">
        <f t="shared" ref="G306:G314" si="31">E306*F306</f>
        <v>120000</v>
      </c>
      <c r="H306" s="666" t="s">
        <v>1509</v>
      </c>
      <c r="I306" s="116" t="s">
        <v>699</v>
      </c>
      <c r="J306" s="116" t="str">
        <f>VLOOKUP(I306,Presupuesto!$B$11:$C$566,2,0)</f>
        <v>SERVICIOS DE CAPACITACION.</v>
      </c>
      <c r="K306" s="329" t="s">
        <v>1517</v>
      </c>
      <c r="L306" s="116" t="s">
        <v>394</v>
      </c>
    </row>
    <row r="307" spans="3:12" s="458" customFormat="1" ht="15.75" thickBot="1" x14ac:dyDescent="0.3">
      <c r="C307" s="99" t="s">
        <v>48</v>
      </c>
      <c r="D307" s="687"/>
      <c r="E307" s="200">
        <v>320</v>
      </c>
      <c r="F307" s="100">
        <v>130</v>
      </c>
      <c r="G307" s="97">
        <f t="shared" si="31"/>
        <v>41600</v>
      </c>
      <c r="H307" s="666" t="s">
        <v>1509</v>
      </c>
      <c r="I307" s="98" t="s">
        <v>717</v>
      </c>
      <c r="J307" s="98" t="str">
        <f>VLOOKUP(I307,Presupuesto!$B$11:$C$566,2,0)</f>
        <v>SERVICIOS DE IMPRENTA PUBLIC.Y REPRODUCCION</v>
      </c>
      <c r="K307" s="98" t="str">
        <f>$K$228</f>
        <v>Estudiantes y Graduados</v>
      </c>
      <c r="L307" s="98" t="s">
        <v>412</v>
      </c>
    </row>
    <row r="308" spans="3:12" s="458" customFormat="1" ht="15.75" thickBot="1" x14ac:dyDescent="0.3">
      <c r="C308" s="99" t="s">
        <v>49</v>
      </c>
      <c r="D308" s="687"/>
      <c r="E308" s="200">
        <v>350</v>
      </c>
      <c r="F308" s="100">
        <v>115</v>
      </c>
      <c r="G308" s="97">
        <f t="shared" si="31"/>
        <v>40250</v>
      </c>
      <c r="H308" s="666" t="s">
        <v>1509</v>
      </c>
      <c r="I308" s="98" t="s">
        <v>792</v>
      </c>
      <c r="J308" s="98" t="str">
        <f>VLOOKUP(I308,Presupuesto!$B$11:$C$566,2,0)</f>
        <v>ALIMENTOS B EBIDAS PARA PERSONAS</v>
      </c>
      <c r="K308" s="98" t="str">
        <f t="shared" ref="K308:K315" si="32">$K$228</f>
        <v>Estudiantes y Graduados</v>
      </c>
      <c r="L308" s="98" t="s">
        <v>396</v>
      </c>
    </row>
    <row r="309" spans="3:12" s="458" customFormat="1" ht="15.75" hidden="1" thickBot="1" x14ac:dyDescent="0.3">
      <c r="C309" s="99" t="s">
        <v>50</v>
      </c>
      <c r="D309" s="687"/>
      <c r="E309" s="151">
        <v>0</v>
      </c>
      <c r="F309" s="118">
        <v>10000</v>
      </c>
      <c r="G309" s="97">
        <f t="shared" si="31"/>
        <v>0</v>
      </c>
      <c r="H309" s="666" t="s">
        <v>1509</v>
      </c>
      <c r="I309" s="320" t="s">
        <v>300</v>
      </c>
      <c r="J309" s="98" t="str">
        <f>VLOOKUP(I309,Presupuesto!$B$11:$C$566,2,0)</f>
        <v>PASAJES (26100-00)</v>
      </c>
      <c r="K309" s="98" t="str">
        <f t="shared" si="32"/>
        <v>Estudiantes y Graduados</v>
      </c>
      <c r="L309" s="98" t="s">
        <v>412</v>
      </c>
    </row>
    <row r="310" spans="3:12" s="458" customFormat="1" ht="15.75" hidden="1" thickBot="1" x14ac:dyDescent="0.3">
      <c r="C310" s="99" t="s">
        <v>417</v>
      </c>
      <c r="D310" s="687"/>
      <c r="E310" s="151">
        <v>0</v>
      </c>
      <c r="F310" s="118">
        <v>250</v>
      </c>
      <c r="G310" s="97">
        <f t="shared" si="31"/>
        <v>0</v>
      </c>
      <c r="H310" s="666" t="s">
        <v>1509</v>
      </c>
      <c r="I310" s="98" t="s">
        <v>821</v>
      </c>
      <c r="J310" s="98" t="str">
        <f>VLOOKUP(I310,Presupuesto!$B$11:$C$566,2,0)</f>
        <v>PRODUCTOS PAPEL Y CARTON</v>
      </c>
      <c r="K310" s="98" t="str">
        <f t="shared" si="32"/>
        <v>Estudiantes y Graduados</v>
      </c>
      <c r="L310" s="98" t="s">
        <v>412</v>
      </c>
    </row>
    <row r="311" spans="3:12" s="458" customFormat="1" ht="15.75" thickBot="1" x14ac:dyDescent="0.3">
      <c r="C311" s="99" t="s">
        <v>51</v>
      </c>
      <c r="D311" s="687"/>
      <c r="E311" s="200">
        <v>10</v>
      </c>
      <c r="F311" s="100">
        <v>83</v>
      </c>
      <c r="G311" s="97">
        <f t="shared" si="31"/>
        <v>830</v>
      </c>
      <c r="H311" s="666" t="s">
        <v>1509</v>
      </c>
      <c r="I311" s="98" t="s">
        <v>821</v>
      </c>
      <c r="J311" s="98" t="str">
        <f>VLOOKUP(I311,Presupuesto!$B$11:$C$566,2,0)</f>
        <v>PRODUCTOS PAPEL Y CARTON</v>
      </c>
      <c r="K311" s="98" t="str">
        <f t="shared" si="32"/>
        <v>Estudiantes y Graduados</v>
      </c>
      <c r="L311" s="98" t="s">
        <v>412</v>
      </c>
    </row>
    <row r="312" spans="3:12" s="458" customFormat="1" ht="15.75" thickBot="1" x14ac:dyDescent="0.3">
      <c r="C312" s="99" t="s">
        <v>123</v>
      </c>
      <c r="D312" s="687"/>
      <c r="E312" s="200">
        <v>36</v>
      </c>
      <c r="F312" s="100">
        <v>18</v>
      </c>
      <c r="G312" s="97">
        <f t="shared" si="31"/>
        <v>648</v>
      </c>
      <c r="H312" s="666" t="s">
        <v>1509</v>
      </c>
      <c r="I312" s="98" t="s">
        <v>942</v>
      </c>
      <c r="J312" s="98" t="str">
        <f>VLOOKUP(I312,Presupuesto!$B$11:$C$566,2,0)</f>
        <v>UTILES DE ESCRITORIO, OFICINA Y ENSE¥ANZA</v>
      </c>
      <c r="K312" s="98" t="str">
        <f t="shared" si="32"/>
        <v>Estudiantes y Graduados</v>
      </c>
      <c r="L312" s="98" t="s">
        <v>412</v>
      </c>
    </row>
    <row r="313" spans="3:12" s="458" customFormat="1" x14ac:dyDescent="0.25">
      <c r="C313" s="99" t="s">
        <v>34</v>
      </c>
      <c r="D313" s="687"/>
      <c r="E313" s="200">
        <v>100</v>
      </c>
      <c r="F313" s="100">
        <v>13</v>
      </c>
      <c r="G313" s="97">
        <f t="shared" si="31"/>
        <v>1300</v>
      </c>
      <c r="H313" s="666" t="s">
        <v>1509</v>
      </c>
      <c r="I313" s="98" t="s">
        <v>942</v>
      </c>
      <c r="J313" s="98" t="str">
        <f>VLOOKUP(I313,Presupuesto!$B$11:$C$566,2,0)</f>
        <v>UTILES DE ESCRITORIO, OFICINA Y ENSE¥ANZA</v>
      </c>
      <c r="K313" s="98" t="str">
        <f t="shared" si="32"/>
        <v>Estudiantes y Graduados</v>
      </c>
      <c r="L313" s="98" t="s">
        <v>412</v>
      </c>
    </row>
    <row r="314" spans="3:12" s="458" customFormat="1" hidden="1" x14ac:dyDescent="0.25">
      <c r="C314" s="109" t="s">
        <v>52</v>
      </c>
      <c r="D314" s="687"/>
      <c r="E314" s="213">
        <v>0</v>
      </c>
      <c r="F314" s="119">
        <v>25</v>
      </c>
      <c r="G314" s="97">
        <f t="shared" si="31"/>
        <v>0</v>
      </c>
      <c r="H314" s="666" t="s">
        <v>1509</v>
      </c>
      <c r="I314" s="98" t="s">
        <v>942</v>
      </c>
      <c r="J314" s="98" t="str">
        <f>VLOOKUP(I314,Presupuesto!$B$11:$C$566,2,0)</f>
        <v>UTILES DE ESCRITORIO, OFICINA Y ENSE¥ANZA</v>
      </c>
      <c r="K314" s="98" t="str">
        <f t="shared" si="32"/>
        <v>Estudiantes y Graduados</v>
      </c>
      <c r="L314" s="98" t="s">
        <v>412</v>
      </c>
    </row>
    <row r="315" spans="3:12" s="458" customFormat="1" ht="15.75" hidden="1" thickBot="1" x14ac:dyDescent="0.3">
      <c r="C315" s="217" t="s">
        <v>430</v>
      </c>
      <c r="D315" s="218">
        <v>0</v>
      </c>
      <c r="E315" s="330">
        <v>0</v>
      </c>
      <c r="F315" s="104">
        <f>HLOOKUP(C315,$AH$2:$BU$3,2,0)</f>
        <v>1150</v>
      </c>
      <c r="G315" s="105">
        <f>D315*E315*F315</f>
        <v>0</v>
      </c>
      <c r="H315" s="666" t="s">
        <v>1509</v>
      </c>
      <c r="I315" s="332" t="s">
        <v>301</v>
      </c>
      <c r="J315" s="106" t="str">
        <f>VLOOKUP(I315,Presupuesto!$B$11:$C$566,2,0)</f>
        <v>VIATICOS (26200-00)</v>
      </c>
      <c r="K315" s="333" t="str">
        <f t="shared" si="32"/>
        <v>Estudiantes y Graduados</v>
      </c>
      <c r="L315" s="333" t="s">
        <v>412</v>
      </c>
    </row>
    <row r="317" spans="3:12" ht="15.75" thickBot="1" x14ac:dyDescent="0.3"/>
    <row r="318" spans="3:12" ht="15.75" thickBot="1" x14ac:dyDescent="0.3">
      <c r="C318" s="29" t="s">
        <v>43</v>
      </c>
      <c r="D318" s="30">
        <f>SUM(G325:G334)</f>
        <v>83878</v>
      </c>
      <c r="E318" s="93"/>
      <c r="F318" s="93"/>
      <c r="G318" s="93"/>
      <c r="H318" s="76"/>
      <c r="I318" s="76"/>
      <c r="J318" s="76"/>
      <c r="K318" s="112"/>
      <c r="L318" s="458"/>
    </row>
    <row r="319" spans="3:12" x14ac:dyDescent="0.25">
      <c r="C319" s="70"/>
      <c r="D319" s="31"/>
      <c r="E319" s="93"/>
      <c r="F319" s="93"/>
      <c r="G319" s="93"/>
      <c r="H319" s="76"/>
      <c r="I319" s="76"/>
      <c r="J319" s="76"/>
      <c r="K319" s="112"/>
      <c r="L319" s="458"/>
    </row>
    <row r="320" spans="3:12" x14ac:dyDescent="0.25">
      <c r="C320" s="70"/>
      <c r="D320" s="31"/>
      <c r="E320" s="93"/>
      <c r="F320" s="93"/>
      <c r="G320" s="93"/>
      <c r="H320" s="76"/>
      <c r="I320" s="76"/>
      <c r="J320" s="76"/>
      <c r="K320" s="112"/>
      <c r="L320" s="458"/>
    </row>
    <row r="321" spans="3:12" ht="15.75" x14ac:dyDescent="0.25">
      <c r="C321" s="202" t="s">
        <v>392</v>
      </c>
      <c r="D321" s="366" t="s">
        <v>1921</v>
      </c>
      <c r="E321" s="93"/>
      <c r="F321" s="93"/>
      <c r="G321" s="93"/>
      <c r="H321" s="76"/>
      <c r="I321" s="76"/>
      <c r="J321" s="76"/>
      <c r="K321" s="112"/>
      <c r="L321" s="458"/>
    </row>
    <row r="322" spans="3:12"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1.Socializacion y coordinación con  autoridades  federativas nacionales para la puesta en marcha de las actividades                           2. Diseño y tiraje de material promocional                                           4.Elaboracion de diplomas.</v>
      </c>
      <c r="D322" s="31"/>
      <c r="E322" s="93"/>
      <c r="F322" s="93"/>
      <c r="G322" s="93"/>
      <c r="H322" s="76"/>
      <c r="I322" s="76"/>
      <c r="J322" s="76"/>
      <c r="K322" s="112"/>
      <c r="L322" s="458"/>
    </row>
    <row r="323" spans="3:12" ht="15.75" thickBot="1" x14ac:dyDescent="0.3">
      <c r="C323" s="70"/>
      <c r="D323" s="31"/>
      <c r="E323" s="93"/>
      <c r="F323" s="93"/>
      <c r="G323" s="93"/>
      <c r="H323" s="76"/>
      <c r="I323" s="76"/>
      <c r="J323" s="76"/>
      <c r="K323" s="112"/>
      <c r="L323" s="458"/>
    </row>
    <row r="324" spans="3:12" ht="30.75" thickBot="1" x14ac:dyDescent="0.3">
      <c r="C324" s="126" t="s">
        <v>44</v>
      </c>
      <c r="D324" s="129" t="s">
        <v>45</v>
      </c>
      <c r="E324" s="128" t="s">
        <v>55</v>
      </c>
      <c r="F324" s="128" t="s">
        <v>57</v>
      </c>
      <c r="G324" s="127" t="s">
        <v>27</v>
      </c>
      <c r="H324" s="133" t="s">
        <v>131</v>
      </c>
      <c r="I324" s="128" t="s">
        <v>46</v>
      </c>
      <c r="J324" s="128" t="s">
        <v>132</v>
      </c>
      <c r="K324" s="128" t="s">
        <v>410</v>
      </c>
      <c r="L324" s="128" t="s">
        <v>411</v>
      </c>
    </row>
    <row r="325" spans="3:12" ht="15.75" thickBot="1" x14ac:dyDescent="0.3">
      <c r="C325" s="325" t="s">
        <v>47</v>
      </c>
      <c r="D325" s="686">
        <v>150</v>
      </c>
      <c r="E325" s="326">
        <v>6</v>
      </c>
      <c r="F325" s="115">
        <v>6000</v>
      </c>
      <c r="G325" s="327">
        <f t="shared" ref="G325:G333" si="33">E325*F325</f>
        <v>36000</v>
      </c>
      <c r="H325" s="666" t="s">
        <v>1509</v>
      </c>
      <c r="I325" s="116" t="s">
        <v>699</v>
      </c>
      <c r="J325" s="116" t="str">
        <f>VLOOKUP(I325,Presupuesto!$B$11:$C$566,2,0)</f>
        <v>SERVICIOS DE CAPACITACION.</v>
      </c>
      <c r="K325" s="329" t="s">
        <v>1517</v>
      </c>
      <c r="L325" s="116" t="s">
        <v>394</v>
      </c>
    </row>
    <row r="326" spans="3:12" ht="15.75" thickBot="1" x14ac:dyDescent="0.3">
      <c r="C326" s="99" t="s">
        <v>48</v>
      </c>
      <c r="D326" s="687"/>
      <c r="E326" s="200">
        <v>170</v>
      </c>
      <c r="F326" s="100">
        <v>130</v>
      </c>
      <c r="G326" s="97">
        <f t="shared" si="33"/>
        <v>22100</v>
      </c>
      <c r="H326" s="666" t="s">
        <v>1509</v>
      </c>
      <c r="I326" s="98" t="s">
        <v>717</v>
      </c>
      <c r="J326" s="98" t="str">
        <f>VLOOKUP(I326,Presupuesto!$B$11:$C$566,2,0)</f>
        <v>SERVICIOS DE IMPRENTA PUBLIC.Y REPRODUCCION</v>
      </c>
      <c r="K326" s="98" t="str">
        <f>$K$228</f>
        <v>Estudiantes y Graduados</v>
      </c>
      <c r="L326" s="98" t="s">
        <v>412</v>
      </c>
    </row>
    <row r="327" spans="3:12" ht="15.75" thickBot="1" x14ac:dyDescent="0.3">
      <c r="C327" s="99" t="s">
        <v>49</v>
      </c>
      <c r="D327" s="687"/>
      <c r="E327" s="200">
        <v>200</v>
      </c>
      <c r="F327" s="100">
        <v>115</v>
      </c>
      <c r="G327" s="97">
        <f t="shared" si="33"/>
        <v>23000</v>
      </c>
      <c r="H327" s="666" t="s">
        <v>1509</v>
      </c>
      <c r="I327" s="98" t="s">
        <v>792</v>
      </c>
      <c r="J327" s="98" t="str">
        <f>VLOOKUP(I327,Presupuesto!$B$11:$C$566,2,0)</f>
        <v>ALIMENTOS B EBIDAS PARA PERSONAS</v>
      </c>
      <c r="K327" s="98" t="str">
        <f t="shared" ref="K327:K334" si="34">$K$228</f>
        <v>Estudiantes y Graduados</v>
      </c>
      <c r="L327" s="98" t="s">
        <v>396</v>
      </c>
    </row>
    <row r="328" spans="3:12" ht="15.75" hidden="1" thickBot="1" x14ac:dyDescent="0.3">
      <c r="C328" s="99" t="s">
        <v>50</v>
      </c>
      <c r="D328" s="687"/>
      <c r="E328" s="151">
        <v>0</v>
      </c>
      <c r="F328" s="118">
        <v>10000</v>
      </c>
      <c r="G328" s="97">
        <f t="shared" si="33"/>
        <v>0</v>
      </c>
      <c r="H328" s="666" t="s">
        <v>1509</v>
      </c>
      <c r="I328" s="320" t="s">
        <v>300</v>
      </c>
      <c r="J328" s="98" t="str">
        <f>VLOOKUP(I328,Presupuesto!$B$11:$C$566,2,0)</f>
        <v>PASAJES (26100-00)</v>
      </c>
      <c r="K328" s="98" t="str">
        <f t="shared" si="34"/>
        <v>Estudiantes y Graduados</v>
      </c>
      <c r="L328" s="98" t="s">
        <v>412</v>
      </c>
    </row>
    <row r="329" spans="3:12" ht="15.75" hidden="1" thickBot="1" x14ac:dyDescent="0.3">
      <c r="C329" s="99" t="s">
        <v>417</v>
      </c>
      <c r="D329" s="687"/>
      <c r="E329" s="151">
        <v>0</v>
      </c>
      <c r="F329" s="118">
        <v>250</v>
      </c>
      <c r="G329" s="97">
        <f t="shared" si="33"/>
        <v>0</v>
      </c>
      <c r="H329" s="666" t="s">
        <v>1509</v>
      </c>
      <c r="I329" s="98" t="s">
        <v>821</v>
      </c>
      <c r="J329" s="98" t="str">
        <f>VLOOKUP(I329,Presupuesto!$B$11:$C$566,2,0)</f>
        <v>PRODUCTOS PAPEL Y CARTON</v>
      </c>
      <c r="K329" s="98" t="str">
        <f t="shared" si="34"/>
        <v>Estudiantes y Graduados</v>
      </c>
      <c r="L329" s="98" t="s">
        <v>412</v>
      </c>
    </row>
    <row r="330" spans="3:12" ht="15.75" thickBot="1" x14ac:dyDescent="0.3">
      <c r="C330" s="99" t="s">
        <v>51</v>
      </c>
      <c r="D330" s="687"/>
      <c r="E330" s="200">
        <v>10</v>
      </c>
      <c r="F330" s="100">
        <v>83</v>
      </c>
      <c r="G330" s="97">
        <f t="shared" si="33"/>
        <v>830</v>
      </c>
      <c r="H330" s="666" t="s">
        <v>1509</v>
      </c>
      <c r="I330" s="98" t="s">
        <v>821</v>
      </c>
      <c r="J330" s="98" t="str">
        <f>VLOOKUP(I330,Presupuesto!$B$11:$C$566,2,0)</f>
        <v>PRODUCTOS PAPEL Y CARTON</v>
      </c>
      <c r="K330" s="98" t="str">
        <f t="shared" si="34"/>
        <v>Estudiantes y Graduados</v>
      </c>
      <c r="L330" s="98" t="s">
        <v>412</v>
      </c>
    </row>
    <row r="331" spans="3:12" ht="15.75" thickBot="1" x14ac:dyDescent="0.3">
      <c r="C331" s="99" t="s">
        <v>123</v>
      </c>
      <c r="D331" s="687"/>
      <c r="E331" s="200">
        <v>36</v>
      </c>
      <c r="F331" s="100">
        <v>18</v>
      </c>
      <c r="G331" s="97">
        <f t="shared" si="33"/>
        <v>648</v>
      </c>
      <c r="H331" s="666" t="s">
        <v>1509</v>
      </c>
      <c r="I331" s="98" t="s">
        <v>942</v>
      </c>
      <c r="J331" s="98" t="str">
        <f>VLOOKUP(I331,Presupuesto!$B$11:$C$566,2,0)</f>
        <v>UTILES DE ESCRITORIO, OFICINA Y ENSE¥ANZA</v>
      </c>
      <c r="K331" s="98" t="str">
        <f t="shared" si="34"/>
        <v>Estudiantes y Graduados</v>
      </c>
      <c r="L331" s="98" t="s">
        <v>412</v>
      </c>
    </row>
    <row r="332" spans="3:12" x14ac:dyDescent="0.25">
      <c r="C332" s="99" t="s">
        <v>34</v>
      </c>
      <c r="D332" s="687"/>
      <c r="E332" s="200">
        <v>100</v>
      </c>
      <c r="F332" s="100">
        <v>13</v>
      </c>
      <c r="G332" s="97">
        <f t="shared" si="33"/>
        <v>1300</v>
      </c>
      <c r="H332" s="666" t="s">
        <v>1509</v>
      </c>
      <c r="I332" s="98" t="s">
        <v>942</v>
      </c>
      <c r="J332" s="98" t="str">
        <f>VLOOKUP(I332,Presupuesto!$B$11:$C$566,2,0)</f>
        <v>UTILES DE ESCRITORIO, OFICINA Y ENSE¥ANZA</v>
      </c>
      <c r="K332" s="98" t="str">
        <f t="shared" si="34"/>
        <v>Estudiantes y Graduados</v>
      </c>
      <c r="L332" s="98" t="s">
        <v>412</v>
      </c>
    </row>
    <row r="333" spans="3:12" hidden="1" x14ac:dyDescent="0.25">
      <c r="C333" s="109" t="s">
        <v>52</v>
      </c>
      <c r="D333" s="687"/>
      <c r="E333" s="213">
        <v>0</v>
      </c>
      <c r="F333" s="119">
        <v>25</v>
      </c>
      <c r="G333" s="97">
        <f t="shared" si="33"/>
        <v>0</v>
      </c>
      <c r="H333" s="666" t="s">
        <v>1509</v>
      </c>
      <c r="I333" s="98" t="s">
        <v>942</v>
      </c>
      <c r="J333" s="98" t="str">
        <f>VLOOKUP(I333,Presupuesto!$B$11:$C$566,2,0)</f>
        <v>UTILES DE ESCRITORIO, OFICINA Y ENSE¥ANZA</v>
      </c>
      <c r="K333" s="98" t="str">
        <f t="shared" si="34"/>
        <v>Estudiantes y Graduados</v>
      </c>
      <c r="L333" s="98" t="s">
        <v>412</v>
      </c>
    </row>
    <row r="334" spans="3:12" ht="15.75" hidden="1" thickBot="1" x14ac:dyDescent="0.3">
      <c r="C334" s="217" t="s">
        <v>430</v>
      </c>
      <c r="D334" s="218">
        <v>0</v>
      </c>
      <c r="E334" s="330">
        <v>0</v>
      </c>
      <c r="F334" s="104">
        <f>HLOOKUP(C334,$AH$2:$BU$3,2,0)</f>
        <v>1150</v>
      </c>
      <c r="G334" s="105">
        <f>D334*E334*F334</f>
        <v>0</v>
      </c>
      <c r="H334" s="666" t="s">
        <v>1509</v>
      </c>
      <c r="I334" s="332" t="s">
        <v>301</v>
      </c>
      <c r="J334" s="106" t="str">
        <f>VLOOKUP(I334,Presupuesto!$B$11:$C$566,2,0)</f>
        <v>VIATICOS (26200-00)</v>
      </c>
      <c r="K334" s="333" t="str">
        <f t="shared" si="34"/>
        <v>Estudiantes y Graduados</v>
      </c>
      <c r="L334" s="333" t="s">
        <v>412</v>
      </c>
    </row>
    <row r="336" spans="3:12" ht="15.75" thickBot="1" x14ac:dyDescent="0.3"/>
    <row r="337" spans="3:12" ht="15.75" thickBot="1" x14ac:dyDescent="0.3">
      <c r="C337" s="29" t="s">
        <v>43</v>
      </c>
      <c r="D337" s="30">
        <f>SUM(G344:G353)</f>
        <v>121530</v>
      </c>
      <c r="E337" s="93"/>
      <c r="F337" s="93"/>
      <c r="G337" s="93"/>
      <c r="H337" s="76"/>
      <c r="I337" s="76"/>
      <c r="J337" s="76"/>
      <c r="K337" s="112"/>
      <c r="L337" s="458"/>
    </row>
    <row r="338" spans="3:12" x14ac:dyDescent="0.25">
      <c r="C338" s="70"/>
      <c r="D338" s="31"/>
      <c r="E338" s="93"/>
      <c r="F338" s="93"/>
      <c r="G338" s="93"/>
      <c r="H338" s="76"/>
      <c r="I338" s="76"/>
      <c r="J338" s="76"/>
      <c r="K338" s="112"/>
      <c r="L338" s="458"/>
    </row>
    <row r="339" spans="3:12" x14ac:dyDescent="0.25">
      <c r="C339" s="70"/>
      <c r="D339" s="31"/>
      <c r="E339" s="93"/>
      <c r="F339" s="93"/>
      <c r="G339" s="93"/>
      <c r="H339" s="76"/>
      <c r="I339" s="76"/>
      <c r="J339" s="76"/>
      <c r="K339" s="112"/>
      <c r="L339" s="458"/>
    </row>
    <row r="340" spans="3:12" ht="15.75" x14ac:dyDescent="0.25">
      <c r="C340" s="202" t="s">
        <v>392</v>
      </c>
      <c r="D340" s="366" t="s">
        <v>1922</v>
      </c>
      <c r="E340" s="93"/>
      <c r="F340" s="93"/>
      <c r="G340" s="93"/>
      <c r="H340" s="76"/>
      <c r="I340" s="76"/>
      <c r="J340" s="76"/>
      <c r="K340" s="112"/>
      <c r="L340" s="458"/>
    </row>
    <row r="341" spans="3:12" ht="18.75" x14ac:dyDescent="0.25">
      <c r="C341" s="211" t="str">
        <f>IFERROR(VLOOKUP(D340,'1. Desarrollo e Innov. Curricu.'!$E:$F,2,FALSE),IFERROR(VLOOKUP(D340,'2. Investigación Científica'!$E:$F,2,FALSE),IFERROR(VLOOKUP(D340,'3. Vinculación Univ. Sociedad'!$E:$F,2,FALSE),IFERROR(VLOOKUP(D340,'4. Docencia y Profesorado Univ.'!$E:$F,2,FALSE),IFERROR(VLOOKUP(D340,'5. Estudiantes y Graduados'!$E:$F,2,FALSE),IFERROR(VLOOKUP(D340,'11. Gestion Administrativa'!$E:$F,2,FALSE),IFERROR(VLOOKUP(D340,'13. Gestión Académica'!$E:$F,2,FALSE),IFERROR(VLOOKUP(D340,'8. Asegura. de la Calid. y M'!$E:$F,2,FALSE),IFERROR(VLOOKUP(D340,'6. Gestión del Conocimiento'!$E:$F,2,FALSE),IFERROR(VLOOKUP(D340,'15. Gobernabilidad y Proceso...'!$E:$F,2,FALSE),IFERROR(VLOOKUP(D340,'12. Gestión del Talento Humano'!$E:$F,2,FALSE),IFERROR(VLOOKUP(D340,'14. Internacional... de la E.S.'!$E:$F,2,FALSE),IFERROR(VLOOKUP(D340,'10. Posgrado'!$E:$F,2,FALSE),IFERROR(VLOOKUP(D340,'17. Gestión TIC'!$E:$F,2,FALSE),IFERROR(VLOOKUP(D340,'16. Desa. del Sistema Educ.Sup.'!$E:$F,2,FALSE),IFERROR(VLOOKUP(D340,'9. Cultura de Inno. Insti...'!$E:$F,2,FALSE),VLOOKUP(D340,'7. Lo Esencial de la Reforma U.'!$E:$F,2,0)))))))))))))))))</f>
        <v xml:space="preserve">1. Realizar busqueda de instituciones que pudieran ayudar a realizar estas clarlas. 2. Coordinar con las diferentes instancias de la UNAH para realizar en fechas diferentes las capacitaciones.Coordinar con facultades que tienen el talento humano para la realizacion de los temas. </v>
      </c>
      <c r="D341" s="31"/>
      <c r="E341" s="93"/>
      <c r="F341" s="93"/>
      <c r="G341" s="93"/>
      <c r="H341" s="76"/>
      <c r="I341" s="76"/>
      <c r="J341" s="76"/>
      <c r="K341" s="112"/>
      <c r="L341" s="458"/>
    </row>
    <row r="342" spans="3:12" ht="15.75" thickBot="1" x14ac:dyDescent="0.3">
      <c r="C342" s="70"/>
      <c r="D342" s="31"/>
      <c r="E342" s="93"/>
      <c r="F342" s="93"/>
      <c r="G342" s="93"/>
      <c r="H342" s="76"/>
      <c r="I342" s="76"/>
      <c r="J342" s="76"/>
      <c r="K342" s="112"/>
      <c r="L342" s="458"/>
    </row>
    <row r="343" spans="3:12" ht="30.75" thickBot="1" x14ac:dyDescent="0.3">
      <c r="C343" s="126" t="s">
        <v>44</v>
      </c>
      <c r="D343" s="129" t="s">
        <v>45</v>
      </c>
      <c r="E343" s="128" t="s">
        <v>55</v>
      </c>
      <c r="F343" s="128" t="s">
        <v>57</v>
      </c>
      <c r="G343" s="127" t="s">
        <v>27</v>
      </c>
      <c r="H343" s="133" t="s">
        <v>131</v>
      </c>
      <c r="I343" s="128" t="s">
        <v>46</v>
      </c>
      <c r="J343" s="128" t="s">
        <v>132</v>
      </c>
      <c r="K343" s="128" t="s">
        <v>410</v>
      </c>
      <c r="L343" s="128" t="s">
        <v>411</v>
      </c>
    </row>
    <row r="344" spans="3:12" x14ac:dyDescent="0.25">
      <c r="C344" s="325" t="s">
        <v>47</v>
      </c>
      <c r="D344" s="686">
        <v>200</v>
      </c>
      <c r="E344" s="326">
        <v>6</v>
      </c>
      <c r="F344" s="115">
        <v>2000</v>
      </c>
      <c r="G344" s="327">
        <f t="shared" ref="G344:G352" si="35">E344*F344</f>
        <v>12000</v>
      </c>
      <c r="H344" s="666" t="s">
        <v>1509</v>
      </c>
      <c r="I344" s="116" t="s">
        <v>699</v>
      </c>
      <c r="J344" s="116" t="str">
        <f>VLOOKUP(I344,Presupuesto!$B$11:$C$566,2,0)</f>
        <v>SERVICIOS DE CAPACITACION.</v>
      </c>
      <c r="K344" s="329" t="s">
        <v>1517</v>
      </c>
      <c r="L344" s="116" t="s">
        <v>394</v>
      </c>
    </row>
    <row r="345" spans="3:12" x14ac:dyDescent="0.25">
      <c r="C345" s="99" t="s">
        <v>48</v>
      </c>
      <c r="D345" s="687"/>
      <c r="E345" s="200">
        <v>300</v>
      </c>
      <c r="F345" s="100">
        <v>130</v>
      </c>
      <c r="G345" s="97">
        <f t="shared" si="35"/>
        <v>39000</v>
      </c>
      <c r="H345" s="665" t="s">
        <v>1509</v>
      </c>
      <c r="I345" s="98" t="s">
        <v>717</v>
      </c>
      <c r="J345" s="98" t="str">
        <f>VLOOKUP(I345,Presupuesto!$B$11:$C$566,2,0)</f>
        <v>SERVICIOS DE IMPRENTA PUBLIC.Y REPRODUCCION</v>
      </c>
      <c r="K345" s="98" t="str">
        <f>$K$228</f>
        <v>Estudiantes y Graduados</v>
      </c>
      <c r="L345" s="98" t="s">
        <v>412</v>
      </c>
    </row>
    <row r="346" spans="3:12" x14ac:dyDescent="0.25">
      <c r="C346" s="99" t="s">
        <v>49</v>
      </c>
      <c r="D346" s="687"/>
      <c r="E346" s="200">
        <v>600</v>
      </c>
      <c r="F346" s="100">
        <v>115</v>
      </c>
      <c r="G346" s="97">
        <f t="shared" si="35"/>
        <v>69000</v>
      </c>
      <c r="H346" s="665" t="s">
        <v>1509</v>
      </c>
      <c r="I346" s="98" t="s">
        <v>792</v>
      </c>
      <c r="J346" s="98" t="str">
        <f>VLOOKUP(I346,Presupuesto!$B$11:$C$566,2,0)</f>
        <v>ALIMENTOS B EBIDAS PARA PERSONAS</v>
      </c>
      <c r="K346" s="98" t="str">
        <f t="shared" ref="K346:K353" si="36">$K$228</f>
        <v>Estudiantes y Graduados</v>
      </c>
      <c r="L346" s="98" t="s">
        <v>396</v>
      </c>
    </row>
    <row r="347" spans="3:12" hidden="1" x14ac:dyDescent="0.25">
      <c r="C347" s="99" t="s">
        <v>50</v>
      </c>
      <c r="D347" s="687"/>
      <c r="E347" s="151">
        <v>0</v>
      </c>
      <c r="F347" s="118">
        <v>10000</v>
      </c>
      <c r="G347" s="97">
        <f t="shared" si="35"/>
        <v>0</v>
      </c>
      <c r="H347" s="665" t="s">
        <v>1509</v>
      </c>
      <c r="I347" s="320" t="s">
        <v>300</v>
      </c>
      <c r="J347" s="98" t="str">
        <f>VLOOKUP(I347,Presupuesto!$B$11:$C$566,2,0)</f>
        <v>PASAJES (26100-00)</v>
      </c>
      <c r="K347" s="98" t="str">
        <f t="shared" si="36"/>
        <v>Estudiantes y Graduados</v>
      </c>
      <c r="L347" s="98" t="s">
        <v>412</v>
      </c>
    </row>
    <row r="348" spans="3:12" hidden="1" x14ac:dyDescent="0.25">
      <c r="C348" s="99" t="s">
        <v>417</v>
      </c>
      <c r="D348" s="687"/>
      <c r="E348" s="151">
        <v>0</v>
      </c>
      <c r="F348" s="118">
        <v>250</v>
      </c>
      <c r="G348" s="97">
        <f t="shared" si="35"/>
        <v>0</v>
      </c>
      <c r="H348" s="665" t="s">
        <v>1509</v>
      </c>
      <c r="I348" s="98" t="s">
        <v>821</v>
      </c>
      <c r="J348" s="98" t="str">
        <f>VLOOKUP(I348,Presupuesto!$B$11:$C$566,2,0)</f>
        <v>PRODUCTOS PAPEL Y CARTON</v>
      </c>
      <c r="K348" s="98" t="str">
        <f t="shared" si="36"/>
        <v>Estudiantes y Graduados</v>
      </c>
      <c r="L348" s="98" t="s">
        <v>412</v>
      </c>
    </row>
    <row r="349" spans="3:12" x14ac:dyDescent="0.25">
      <c r="C349" s="99" t="s">
        <v>51</v>
      </c>
      <c r="D349" s="687"/>
      <c r="E349" s="200">
        <v>8</v>
      </c>
      <c r="F349" s="100">
        <v>83</v>
      </c>
      <c r="G349" s="97">
        <f t="shared" si="35"/>
        <v>664</v>
      </c>
      <c r="H349" s="665" t="s">
        <v>1509</v>
      </c>
      <c r="I349" s="98" t="s">
        <v>821</v>
      </c>
      <c r="J349" s="98" t="str">
        <f>VLOOKUP(I349,Presupuesto!$B$11:$C$566,2,0)</f>
        <v>PRODUCTOS PAPEL Y CARTON</v>
      </c>
      <c r="K349" s="98" t="str">
        <f t="shared" si="36"/>
        <v>Estudiantes y Graduados</v>
      </c>
      <c r="L349" s="98" t="s">
        <v>412</v>
      </c>
    </row>
    <row r="350" spans="3:12" x14ac:dyDescent="0.25">
      <c r="C350" s="99" t="s">
        <v>123</v>
      </c>
      <c r="D350" s="687"/>
      <c r="E350" s="200">
        <v>12</v>
      </c>
      <c r="F350" s="100">
        <v>18</v>
      </c>
      <c r="G350" s="97">
        <f t="shared" si="35"/>
        <v>216</v>
      </c>
      <c r="H350" s="665" t="s">
        <v>1509</v>
      </c>
      <c r="I350" s="98" t="s">
        <v>942</v>
      </c>
      <c r="J350" s="98" t="str">
        <f>VLOOKUP(I350,Presupuesto!$B$11:$C$566,2,0)</f>
        <v>UTILES DE ESCRITORIO, OFICINA Y ENSE¥ANZA</v>
      </c>
      <c r="K350" s="98" t="str">
        <f t="shared" si="36"/>
        <v>Estudiantes y Graduados</v>
      </c>
      <c r="L350" s="98" t="s">
        <v>412</v>
      </c>
    </row>
    <row r="351" spans="3:12" x14ac:dyDescent="0.25">
      <c r="C351" s="99" t="s">
        <v>34</v>
      </c>
      <c r="D351" s="687"/>
      <c r="E351" s="200">
        <v>50</v>
      </c>
      <c r="F351" s="100">
        <v>13</v>
      </c>
      <c r="G351" s="97">
        <f t="shared" si="35"/>
        <v>650</v>
      </c>
      <c r="H351" s="665" t="s">
        <v>1509</v>
      </c>
      <c r="I351" s="98" t="s">
        <v>942</v>
      </c>
      <c r="J351" s="98" t="str">
        <f>VLOOKUP(I351,Presupuesto!$B$11:$C$566,2,0)</f>
        <v>UTILES DE ESCRITORIO, OFICINA Y ENSE¥ANZA</v>
      </c>
      <c r="K351" s="98" t="str">
        <f t="shared" si="36"/>
        <v>Estudiantes y Graduados</v>
      </c>
      <c r="L351" s="98" t="s">
        <v>412</v>
      </c>
    </row>
    <row r="352" spans="3:12" hidden="1" x14ac:dyDescent="0.25">
      <c r="C352" s="109" t="s">
        <v>52</v>
      </c>
      <c r="D352" s="687"/>
      <c r="E352" s="213">
        <v>0</v>
      </c>
      <c r="F352" s="119">
        <v>25</v>
      </c>
      <c r="G352" s="97">
        <f t="shared" si="35"/>
        <v>0</v>
      </c>
      <c r="H352" s="665" t="s">
        <v>1509</v>
      </c>
      <c r="I352" s="98" t="s">
        <v>942</v>
      </c>
      <c r="J352" s="98" t="str">
        <f>VLOOKUP(I352,Presupuesto!$B$11:$C$566,2,0)</f>
        <v>UTILES DE ESCRITORIO, OFICINA Y ENSE¥ANZA</v>
      </c>
      <c r="K352" s="98" t="str">
        <f t="shared" si="36"/>
        <v>Estudiantes y Graduados</v>
      </c>
      <c r="L352" s="98" t="s">
        <v>412</v>
      </c>
    </row>
    <row r="353" spans="3:12" ht="15.75" hidden="1" thickBot="1" x14ac:dyDescent="0.3">
      <c r="C353" s="217" t="s">
        <v>430</v>
      </c>
      <c r="D353" s="218">
        <v>0</v>
      </c>
      <c r="E353" s="330">
        <v>0</v>
      </c>
      <c r="F353" s="104">
        <f>HLOOKUP(C353,$AH$2:$BU$3,2,0)</f>
        <v>1150</v>
      </c>
      <c r="G353" s="105">
        <f>D353*E353*F353</f>
        <v>0</v>
      </c>
      <c r="H353" s="665" t="s">
        <v>1509</v>
      </c>
      <c r="I353" s="332" t="s">
        <v>301</v>
      </c>
      <c r="J353" s="106" t="str">
        <f>VLOOKUP(I353,Presupuesto!$B$11:$C$566,2,0)</f>
        <v>VIATICOS (26200-00)</v>
      </c>
      <c r="K353" s="333" t="str">
        <f t="shared" si="36"/>
        <v>Estudiantes y Graduados</v>
      </c>
      <c r="L353" s="333" t="s">
        <v>412</v>
      </c>
    </row>
  </sheetData>
  <protectedRanges>
    <protectedRange password="DE9D" sqref="D17:F27 K17:L27 K37 K56 K75 K94 K113 K132 K151 K170 K189 K208 K228 H17:I27 K248 K267 K287 K306 K325 K344" name="bloqueo"/>
  </protectedRanges>
  <autoFilter ref="G9:I353">
    <filterColumn colId="0">
      <filters blank="1">
        <filter val="1,000"/>
        <filter val="1,275"/>
        <filter val="1,300"/>
        <filter val="1,500"/>
        <filter val="1,950"/>
        <filter val="10,800"/>
        <filter val="115,000"/>
        <filter val="12,000"/>
        <filter val="120,000"/>
        <filter val="13,260"/>
        <filter val="132,000"/>
        <filter val="144"/>
        <filter val="16,625"/>
        <filter val="170"/>
        <filter val="18,000"/>
        <filter val="19,000"/>
        <filter val="2,000"/>
        <filter val="2,430"/>
        <filter val="2,500"/>
        <filter val="2,600"/>
        <filter val="216"/>
        <filter val="22,100"/>
        <filter val="22,500"/>
        <filter val="23,000"/>
        <filter val="24,000"/>
        <filter val="29,997"/>
        <filter val="3,000"/>
        <filter val="3,600"/>
        <filter val="3,750"/>
        <filter val="30,000"/>
        <filter val="320"/>
        <filter val="33,250"/>
        <filter val="342,908"/>
        <filter val="36,000"/>
        <filter val="360"/>
        <filter val="38,000"/>
        <filter val="39,000"/>
        <filter val="4,800"/>
        <filter val="40,250"/>
        <filter val="400"/>
        <filter val="41,563"/>
        <filter val="41,600"/>
        <filter val="425"/>
        <filter val="45,000"/>
        <filter val="498"/>
        <filter val="5,000"/>
        <filter val="5,865"/>
        <filter val="500"/>
        <filter val="6,000"/>
        <filter val="6,018"/>
        <filter val="60,000"/>
        <filter val="64"/>
        <filter val="648"/>
        <filter val="650"/>
        <filter val="664"/>
        <filter val="69,000"/>
        <filter val="75,000"/>
        <filter val="76,000"/>
        <filter val="800"/>
        <filter val="830"/>
        <filter val="85"/>
        <filter val="850"/>
        <filter val="9,000"/>
        <filter val="9,600"/>
        <filter val="900"/>
        <filter val="960"/>
        <filter val="Costo Total"/>
      </filters>
    </filterColumn>
  </autoFilter>
  <mergeCells count="18">
    <mergeCell ref="D325:D333"/>
    <mergeCell ref="D344:D352"/>
    <mergeCell ref="D248:D256"/>
    <mergeCell ref="D267:D275"/>
    <mergeCell ref="D287:D295"/>
    <mergeCell ref="D306:D314"/>
    <mergeCell ref="D208:D216"/>
    <mergeCell ref="D228:D236"/>
    <mergeCell ref="D113:D121"/>
    <mergeCell ref="D132:D140"/>
    <mergeCell ref="D151:D159"/>
    <mergeCell ref="D170:D178"/>
    <mergeCell ref="D189:D197"/>
    <mergeCell ref="D18:D26"/>
    <mergeCell ref="D37:D45"/>
    <mergeCell ref="D56:D64"/>
    <mergeCell ref="D75:D83"/>
    <mergeCell ref="D94:D102"/>
  </mergeCells>
  <dataValidations count="6">
    <dataValidation type="list" allowBlank="1" showInputMessage="1" showErrorMessage="1" sqref="C27 C46 C65 C84 C103 C122 C141 C160 C179 C198 C217:C218 C237:C238 C257 C276:C277 C296 C315 C334 C353">
      <formula1>$AH$2:$BU$2</formula1>
    </dataValidation>
    <dataValidation type="list" allowBlank="1" showInputMessage="1" showErrorMessage="1" errorTitle="¡Ingreso Inválido!" error="Seleccione una opción de la lista" promptTitle="Mes Requerido" prompt="Seleccione el mes en el que requiere el recurso." sqref="L18:L27 L37:L46 L56:L65 L75:L84 L94:L103 L113:L122 L132:L141 L151:L160 L170:L179 L189:L198 L306:L315 L208:L218 L248:L257 L228:L238 L287:L296 L267:L277 L325:L334 L344:L353">
      <formula1>$U$2:$AF$2</formula1>
    </dataValidation>
    <dataValidation type="list" allowBlank="1" showInputMessage="1" showErrorMessage="1" errorTitle="¡Ingreso no valido!" error="Favor ingrese un elemento de la lista." promptTitle="Tipo de Presupuesto" prompt="Seleccione una opción de la lista." sqref="H18:H27 H37:H46 H75:H84 H248:H257 H94:H103 H113:H122 H132:H141 H151:H160 H170:H179 H189:H198 H325:H334 H208:H218 H267:H277 H287:H296 H306:H315 H228:H238 H344:H353 H56:H65">
      <formula1>$S$2:$T$2</formula1>
    </dataValidation>
    <dataValidation type="list" allowBlank="1" showInputMessage="1" showErrorMessage="1" errorTitle="¡Ingreso Inválido!" error="Verifique el valor ingresado._x000a_" sqref="I306:I315 I37:I46 I56:I65 I75:I84 I94:I103 I113:I122 I132:I141 I151:I160 I170:I179 I189:I198 I18:I27 I208:I218 I248:I257 I344:I353 I287:I296 I228:I238 I325:I334 I267:I277">
      <formula1>$A$1:$UI$1</formula1>
    </dataValidation>
    <dataValidation type="list" allowBlank="1" showInputMessage="1" showErrorMessage="1" sqref="K19:K27 K38:K46 K57:K65 K76:K84 K95:K103 K114:K122 K133:K141 K152:K160 K171:K179 K190:K198 K307:K315 K209:K218 K249:K257 K345:K353 K288:K296 K229:K238 K326:K334 K268:K277">
      <formula1>$A$2:$P$2</formula1>
    </dataValidation>
    <dataValidation type="list" allowBlank="1" showInputMessage="1" showErrorMessage="1" errorTitle="¡Ingreso Inválido!" error="Seleccione una opción de la lista." promptTitle="Dimensión Estratégica" prompt="Seleccione una opción de la lista." sqref="K18 K37 K56 K75 K94 K113 K132 K151 K170 K189 K208 K228 K248 K267 K287 K306 K325 K344">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109" zoomScale="84" zoomScaleNormal="84" workbookViewId="0">
      <selection activeCell="H51" sqref="H51"/>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1">
        <v>43674.39</v>
      </c>
      <c r="CA3" s="301">
        <v>39703.99</v>
      </c>
      <c r="CB3" s="301">
        <v>35733.589999999997</v>
      </c>
      <c r="CC3" s="301">
        <v>31763.19</v>
      </c>
      <c r="CD3" s="301">
        <v>29777.99</v>
      </c>
      <c r="CE3" s="301">
        <v>27792.79</v>
      </c>
      <c r="CF3" s="301">
        <v>18859.39</v>
      </c>
      <c r="CG3" s="301">
        <v>17866.8</v>
      </c>
      <c r="CH3" s="301">
        <v>13896.4</v>
      </c>
      <c r="CI3" s="301">
        <v>15004.09</v>
      </c>
      <c r="CJ3" s="301">
        <v>13238.9</v>
      </c>
      <c r="CK3" s="301">
        <v>12356.31</v>
      </c>
      <c r="CL3" s="301">
        <v>463.22</v>
      </c>
      <c r="CM3" s="301">
        <v>2007.3</v>
      </c>
    </row>
    <row r="5" spans="1:555" ht="52.5" x14ac:dyDescent="0.25">
      <c r="C5" s="195" t="s">
        <v>128</v>
      </c>
      <c r="D5" s="455">
        <f>SUMIF(C:C,$C$10,D:D)</f>
        <v>1282500</v>
      </c>
      <c r="CA5" s="301"/>
    </row>
    <row r="6" spans="1:555" x14ac:dyDescent="0.25">
      <c r="CA6" s="301"/>
    </row>
    <row r="7" spans="1:555" x14ac:dyDescent="0.25">
      <c r="CA7" s="301"/>
    </row>
    <row r="8" spans="1:555" x14ac:dyDescent="0.25">
      <c r="C8" s="70" t="s">
        <v>54</v>
      </c>
      <c r="D8" s="79"/>
      <c r="E8" s="70"/>
      <c r="F8" s="70"/>
      <c r="G8" s="70"/>
      <c r="H8" s="79"/>
      <c r="I8" s="70"/>
      <c r="J8" s="70"/>
      <c r="CA8" s="301"/>
    </row>
    <row r="9" spans="1:555" ht="15.75" thickBot="1" x14ac:dyDescent="0.3">
      <c r="C9" s="94"/>
      <c r="D9" s="79"/>
      <c r="E9" s="94"/>
      <c r="F9" s="94"/>
      <c r="G9" s="94"/>
      <c r="H9" s="79"/>
      <c r="I9" s="94"/>
      <c r="J9" s="121"/>
      <c r="CA9" s="301"/>
    </row>
    <row r="10" spans="1:555" ht="15.75" thickBot="1" x14ac:dyDescent="0.3">
      <c r="C10" s="69" t="s">
        <v>43</v>
      </c>
      <c r="D10" s="30">
        <f>SUM(G17:G67)</f>
        <v>810000</v>
      </c>
      <c r="E10" s="93"/>
      <c r="F10" s="93"/>
      <c r="G10" s="93"/>
      <c r="H10" s="76"/>
      <c r="I10" s="76"/>
      <c r="J10" s="76"/>
      <c r="K10" s="153"/>
      <c r="CA10" s="301"/>
    </row>
    <row r="11" spans="1:555" x14ac:dyDescent="0.25">
      <c r="B11" s="177"/>
      <c r="D11" s="31"/>
      <c r="E11" s="93"/>
      <c r="F11" s="93"/>
      <c r="G11" s="93"/>
      <c r="H11" s="76"/>
      <c r="I11" s="76"/>
      <c r="J11" s="76"/>
      <c r="K11" s="153"/>
      <c r="CA11" s="301"/>
    </row>
    <row r="12" spans="1:555" x14ac:dyDescent="0.25">
      <c r="B12" s="177"/>
      <c r="D12" s="31"/>
      <c r="E12" s="93"/>
      <c r="F12" s="93"/>
      <c r="G12" s="93"/>
      <c r="H12" s="76"/>
      <c r="I12" s="76"/>
      <c r="J12" s="76"/>
      <c r="K12" s="153"/>
      <c r="CA12" s="301"/>
    </row>
    <row r="13" spans="1:555" ht="15.75" x14ac:dyDescent="0.25">
      <c r="C13" s="202" t="s">
        <v>392</v>
      </c>
      <c r="D13" s="366" t="s">
        <v>1949</v>
      </c>
      <c r="E13" s="93"/>
      <c r="F13" s="93"/>
      <c r="G13" s="93"/>
      <c r="H13" s="76"/>
      <c r="I13" s="76"/>
      <c r="J13" s="76"/>
      <c r="K13" s="153"/>
      <c r="CA13" s="301"/>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1.1. Elaborar manual de procedimientos del sistema de becas.                                         1.2. Validacion del manual.     1.3. Socializacion del manual de procedimientos con los enlaces de VOAE a nivel nacional.                                       2.1. Gestion de la contracion personal necesario en los centros priorizados.                  2.2. Solicitud sustitucion de plazas vacantes.                         3.1. Identificar actores externos que puedan ser fuentes de financiamiento.          3.2. Entablar alianzas con actores que deseen ser patrocinadores del sistema de becas. </v>
      </c>
      <c r="D14" s="31"/>
      <c r="E14" s="93"/>
      <c r="F14" s="93"/>
      <c r="G14" s="93"/>
      <c r="H14" s="76"/>
      <c r="I14" s="76"/>
      <c r="J14" s="76"/>
      <c r="K14" s="153"/>
      <c r="CA14" s="301"/>
    </row>
    <row r="15" spans="1:555" ht="15.75" thickBot="1" x14ac:dyDescent="0.3">
      <c r="C15" s="94"/>
      <c r="D15" s="31"/>
      <c r="E15" s="93"/>
      <c r="F15" s="93"/>
      <c r="G15" s="93"/>
      <c r="H15" s="76"/>
      <c r="I15" s="76"/>
      <c r="J15" s="76"/>
      <c r="K15" s="153"/>
      <c r="CA15" s="301"/>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1"/>
    </row>
    <row r="17" spans="3:79" ht="15.75" thickBot="1" x14ac:dyDescent="0.3">
      <c r="C17" s="137" t="s">
        <v>482</v>
      </c>
      <c r="D17" s="199"/>
      <c r="E17" s="152">
        <v>12</v>
      </c>
      <c r="F17" s="302">
        <f>HLOOKUP($C17,$BZ$2:$CM$3,2,0)</f>
        <v>43674.39</v>
      </c>
      <c r="G17" s="113">
        <f>D17*E17*F17</f>
        <v>0</v>
      </c>
      <c r="H17" s="166"/>
      <c r="I17" s="114" t="s">
        <v>496</v>
      </c>
      <c r="J17" s="114" t="str">
        <f>VLOOKUP(I17,Presupuesto!$B$11:$C$565,2,0)</f>
        <v>SUELDOS Y SALARIOS PERMANENTES</v>
      </c>
      <c r="K17" s="219" t="s">
        <v>1517</v>
      </c>
      <c r="L17" s="98" t="s">
        <v>394</v>
      </c>
      <c r="CA17" s="301"/>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1"/>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1"/>
    </row>
    <row r="20" spans="3:79" ht="15.75" thickBot="1" x14ac:dyDescent="0.3">
      <c r="C20" s="137" t="s">
        <v>483</v>
      </c>
      <c r="D20" s="199"/>
      <c r="E20" s="152">
        <v>12</v>
      </c>
      <c r="F20" s="302">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2">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2">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2">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2">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2">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2">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2">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2">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2">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2">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2">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2">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v>2</v>
      </c>
      <c r="E59" s="152">
        <v>12</v>
      </c>
      <c r="F59" s="139">
        <v>30000</v>
      </c>
      <c r="G59" s="113">
        <f>D59*E59*F59</f>
        <v>720000</v>
      </c>
      <c r="H59" s="656" t="s">
        <v>129</v>
      </c>
      <c r="I59" s="114" t="s">
        <v>564</v>
      </c>
      <c r="J59" s="114" t="str">
        <f>VLOOKUP(I59,Presupuesto!$B$11:$C$565,2,0)</f>
        <v>CONTRATOS ESPECIALES</v>
      </c>
      <c r="K59" s="98" t="str">
        <f t="shared" si="1"/>
        <v>Gestión Tecnologías de Información y Comunicación</v>
      </c>
      <c r="L59" s="98" t="s">
        <v>394</v>
      </c>
    </row>
    <row r="60" spans="3:12" ht="15.75" thickBot="1" x14ac:dyDescent="0.3">
      <c r="C60" s="171" t="s">
        <v>58</v>
      </c>
      <c r="D60" s="163"/>
      <c r="E60" s="154">
        <v>0</v>
      </c>
      <c r="F60" s="117">
        <f>IF(E59=0,"",(G59/E59)/12*E59)</f>
        <v>60000</v>
      </c>
      <c r="G60" s="97">
        <f>F60</f>
        <v>60000</v>
      </c>
      <c r="H60" s="656" t="s">
        <v>129</v>
      </c>
      <c r="I60" s="101" t="s">
        <v>564</v>
      </c>
      <c r="J60" s="101" t="str">
        <f>VLOOKUP(I60,Presupuesto!$B$11:$C$565,2,0)</f>
        <v>CONTRATOS ESPECIALES</v>
      </c>
      <c r="K60" s="98" t="str">
        <f t="shared" si="1"/>
        <v>Gestión Tecnologías de Información y Comunicación</v>
      </c>
      <c r="L60" s="98" t="s">
        <v>398</v>
      </c>
    </row>
    <row r="61" spans="3:12" ht="15.75" thickBot="1" x14ac:dyDescent="0.3">
      <c r="C61" s="172" t="s">
        <v>59</v>
      </c>
      <c r="D61" s="163"/>
      <c r="E61" s="154">
        <v>0</v>
      </c>
      <c r="F61" s="100">
        <f>IF(E59&lt;6,"",((E59-6)/12)*(G59/E59))</f>
        <v>30000</v>
      </c>
      <c r="G61" s="97">
        <f>F61</f>
        <v>30000</v>
      </c>
      <c r="H61" s="656" t="s">
        <v>129</v>
      </c>
      <c r="I61" s="101" t="s">
        <v>564</v>
      </c>
      <c r="J61" s="101" t="str">
        <f>VLOOKUP(I61,Presupuesto!$B$11:$C$565,2,0)</f>
        <v>CONTRATOS ESPECIALES</v>
      </c>
      <c r="K61" s="98" t="str">
        <f t="shared" si="1"/>
        <v>Gestión Tecnologías de Información y Comunicación</v>
      </c>
      <c r="L61" s="98" t="s">
        <v>404</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472500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66" t="s">
        <v>1899</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Gestión de equipo médico, odontológico, laboratorio y de la clínica de psicología que favorece el proceso de licenciamiento de las distintas unidades del área de salud.  </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2">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2">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2">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2">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2">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2">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2">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2">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2">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2">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2">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2">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2">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2">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v>0</v>
      </c>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v>1</v>
      </c>
      <c r="E125" s="152">
        <v>12</v>
      </c>
      <c r="F125" s="118">
        <v>35000</v>
      </c>
      <c r="G125" s="113">
        <f>D125*E125*F125</f>
        <v>420000</v>
      </c>
      <c r="H125" s="656" t="s">
        <v>129</v>
      </c>
      <c r="I125" s="114" t="s">
        <v>496</v>
      </c>
      <c r="J125" s="114" t="str">
        <f>VLOOKUP(I125,Presupuesto!$B$11:$C$565,2,0)</f>
        <v>SUELDOS Y SALARIOS PERMANENTES</v>
      </c>
      <c r="K125" s="98" t="str">
        <f t="shared" si="3"/>
        <v>Posgrado</v>
      </c>
      <c r="L125" s="98" t="s">
        <v>394</v>
      </c>
    </row>
    <row r="126" spans="3:12" ht="15.75" thickBot="1" x14ac:dyDescent="0.3">
      <c r="C126" s="171" t="s">
        <v>58</v>
      </c>
      <c r="D126" s="169"/>
      <c r="E126" s="131">
        <v>0</v>
      </c>
      <c r="F126" s="119">
        <f>IF(E125=0,"",(G125/E125)/12*E125)</f>
        <v>35000</v>
      </c>
      <c r="G126" s="120">
        <f>F126</f>
        <v>35000</v>
      </c>
      <c r="H126" s="656" t="s">
        <v>129</v>
      </c>
      <c r="I126" s="101" t="s">
        <v>516</v>
      </c>
      <c r="J126" s="101" t="str">
        <f>VLOOKUP(I126,Presupuesto!$B$11:$C$565,2,0)</f>
        <v>AGUINALDO Y DECIMO CUARTO MES</v>
      </c>
      <c r="K126" s="98" t="str">
        <f t="shared" si="3"/>
        <v>Posgrado</v>
      </c>
      <c r="L126" s="98" t="s">
        <v>398</v>
      </c>
    </row>
    <row r="127" spans="3:12" ht="15.75" thickBot="1" x14ac:dyDescent="0.3">
      <c r="C127" s="173" t="s">
        <v>59</v>
      </c>
      <c r="D127" s="162"/>
      <c r="E127" s="132">
        <v>0</v>
      </c>
      <c r="F127" s="105">
        <f>IF(E125&lt;6,"",((E125-6)/12)*(G125/E125))</f>
        <v>17500</v>
      </c>
      <c r="G127" s="105">
        <f>F127</f>
        <v>17500</v>
      </c>
      <c r="H127" s="656" t="s">
        <v>129</v>
      </c>
      <c r="I127" s="106" t="s">
        <v>519</v>
      </c>
      <c r="J127" s="124" t="str">
        <f>VLOOKUP(I127,Presupuesto!$B$11:$C$565,2,0)</f>
        <v>DECIMOCUARTO MES</v>
      </c>
      <c r="K127" s="106" t="str">
        <f t="shared" si="3"/>
        <v>Posgrado</v>
      </c>
      <c r="L127" s="124" t="s">
        <v>404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66"/>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2">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2">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2">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2">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2">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2">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2">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2">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2">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2">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2">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2">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2">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2">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66"/>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2">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2">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2">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2">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2">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2">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2">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2">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2">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2">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2">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2">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2">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2">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66"/>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2">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2">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2">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2">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2">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2">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2">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2">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2">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2">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2">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2">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2">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2">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66"/>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2">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2">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2">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2">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2">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2">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2">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2">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2">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2">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2">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2">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2">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2">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66"/>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2">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2">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2">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2">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2">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2">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2">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2">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2">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2">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2">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2">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2">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2">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66"/>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2">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2">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2">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2">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2">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2">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2">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2">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2">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2">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2">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2">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2">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2">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66"/>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2">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2">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2">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2">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2">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2">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2">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2">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2">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2">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2">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2">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2">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2">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66"/>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2">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2">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2">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2">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2">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2">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2">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2">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2">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2">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2">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2">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2">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2">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66"/>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2">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2">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2">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2">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2">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2">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2">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2">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2">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2">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2">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2">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2">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2">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66"/>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2">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2">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2">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2">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2">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2">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2">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2">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2">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2">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2">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2">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2">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2">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66"/>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2">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2">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2">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2">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2">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2">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2">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2">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2">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2">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2">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2">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2">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2">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66"/>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2">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2">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2">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2">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2">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2">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2">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2">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2">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2">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2">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2">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2">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2">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66"/>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2">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2">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2">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2">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2">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2">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2">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2">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2">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2">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2">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2">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2">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2">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66"/>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2">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2">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2">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2">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2">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2">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2">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2">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2">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2">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2">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2">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2">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2">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77:H127 H917:H967 H137:H187 H197:H247 H257:H307 H317:H367 H377:H427 H437:H487 H497:H547 H557:H607 H617:H667 H677:H727 H737:H787 H797:H847 H857:H907 H17:H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53"/>
  <sheetViews>
    <sheetView showGridLines="0" topLeftCell="A160" zoomScale="84" zoomScaleNormal="84" workbookViewId="0">
      <selection activeCell="I287" sqref="I287"/>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53">
        <f>SUMIF($C:$C,$C$10,D:D)</f>
        <v>330703</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185800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6" t="s">
        <v>1945</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1.1. identificar actores del proyecto, 1.2. Elaboracion de plan estrategico de la escuela de liderazgo, 1.3. Elaboracion del manual de procedimientos, 1.4. Gestionar espacio fisico, mobiliario, equipo, 1.5. Campaña de difusion de la escuela de liderazgo (Marketing).</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3</v>
      </c>
      <c r="E17" s="96">
        <v>2800</v>
      </c>
      <c r="F17" s="97">
        <f>D17*E17</f>
        <v>8400</v>
      </c>
      <c r="G17" s="161" t="s">
        <v>1509</v>
      </c>
      <c r="H17" s="98" t="s">
        <v>985</v>
      </c>
      <c r="I17" s="98" t="str">
        <f>VLOOKUP(H17,Presupuesto!$B$11:$C$565,2,0)</f>
        <v>MUEBLES VARIOS DE OFICINA</v>
      </c>
      <c r="J17" s="219" t="s">
        <v>1360</v>
      </c>
      <c r="K17" s="98" t="s">
        <v>404</v>
      </c>
    </row>
    <row r="18" spans="2:11" ht="32.25" customHeight="1" x14ac:dyDescent="0.25">
      <c r="B18" s="93"/>
      <c r="C18" s="99" t="s">
        <v>64</v>
      </c>
      <c r="D18" s="151">
        <v>1</v>
      </c>
      <c r="E18" s="100">
        <v>2400</v>
      </c>
      <c r="F18" s="97">
        <f>D18*E18</f>
        <v>2400</v>
      </c>
      <c r="G18" s="161" t="s">
        <v>1509</v>
      </c>
      <c r="H18" s="101" t="s">
        <v>985</v>
      </c>
      <c r="I18" s="98" t="str">
        <f>VLOOKUP(H18,Presupuesto!$B$11:$C$565,2,0)</f>
        <v>MUEBLES VARIOS DE OFICINA</v>
      </c>
      <c r="J18" s="98" t="str">
        <f t="shared" ref="J18:J26" si="0">$J$17</f>
        <v>Estudiantes y Graduados</v>
      </c>
      <c r="K18" s="98" t="s">
        <v>412</v>
      </c>
    </row>
    <row r="19" spans="2:11" x14ac:dyDescent="0.25">
      <c r="B19" s="93"/>
      <c r="C19" s="99" t="s">
        <v>65</v>
      </c>
      <c r="D19" s="151">
        <v>3</v>
      </c>
      <c r="E19" s="100">
        <v>1000</v>
      </c>
      <c r="F19" s="97">
        <f t="shared" ref="F19:F26" si="1">D19*E19</f>
        <v>3000</v>
      </c>
      <c r="G19" s="161" t="s">
        <v>1509</v>
      </c>
      <c r="H19" s="101" t="s">
        <v>985</v>
      </c>
      <c r="I19" s="98" t="str">
        <f>VLOOKUP(H19,Presupuesto!$B$11:$C$565,2,0)</f>
        <v>MUEBLES VARIOS DE OFICINA</v>
      </c>
      <c r="J19" s="98" t="str">
        <f t="shared" si="0"/>
        <v>Estudiantes y Graduados</v>
      </c>
      <c r="K19" s="98" t="s">
        <v>395</v>
      </c>
    </row>
    <row r="20" spans="2:11" x14ac:dyDescent="0.25">
      <c r="B20" s="93"/>
      <c r="C20" s="99" t="s">
        <v>66</v>
      </c>
      <c r="D20" s="151">
        <v>3</v>
      </c>
      <c r="E20" s="100">
        <v>6000</v>
      </c>
      <c r="F20" s="97">
        <f t="shared" si="1"/>
        <v>18000</v>
      </c>
      <c r="G20" s="161" t="s">
        <v>1509</v>
      </c>
      <c r="H20" s="101" t="s">
        <v>985</v>
      </c>
      <c r="I20" s="98" t="str">
        <f>VLOOKUP(H20,Presupuesto!$B$11:$C$565,2,0)</f>
        <v>MUEBLES VARIOS DE OFICINA</v>
      </c>
      <c r="J20" s="98" t="str">
        <f t="shared" si="0"/>
        <v>Estudiantes y Graduados</v>
      </c>
      <c r="K20" s="98" t="s">
        <v>395</v>
      </c>
    </row>
    <row r="21" spans="2:11" x14ac:dyDescent="0.25">
      <c r="B21" s="93"/>
      <c r="C21" s="99" t="s">
        <v>67</v>
      </c>
      <c r="D21" s="151">
        <v>1</v>
      </c>
      <c r="E21" s="100">
        <v>3000</v>
      </c>
      <c r="F21" s="97">
        <f t="shared" si="1"/>
        <v>3000</v>
      </c>
      <c r="G21" s="161" t="s">
        <v>1509</v>
      </c>
      <c r="H21" s="101" t="s">
        <v>985</v>
      </c>
      <c r="I21" s="98" t="str">
        <f>VLOOKUP(H21,Presupuesto!$B$11:$C$565,2,0)</f>
        <v>MUEBLES VARIOS DE OFICINA</v>
      </c>
      <c r="J21" s="98" t="str">
        <f t="shared" si="0"/>
        <v>Estudiantes y Graduados</v>
      </c>
      <c r="K21" s="98" t="s">
        <v>395</v>
      </c>
    </row>
    <row r="22" spans="2:11" x14ac:dyDescent="0.25">
      <c r="B22" s="93"/>
      <c r="C22" s="99" t="s">
        <v>68</v>
      </c>
      <c r="D22" s="151">
        <v>1</v>
      </c>
      <c r="E22" s="100">
        <v>10000</v>
      </c>
      <c r="F22" s="97">
        <f t="shared" si="1"/>
        <v>10000</v>
      </c>
      <c r="G22" s="161" t="s">
        <v>1509</v>
      </c>
      <c r="H22" s="101" t="s">
        <v>985</v>
      </c>
      <c r="I22" s="98" t="str">
        <f>VLOOKUP(H22,Presupuesto!$B$11:$C$565,2,0)</f>
        <v>MUEBLES VARIOS DE OFICINA</v>
      </c>
      <c r="J22" s="98" t="str">
        <f t="shared" si="0"/>
        <v>Estudiantes y Graduados</v>
      </c>
      <c r="K22" s="98" t="s">
        <v>395</v>
      </c>
    </row>
    <row r="23" spans="2:11" x14ac:dyDescent="0.25">
      <c r="B23" s="93"/>
      <c r="C23" s="99" t="s">
        <v>69</v>
      </c>
      <c r="D23" s="151">
        <v>4</v>
      </c>
      <c r="E23" s="100">
        <v>8000</v>
      </c>
      <c r="F23" s="97">
        <f t="shared" si="1"/>
        <v>32000</v>
      </c>
      <c r="G23" s="161" t="s">
        <v>1509</v>
      </c>
      <c r="H23" s="101" t="s">
        <v>988</v>
      </c>
      <c r="I23" s="98" t="str">
        <f>VLOOKUP(H23,Presupuesto!$B$11:$C$565,2,0)</f>
        <v>EQUIPOS VARIOS DE OFICINA</v>
      </c>
      <c r="J23" s="98" t="str">
        <f t="shared" si="0"/>
        <v>Estudiantes y Graduados</v>
      </c>
      <c r="K23" s="98" t="s">
        <v>395</v>
      </c>
    </row>
    <row r="24" spans="2:11" x14ac:dyDescent="0.25">
      <c r="B24" s="93"/>
      <c r="C24" s="99" t="s">
        <v>1984</v>
      </c>
      <c r="D24" s="151">
        <v>2</v>
      </c>
      <c r="E24" s="100">
        <v>2000</v>
      </c>
      <c r="F24" s="97">
        <f t="shared" si="1"/>
        <v>4000</v>
      </c>
      <c r="G24" s="161" t="s">
        <v>1509</v>
      </c>
      <c r="H24" s="101" t="s">
        <v>988</v>
      </c>
      <c r="I24" s="98" t="str">
        <f>VLOOKUP(H24,Presupuesto!$B$11:$C$565,2,0)</f>
        <v>EQUIPOS VARIOS DE OFICINA</v>
      </c>
      <c r="J24" s="98" t="str">
        <f t="shared" si="0"/>
        <v>Estudiantes y Graduados</v>
      </c>
      <c r="K24" s="98" t="s">
        <v>403</v>
      </c>
    </row>
    <row r="25" spans="2:11" x14ac:dyDescent="0.25">
      <c r="B25" s="93"/>
      <c r="C25" s="99" t="s">
        <v>71</v>
      </c>
      <c r="D25" s="151">
        <v>1</v>
      </c>
      <c r="E25" s="100">
        <v>5000</v>
      </c>
      <c r="F25" s="97">
        <f t="shared" si="1"/>
        <v>5000</v>
      </c>
      <c r="G25" s="161" t="s">
        <v>1509</v>
      </c>
      <c r="H25" s="101" t="s">
        <v>988</v>
      </c>
      <c r="I25" s="98" t="str">
        <f>VLOOKUP(H25,Presupuesto!$B$11:$C$565,2,0)</f>
        <v>EQUIPOS VARIOS DE OFICINA</v>
      </c>
      <c r="J25" s="98" t="str">
        <f t="shared" si="0"/>
        <v>Estudiantes y Graduados</v>
      </c>
      <c r="K25" s="98" t="s">
        <v>399</v>
      </c>
    </row>
    <row r="26" spans="2:11" ht="15.75" thickBot="1" x14ac:dyDescent="0.3">
      <c r="B26" s="93"/>
      <c r="C26" s="102" t="s">
        <v>72</v>
      </c>
      <c r="D26" s="159">
        <v>1</v>
      </c>
      <c r="E26" s="104">
        <v>100000</v>
      </c>
      <c r="F26" s="105">
        <f t="shared" si="1"/>
        <v>100000</v>
      </c>
      <c r="G26" s="162" t="s">
        <v>1509</v>
      </c>
      <c r="H26" s="106" t="s">
        <v>988</v>
      </c>
      <c r="I26" s="106" t="str">
        <f>VLOOKUP(H26,Presupuesto!$B$11:$C$565,2,0)</f>
        <v>EQUIPOS VARIOS DE OFICINA</v>
      </c>
      <c r="J26" s="106" t="str">
        <f t="shared" si="0"/>
        <v>Estudiantes y Graduados</v>
      </c>
      <c r="K26" s="124" t="s">
        <v>394</v>
      </c>
    </row>
    <row r="27" spans="2:11" x14ac:dyDescent="0.25">
      <c r="B27" s="93"/>
    </row>
    <row r="28" spans="2:11" ht="15.75" thickBot="1" x14ac:dyDescent="0.3">
      <c r="B28" s="93"/>
      <c r="C28" s="334"/>
      <c r="D28" s="335"/>
      <c r="E28" s="336"/>
      <c r="F28" s="336"/>
      <c r="G28" s="337"/>
      <c r="H28" s="336"/>
      <c r="I28" s="336"/>
      <c r="J28" s="155"/>
      <c r="K28" s="155"/>
    </row>
    <row r="29" spans="2:11" ht="15.75" thickBot="1" x14ac:dyDescent="0.3">
      <c r="B29" s="93"/>
      <c r="C29" s="29" t="s">
        <v>43</v>
      </c>
      <c r="D29" s="30">
        <f>SUM(F36:F45)</f>
        <v>27200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66" t="s">
        <v>1953</v>
      </c>
      <c r="E32" s="93"/>
      <c r="F32" s="93"/>
      <c r="G32" s="93"/>
      <c r="H32" s="76"/>
      <c r="I32" s="76"/>
      <c r="J32" s="76"/>
      <c r="K32" s="112"/>
    </row>
    <row r="33" spans="3:11"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Gestión de compra de equipo y mobiliario. Capacitación al personal en el uso de las tecnologias adaptativas. Adecuaciones de espacio fisico. </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9" t="s">
        <v>1360</v>
      </c>
      <c r="K36" s="98" t="s">
        <v>404</v>
      </c>
    </row>
    <row r="37" spans="3:11" x14ac:dyDescent="0.25">
      <c r="C37" s="99" t="s">
        <v>64</v>
      </c>
      <c r="D37" s="151">
        <v>3</v>
      </c>
      <c r="E37" s="100">
        <v>2400</v>
      </c>
      <c r="F37" s="97">
        <f>D37*E37</f>
        <v>7200</v>
      </c>
      <c r="G37" s="161" t="s">
        <v>1509</v>
      </c>
      <c r="H37" s="101" t="s">
        <v>985</v>
      </c>
      <c r="I37" s="98" t="str">
        <f>VLOOKUP(H37,Presupuesto!$B$11:$C$565,2,0)</f>
        <v>MUEBLES VARIOS DE OFICINA</v>
      </c>
      <c r="J37" s="98" t="str">
        <f>$J$36</f>
        <v>Estudiantes y Graduados</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Estudiantes y Graduados</v>
      </c>
      <c r="K38" s="98" t="s">
        <v>395</v>
      </c>
    </row>
    <row r="39" spans="3:11" x14ac:dyDescent="0.25">
      <c r="C39" s="99" t="s">
        <v>2006</v>
      </c>
      <c r="D39" s="151">
        <v>2</v>
      </c>
      <c r="E39" s="100">
        <v>6000</v>
      </c>
      <c r="F39" s="97">
        <f t="shared" si="2"/>
        <v>12000</v>
      </c>
      <c r="G39" s="161" t="s">
        <v>1509</v>
      </c>
      <c r="H39" s="101" t="s">
        <v>985</v>
      </c>
      <c r="I39" s="98" t="str">
        <f>VLOOKUP(H39,Presupuesto!$B$11:$C$565,2,0)</f>
        <v>MUEBLES VARIOS DE OFICINA</v>
      </c>
      <c r="J39" s="98" t="str">
        <f t="shared" si="3"/>
        <v>Estudiantes y Graduados</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Estudiantes y Graduados</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Estudiantes y Graduados</v>
      </c>
      <c r="K41" s="98" t="s">
        <v>395</v>
      </c>
    </row>
    <row r="42" spans="3:11" x14ac:dyDescent="0.25">
      <c r="C42" s="99" t="s">
        <v>69</v>
      </c>
      <c r="D42" s="151">
        <v>1</v>
      </c>
      <c r="E42" s="100">
        <v>8000</v>
      </c>
      <c r="F42" s="97">
        <f t="shared" si="2"/>
        <v>8000</v>
      </c>
      <c r="G42" s="161" t="s">
        <v>1509</v>
      </c>
      <c r="H42" s="101" t="s">
        <v>988</v>
      </c>
      <c r="I42" s="98" t="str">
        <f>VLOOKUP(H42,Presupuesto!$B$11:$C$565,2,0)</f>
        <v>EQUIPOS VARIOS DE OFICINA</v>
      </c>
      <c r="J42" s="98" t="str">
        <f t="shared" si="3"/>
        <v>Estudiantes y Graduados</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Estudiantes y Graduados</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Estudiantes y Graduados</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Estudiantes y Graduados</v>
      </c>
      <c r="K45" s="124" t="s">
        <v>394</v>
      </c>
    </row>
    <row r="47" spans="3:11" ht="15.75" thickBot="1" x14ac:dyDescent="0.3"/>
    <row r="48" spans="3:11" ht="15.75" thickBot="1" x14ac:dyDescent="0.3">
      <c r="C48" s="29" t="s">
        <v>43</v>
      </c>
      <c r="D48" s="30">
        <f>SUM(F55:F64)</f>
        <v>1605</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66" t="s">
        <v>1898</v>
      </c>
      <c r="E51" s="93"/>
      <c r="F51" s="93"/>
      <c r="G51" s="93"/>
      <c r="H51" s="76"/>
      <c r="I51" s="76"/>
      <c r="J51" s="76"/>
      <c r="K51" s="112"/>
    </row>
    <row r="52" spans="3:11"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1. Planificación e inducción del personal involucrado en el diseño, montaje y aplicación de la estrategia del APS Estudiantil Universitario. 2. Diseño de la base de datos en coordinación con la oficina de registro y admisiones. 3. Aplicación de una prueba piloto para la validación de la base de datos del APS Estudiantil Universitario.4. Monitoreo y seguimiento del funcionamiento de la base de datos del APS Estudiantil, Universitario.</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2015</v>
      </c>
      <c r="D55" s="158">
        <v>13</v>
      </c>
      <c r="E55" s="96">
        <v>90</v>
      </c>
      <c r="F55" s="97">
        <f>D55*E55</f>
        <v>1170</v>
      </c>
      <c r="G55" s="161" t="s">
        <v>1509</v>
      </c>
      <c r="H55" s="98" t="s">
        <v>821</v>
      </c>
      <c r="I55" s="98" t="str">
        <f>VLOOKUP(H55,Presupuesto!$B$11:$C$565,2,0)</f>
        <v>PRODUCTOS PAPEL Y CARTON</v>
      </c>
      <c r="J55" s="219" t="s">
        <v>1360</v>
      </c>
      <c r="K55" s="98" t="s">
        <v>396</v>
      </c>
    </row>
    <row r="56" spans="3:11" x14ac:dyDescent="0.25">
      <c r="C56" s="99" t="s">
        <v>2016</v>
      </c>
      <c r="D56" s="151">
        <v>40</v>
      </c>
      <c r="E56" s="100">
        <v>3</v>
      </c>
      <c r="F56" s="97">
        <f>D56*E56</f>
        <v>120</v>
      </c>
      <c r="G56" s="161" t="s">
        <v>1509</v>
      </c>
      <c r="H56" s="101" t="s">
        <v>821</v>
      </c>
      <c r="I56" s="98" t="str">
        <f>VLOOKUP(H56,Presupuesto!$B$11:$C$565,2,0)</f>
        <v>PRODUCTOS PAPEL Y CARTON</v>
      </c>
      <c r="J56" s="98" t="str">
        <f>$J$55</f>
        <v>Estudiantes y Graduados</v>
      </c>
      <c r="K56" s="98" t="s">
        <v>396</v>
      </c>
    </row>
    <row r="57" spans="3:11" x14ac:dyDescent="0.25">
      <c r="C57" s="99" t="s">
        <v>34</v>
      </c>
      <c r="D57" s="151">
        <v>10</v>
      </c>
      <c r="E57" s="100">
        <v>12</v>
      </c>
      <c r="F57" s="97">
        <f t="shared" ref="F57:F64" si="4">D57*E57</f>
        <v>120</v>
      </c>
      <c r="G57" s="161" t="s">
        <v>1509</v>
      </c>
      <c r="H57" s="101" t="s">
        <v>327</v>
      </c>
      <c r="I57" s="98" t="str">
        <f>VLOOKUP(H57,Presupuesto!$B$11:$C$565,2,0)</f>
        <v>UTILES DE ESCRITORIO, OFICINA Y ENZE¥ANZA</v>
      </c>
      <c r="J57" s="98" t="str">
        <f t="shared" ref="J57:J64" si="5">$J$17</f>
        <v>Estudiantes y Graduados</v>
      </c>
      <c r="K57" s="98" t="s">
        <v>396</v>
      </c>
    </row>
    <row r="58" spans="3:11" x14ac:dyDescent="0.25">
      <c r="C58" s="99" t="s">
        <v>2017</v>
      </c>
      <c r="D58" s="151">
        <v>3</v>
      </c>
      <c r="E58" s="100">
        <v>40</v>
      </c>
      <c r="F58" s="97">
        <f t="shared" si="4"/>
        <v>120</v>
      </c>
      <c r="G58" s="161" t="s">
        <v>1509</v>
      </c>
      <c r="H58" s="101" t="s">
        <v>327</v>
      </c>
      <c r="I58" s="98" t="str">
        <f>VLOOKUP(H58,Presupuesto!$B$11:$C$565,2,0)</f>
        <v>UTILES DE ESCRITORIO, OFICINA Y ENZE¥ANZA</v>
      </c>
      <c r="J58" s="98" t="str">
        <f t="shared" si="5"/>
        <v>Estudiantes y Graduados</v>
      </c>
      <c r="K58" s="98" t="s">
        <v>396</v>
      </c>
    </row>
    <row r="59" spans="3:11" x14ac:dyDescent="0.25">
      <c r="C59" s="99" t="s">
        <v>2018</v>
      </c>
      <c r="D59" s="151">
        <v>5</v>
      </c>
      <c r="E59" s="100">
        <v>15</v>
      </c>
      <c r="F59" s="97">
        <f t="shared" si="4"/>
        <v>75</v>
      </c>
      <c r="G59" s="161" t="s">
        <v>1509</v>
      </c>
      <c r="H59" s="101" t="s">
        <v>327</v>
      </c>
      <c r="I59" s="98" t="str">
        <f>VLOOKUP(H59,Presupuesto!$B$11:$C$565,2,0)</f>
        <v>UTILES DE ESCRITORIO, OFICINA Y ENZE¥ANZA</v>
      </c>
      <c r="J59" s="98" t="str">
        <f t="shared" si="5"/>
        <v>Estudiantes y Graduados</v>
      </c>
      <c r="K59" s="98" t="s">
        <v>396</v>
      </c>
    </row>
    <row r="60" spans="3:11" x14ac:dyDescent="0.25">
      <c r="C60" s="99"/>
      <c r="D60" s="151"/>
      <c r="E60" s="100">
        <v>10000</v>
      </c>
      <c r="F60" s="97">
        <f t="shared" si="4"/>
        <v>0</v>
      </c>
      <c r="G60" s="161"/>
      <c r="H60" s="101" t="s">
        <v>985</v>
      </c>
      <c r="I60" s="98" t="str">
        <f>VLOOKUP(H60,Presupuesto!$B$11:$C$565,2,0)</f>
        <v>MUEBLES VARIOS DE OFICINA</v>
      </c>
      <c r="J60" s="98" t="str">
        <f t="shared" si="5"/>
        <v>Estudiantes y Graduados</v>
      </c>
      <c r="K60" s="98" t="s">
        <v>396</v>
      </c>
    </row>
    <row r="61" spans="3:11" x14ac:dyDescent="0.25">
      <c r="C61" s="99"/>
      <c r="D61" s="151"/>
      <c r="E61" s="100">
        <v>8000</v>
      </c>
      <c r="F61" s="97">
        <f t="shared" si="4"/>
        <v>0</v>
      </c>
      <c r="G61" s="161"/>
      <c r="H61" s="101" t="s">
        <v>988</v>
      </c>
      <c r="I61" s="98" t="str">
        <f>VLOOKUP(H61,Presupuesto!$B$11:$C$565,2,0)</f>
        <v>EQUIPOS VARIOS DE OFICINA</v>
      </c>
      <c r="J61" s="98" t="str">
        <f t="shared" si="5"/>
        <v>Estudiantes y Graduados</v>
      </c>
      <c r="K61" s="98" t="s">
        <v>396</v>
      </c>
    </row>
    <row r="62" spans="3:11" x14ac:dyDescent="0.25">
      <c r="C62" s="99"/>
      <c r="D62" s="151"/>
      <c r="E62" s="100">
        <v>2000</v>
      </c>
      <c r="F62" s="97">
        <f t="shared" si="4"/>
        <v>0</v>
      </c>
      <c r="G62" s="161"/>
      <c r="H62" s="101" t="s">
        <v>988</v>
      </c>
      <c r="I62" s="98" t="str">
        <f>VLOOKUP(H62,Presupuesto!$B$11:$C$565,2,0)</f>
        <v>EQUIPOS VARIOS DE OFICINA</v>
      </c>
      <c r="J62" s="98" t="str">
        <f t="shared" si="5"/>
        <v>Estudiantes y Graduados</v>
      </c>
      <c r="K62" s="98" t="s">
        <v>396</v>
      </c>
    </row>
    <row r="63" spans="3:11" x14ac:dyDescent="0.25">
      <c r="C63" s="99"/>
      <c r="D63" s="151"/>
      <c r="E63" s="100">
        <v>5000</v>
      </c>
      <c r="F63" s="97">
        <f t="shared" si="4"/>
        <v>0</v>
      </c>
      <c r="G63" s="161"/>
      <c r="H63" s="101" t="s">
        <v>988</v>
      </c>
      <c r="I63" s="98" t="str">
        <f>VLOOKUP(H63,Presupuesto!$B$11:$C$565,2,0)</f>
        <v>EQUIPOS VARIOS DE OFICINA</v>
      </c>
      <c r="J63" s="98" t="str">
        <f t="shared" si="5"/>
        <v>Estudiantes y Graduados</v>
      </c>
      <c r="K63" s="98" t="s">
        <v>396</v>
      </c>
    </row>
    <row r="64" spans="3:11" ht="15.75" thickBot="1" x14ac:dyDescent="0.3">
      <c r="C64" s="102"/>
      <c r="D64" s="159"/>
      <c r="E64" s="104">
        <v>100000</v>
      </c>
      <c r="F64" s="105">
        <f t="shared" si="4"/>
        <v>0</v>
      </c>
      <c r="G64" s="162"/>
      <c r="H64" s="106" t="s">
        <v>988</v>
      </c>
      <c r="I64" s="106" t="str">
        <f>VLOOKUP(H64,Presupuesto!$B$11:$C$565,2,0)</f>
        <v>EQUIPOS VARIOS DE OFICINA</v>
      </c>
      <c r="J64" s="106" t="str">
        <f t="shared" si="5"/>
        <v>Estudiantes y Graduados</v>
      </c>
      <c r="K64" s="124" t="s">
        <v>396</v>
      </c>
    </row>
    <row r="66" spans="3:11" ht="15.75" thickBot="1" x14ac:dyDescent="0.3">
      <c r="C66" s="334"/>
      <c r="D66" s="335"/>
      <c r="E66" s="336"/>
      <c r="F66" s="336"/>
      <c r="G66" s="337"/>
      <c r="H66" s="336"/>
      <c r="I66" s="336"/>
      <c r="J66" s="155"/>
      <c r="K66" s="155"/>
    </row>
    <row r="67" spans="3:11" ht="15.75" thickBot="1" x14ac:dyDescent="0.3">
      <c r="C67" s="29" t="s">
        <v>43</v>
      </c>
      <c r="D67" s="30">
        <f>SUM(F74:F83)</f>
        <v>40000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66" t="s">
        <v>1899</v>
      </c>
      <c r="E70" s="93"/>
      <c r="F70" s="93"/>
      <c r="G70" s="93"/>
      <c r="H70" s="76"/>
      <c r="I70" s="76"/>
      <c r="J70" s="76"/>
      <c r="K70" s="112"/>
    </row>
    <row r="71" spans="3:11"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1. Gestión de equipo médico, odontológico, laboratorio y de la clínica de psicología que favorece el proceso de licenciamiento de las distintas unidades del área de salud.  </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9" t="s">
        <v>1360</v>
      </c>
      <c r="K74" s="98" t="s">
        <v>398</v>
      </c>
    </row>
    <row r="75" spans="3:11" x14ac:dyDescent="0.25">
      <c r="C75" s="99" t="s">
        <v>64</v>
      </c>
      <c r="D75" s="151">
        <v>10</v>
      </c>
      <c r="E75" s="100">
        <v>2400</v>
      </c>
      <c r="F75" s="97">
        <f>D75*E75</f>
        <v>24000</v>
      </c>
      <c r="G75" s="161" t="s">
        <v>1509</v>
      </c>
      <c r="H75" s="101" t="s">
        <v>985</v>
      </c>
      <c r="I75" s="98" t="str">
        <f>VLOOKUP(H75,Presupuesto!$B$11:$C$565,2,0)</f>
        <v>MUEBLES VARIOS DE OFICINA</v>
      </c>
      <c r="J75" s="98" t="str">
        <f>$J$74</f>
        <v>Estudiantes y Graduados</v>
      </c>
      <c r="K75" s="98" t="s">
        <v>398</v>
      </c>
    </row>
    <row r="76" spans="3:11" x14ac:dyDescent="0.25">
      <c r="C76" s="99" t="s">
        <v>2021</v>
      </c>
      <c r="D76" s="151">
        <v>2</v>
      </c>
      <c r="E76" s="100">
        <v>4000</v>
      </c>
      <c r="F76" s="97">
        <f t="shared" ref="F76:F83" si="6">D76*E76</f>
        <v>8000</v>
      </c>
      <c r="G76" s="161" t="s">
        <v>1509</v>
      </c>
      <c r="H76" s="101" t="s">
        <v>985</v>
      </c>
      <c r="I76" s="98" t="str">
        <f>VLOOKUP(H76,Presupuesto!$B$11:$C$565,2,0)</f>
        <v>MUEBLES VARIOS DE OFICINA</v>
      </c>
      <c r="J76" s="98" t="str">
        <f t="shared" ref="J76:J83" si="7">$J$74</f>
        <v>Estudiantes y Graduados</v>
      </c>
      <c r="K76" s="98" t="s">
        <v>2022</v>
      </c>
    </row>
    <row r="77" spans="3:11" x14ac:dyDescent="0.25">
      <c r="C77" s="99" t="s">
        <v>69</v>
      </c>
      <c r="D77" s="151">
        <v>1</v>
      </c>
      <c r="E77" s="100">
        <v>8000</v>
      </c>
      <c r="F77" s="97">
        <f t="shared" si="6"/>
        <v>8000</v>
      </c>
      <c r="G77" s="161" t="s">
        <v>1509</v>
      </c>
      <c r="H77" s="101" t="s">
        <v>988</v>
      </c>
      <c r="I77" s="98" t="str">
        <f>VLOOKUP(H77,Presupuesto!$B$11:$C$565,2,0)</f>
        <v>EQUIPOS VARIOS DE OFICINA</v>
      </c>
      <c r="J77" s="98" t="str">
        <f t="shared" si="7"/>
        <v>Estudiantes y Graduados</v>
      </c>
      <c r="K77" s="98" t="s">
        <v>398</v>
      </c>
    </row>
    <row r="78" spans="3:11" x14ac:dyDescent="0.25">
      <c r="C78" s="99"/>
      <c r="D78" s="151"/>
      <c r="E78" s="100">
        <v>3000</v>
      </c>
      <c r="F78" s="97">
        <f t="shared" si="6"/>
        <v>0</v>
      </c>
      <c r="G78" s="161"/>
      <c r="H78" s="101" t="s">
        <v>985</v>
      </c>
      <c r="I78" s="98" t="str">
        <f>VLOOKUP(H78,Presupuesto!$B$11:$C$565,2,0)</f>
        <v>MUEBLES VARIOS DE OFICINA</v>
      </c>
      <c r="J78" s="98" t="str">
        <f t="shared" si="7"/>
        <v>Estudiantes y Graduados</v>
      </c>
      <c r="K78" s="98" t="s">
        <v>398</v>
      </c>
    </row>
    <row r="79" spans="3:11" x14ac:dyDescent="0.25">
      <c r="C79" s="99"/>
      <c r="D79" s="151"/>
      <c r="E79" s="100">
        <v>10000</v>
      </c>
      <c r="F79" s="97">
        <f t="shared" si="6"/>
        <v>0</v>
      </c>
      <c r="G79" s="161"/>
      <c r="H79" s="101" t="s">
        <v>985</v>
      </c>
      <c r="I79" s="98" t="str">
        <f>VLOOKUP(H79,Presupuesto!$B$11:$C$565,2,0)</f>
        <v>MUEBLES VARIOS DE OFICINA</v>
      </c>
      <c r="J79" s="98" t="str">
        <f t="shared" si="7"/>
        <v>Estudiantes y Graduados</v>
      </c>
      <c r="K79" s="98" t="s">
        <v>395</v>
      </c>
    </row>
    <row r="80" spans="3:11" x14ac:dyDescent="0.25">
      <c r="C80" s="99"/>
      <c r="D80" s="151"/>
      <c r="E80" s="100">
        <v>8000</v>
      </c>
      <c r="F80" s="97">
        <f t="shared" si="6"/>
        <v>0</v>
      </c>
      <c r="G80" s="161"/>
      <c r="H80" s="101" t="s">
        <v>988</v>
      </c>
      <c r="I80" s="98" t="str">
        <f>VLOOKUP(H80,Presupuesto!$B$11:$C$565,2,0)</f>
        <v>EQUIPOS VARIOS DE OFICINA</v>
      </c>
      <c r="J80" s="98" t="str">
        <f t="shared" si="7"/>
        <v>Estudiantes y Graduados</v>
      </c>
      <c r="K80" s="98" t="s">
        <v>395</v>
      </c>
    </row>
    <row r="81" spans="3:11" x14ac:dyDescent="0.25">
      <c r="C81" s="99"/>
      <c r="D81" s="151"/>
      <c r="E81" s="100">
        <v>2000</v>
      </c>
      <c r="F81" s="97">
        <f t="shared" si="6"/>
        <v>0</v>
      </c>
      <c r="G81" s="161"/>
      <c r="H81" s="101" t="s">
        <v>988</v>
      </c>
      <c r="I81" s="98" t="str">
        <f>VLOOKUP(H81,Presupuesto!$B$11:$C$565,2,0)</f>
        <v>EQUIPOS VARIOS DE OFICINA</v>
      </c>
      <c r="J81" s="98" t="str">
        <f t="shared" si="7"/>
        <v>Estudiantes y Graduados</v>
      </c>
      <c r="K81" s="98" t="s">
        <v>403</v>
      </c>
    </row>
    <row r="82" spans="3:11" x14ac:dyDescent="0.25">
      <c r="C82" s="99"/>
      <c r="D82" s="151"/>
      <c r="E82" s="100">
        <v>5000</v>
      </c>
      <c r="F82" s="97">
        <f t="shared" si="6"/>
        <v>0</v>
      </c>
      <c r="G82" s="161"/>
      <c r="H82" s="101" t="s">
        <v>988</v>
      </c>
      <c r="I82" s="98" t="str">
        <f>VLOOKUP(H82,Presupuesto!$B$11:$C$565,2,0)</f>
        <v>EQUIPOS VARIOS DE OFICINA</v>
      </c>
      <c r="J82" s="98" t="str">
        <f t="shared" si="7"/>
        <v>Estudiantes y Graduados</v>
      </c>
      <c r="K82" s="98" t="s">
        <v>399</v>
      </c>
    </row>
    <row r="83" spans="3:11" ht="15.75" thickBot="1" x14ac:dyDescent="0.3">
      <c r="C83" s="102"/>
      <c r="D83" s="159"/>
      <c r="E83" s="104">
        <v>100000</v>
      </c>
      <c r="F83" s="105">
        <f t="shared" si="6"/>
        <v>0</v>
      </c>
      <c r="G83" s="162"/>
      <c r="H83" s="106" t="s">
        <v>988</v>
      </c>
      <c r="I83" s="106" t="str">
        <f>VLOOKUP(H83,Presupuesto!$B$11:$C$565,2,0)</f>
        <v>EQUIPOS VARIOS DE OFICINA</v>
      </c>
      <c r="J83" s="106" t="str">
        <f t="shared" si="7"/>
        <v>Estudiantes y Graduados</v>
      </c>
      <c r="K83" s="124" t="s">
        <v>394</v>
      </c>
    </row>
    <row r="85" spans="3:11" ht="15.75" thickBot="1" x14ac:dyDescent="0.3"/>
    <row r="86" spans="3:11" ht="15.75" thickBot="1" x14ac:dyDescent="0.3">
      <c r="C86" s="29" t="s">
        <v>43</v>
      </c>
      <c r="D86" s="30">
        <f>SUM(F93:F120)</f>
        <v>33098</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66" t="s">
        <v>1900</v>
      </c>
      <c r="E89" s="93"/>
      <c r="F89" s="93"/>
      <c r="G89" s="93"/>
      <c r="H89" s="76"/>
      <c r="I89" s="76"/>
      <c r="J89" s="76"/>
      <c r="K89" s="112"/>
    </row>
    <row r="90" spans="3:11"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 xml:space="preserve">3.1 Brindar recuperación y promoción en salud a estudiantes de primer ingreso y reingreso. </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2018</v>
      </c>
      <c r="D93" s="158">
        <v>56</v>
      </c>
      <c r="E93" s="96">
        <v>15</v>
      </c>
      <c r="F93" s="97">
        <f>D93*E93</f>
        <v>840</v>
      </c>
      <c r="G93" s="161" t="s">
        <v>129</v>
      </c>
      <c r="H93" s="98" t="s">
        <v>327</v>
      </c>
      <c r="I93" s="98" t="str">
        <f>VLOOKUP(H93,Presupuesto!$B$11:$C$565,2,0)</f>
        <v>UTILES DE ESCRITORIO, OFICINA Y ENZE¥ANZA</v>
      </c>
      <c r="J93" s="219" t="s">
        <v>1360</v>
      </c>
      <c r="K93" s="98" t="s">
        <v>394</v>
      </c>
    </row>
    <row r="94" spans="3:11" x14ac:dyDescent="0.25">
      <c r="C94" s="99" t="s">
        <v>2026</v>
      </c>
      <c r="D94" s="151">
        <v>32</v>
      </c>
      <c r="E94" s="100">
        <v>15</v>
      </c>
      <c r="F94" s="97">
        <f>D94*E94</f>
        <v>480</v>
      </c>
      <c r="G94" s="161" t="s">
        <v>129</v>
      </c>
      <c r="H94" s="101" t="s">
        <v>327</v>
      </c>
      <c r="I94" s="98" t="str">
        <f>VLOOKUP(H94,Presupuesto!$B$11:$C$565,2,0)</f>
        <v>UTILES DE ESCRITORIO, OFICINA Y ENZE¥ANZA</v>
      </c>
      <c r="J94" s="98" t="str">
        <f>$J$93</f>
        <v>Estudiantes y Graduados</v>
      </c>
      <c r="K94" s="98" t="s">
        <v>394</v>
      </c>
    </row>
    <row r="95" spans="3:11" x14ac:dyDescent="0.25">
      <c r="C95" s="99" t="s">
        <v>2027</v>
      </c>
      <c r="D95" s="151">
        <v>2</v>
      </c>
      <c r="E95" s="100">
        <v>60</v>
      </c>
      <c r="F95" s="97">
        <f t="shared" ref="F95:F108" si="8">D95*E95</f>
        <v>120</v>
      </c>
      <c r="G95" s="161" t="s">
        <v>129</v>
      </c>
      <c r="H95" s="101" t="s">
        <v>327</v>
      </c>
      <c r="I95" s="98" t="str">
        <f>VLOOKUP(H95,Presupuesto!$B$11:$C$565,2,0)</f>
        <v>UTILES DE ESCRITORIO, OFICINA Y ENZE¥ANZA</v>
      </c>
      <c r="J95" s="98" t="str">
        <f t="shared" ref="J95:J120" si="9">$J$93</f>
        <v>Estudiantes y Graduados</v>
      </c>
      <c r="K95" s="98" t="s">
        <v>394</v>
      </c>
    </row>
    <row r="96" spans="3:11" x14ac:dyDescent="0.25">
      <c r="C96" s="99" t="s">
        <v>2028</v>
      </c>
      <c r="D96" s="151">
        <v>36</v>
      </c>
      <c r="E96" s="100">
        <v>40</v>
      </c>
      <c r="F96" s="97">
        <f t="shared" si="8"/>
        <v>1440</v>
      </c>
      <c r="G96" s="161" t="s">
        <v>129</v>
      </c>
      <c r="H96" s="101" t="s">
        <v>327</v>
      </c>
      <c r="I96" s="98" t="str">
        <f>VLOOKUP(H96,Presupuesto!$B$11:$C$565,2,0)</f>
        <v>UTILES DE ESCRITORIO, OFICINA Y ENZE¥ANZA</v>
      </c>
      <c r="J96" s="98" t="str">
        <f t="shared" si="9"/>
        <v>Estudiantes y Graduados</v>
      </c>
      <c r="K96" s="98" t="s">
        <v>394</v>
      </c>
    </row>
    <row r="97" spans="3:11" x14ac:dyDescent="0.25">
      <c r="C97" s="99" t="s">
        <v>2029</v>
      </c>
      <c r="D97" s="151">
        <v>14</v>
      </c>
      <c r="E97" s="100">
        <v>40</v>
      </c>
      <c r="F97" s="97">
        <f t="shared" si="8"/>
        <v>560</v>
      </c>
      <c r="G97" s="161" t="s">
        <v>129</v>
      </c>
      <c r="H97" s="101" t="s">
        <v>327</v>
      </c>
      <c r="I97" s="98" t="str">
        <f>VLOOKUP(H97,Presupuesto!$B$11:$C$565,2,0)</f>
        <v>UTILES DE ESCRITORIO, OFICINA Y ENZE¥ANZA</v>
      </c>
      <c r="J97" s="98" t="str">
        <f t="shared" si="9"/>
        <v>Estudiantes y Graduados</v>
      </c>
      <c r="K97" s="98" t="s">
        <v>394</v>
      </c>
    </row>
    <row r="98" spans="3:11" x14ac:dyDescent="0.25">
      <c r="C98" s="99" t="s">
        <v>2030</v>
      </c>
      <c r="D98" s="151">
        <v>6</v>
      </c>
      <c r="E98" s="100">
        <v>72</v>
      </c>
      <c r="F98" s="97">
        <f t="shared" si="8"/>
        <v>432</v>
      </c>
      <c r="G98" s="161" t="s">
        <v>129</v>
      </c>
      <c r="H98" s="101" t="s">
        <v>327</v>
      </c>
      <c r="I98" s="98" t="str">
        <f>VLOOKUP(H98,Presupuesto!$B$11:$C$565,2,0)</f>
        <v>UTILES DE ESCRITORIO, OFICINA Y ENZE¥ANZA</v>
      </c>
      <c r="J98" s="98" t="str">
        <f t="shared" si="9"/>
        <v>Estudiantes y Graduados</v>
      </c>
      <c r="K98" s="98" t="s">
        <v>394</v>
      </c>
    </row>
    <row r="99" spans="3:11" x14ac:dyDescent="0.25">
      <c r="C99" s="99" t="s">
        <v>2031</v>
      </c>
      <c r="D99" s="151">
        <v>25</v>
      </c>
      <c r="E99" s="100">
        <v>90</v>
      </c>
      <c r="F99" s="97">
        <f t="shared" si="8"/>
        <v>2250</v>
      </c>
      <c r="G99" s="161" t="s">
        <v>129</v>
      </c>
      <c r="H99" s="101" t="s">
        <v>821</v>
      </c>
      <c r="I99" s="98" t="str">
        <f>VLOOKUP(H99,Presupuesto!$B$11:$C$565,2,0)</f>
        <v>PRODUCTOS PAPEL Y CARTON</v>
      </c>
      <c r="J99" s="98" t="str">
        <f t="shared" si="9"/>
        <v>Estudiantes y Graduados</v>
      </c>
      <c r="K99" s="98" t="s">
        <v>394</v>
      </c>
    </row>
    <row r="100" spans="3:11" x14ac:dyDescent="0.25">
      <c r="C100" s="99" t="s">
        <v>2032</v>
      </c>
      <c r="D100" s="151">
        <v>100</v>
      </c>
      <c r="E100" s="100">
        <v>90</v>
      </c>
      <c r="F100" s="97">
        <f t="shared" si="8"/>
        <v>9000</v>
      </c>
      <c r="G100" s="161" t="s">
        <v>129</v>
      </c>
      <c r="H100" s="101" t="s">
        <v>821</v>
      </c>
      <c r="I100" s="98" t="str">
        <f>VLOOKUP(H100,Presupuesto!$B$11:$C$565,2,0)</f>
        <v>PRODUCTOS PAPEL Y CARTON</v>
      </c>
      <c r="J100" s="98" t="str">
        <f t="shared" si="9"/>
        <v>Estudiantes y Graduados</v>
      </c>
      <c r="K100" s="98" t="s">
        <v>394</v>
      </c>
    </row>
    <row r="101" spans="3:11" s="458" customFormat="1" x14ac:dyDescent="0.25">
      <c r="C101" s="99" t="s">
        <v>2033</v>
      </c>
      <c r="D101" s="151">
        <v>2</v>
      </c>
      <c r="E101" s="100">
        <v>1000</v>
      </c>
      <c r="F101" s="97">
        <f t="shared" ref="F101:F107" si="10">D101*E101</f>
        <v>2000</v>
      </c>
      <c r="G101" s="161" t="s">
        <v>129</v>
      </c>
      <c r="H101" s="101" t="s">
        <v>821</v>
      </c>
      <c r="I101" s="98" t="str">
        <f>VLOOKUP(H101,Presupuesto!$B$11:$C$565,2,0)</f>
        <v>PRODUCTOS PAPEL Y CARTON</v>
      </c>
      <c r="J101" s="98" t="str">
        <f t="shared" si="9"/>
        <v>Estudiantes y Graduados</v>
      </c>
      <c r="K101" s="98" t="s">
        <v>394</v>
      </c>
    </row>
    <row r="102" spans="3:11" s="458" customFormat="1" x14ac:dyDescent="0.25">
      <c r="C102" s="99" t="s">
        <v>2034</v>
      </c>
      <c r="D102" s="151">
        <v>10</v>
      </c>
      <c r="E102" s="100">
        <v>3</v>
      </c>
      <c r="F102" s="97">
        <f t="shared" si="10"/>
        <v>30</v>
      </c>
      <c r="G102" s="161" t="s">
        <v>129</v>
      </c>
      <c r="H102" s="101" t="s">
        <v>821</v>
      </c>
      <c r="I102" s="98" t="str">
        <f>VLOOKUP(H102,Presupuesto!$B$11:$C$565,2,0)</f>
        <v>PRODUCTOS PAPEL Y CARTON</v>
      </c>
      <c r="J102" s="98" t="str">
        <f t="shared" si="9"/>
        <v>Estudiantes y Graduados</v>
      </c>
      <c r="K102" s="98" t="s">
        <v>2011</v>
      </c>
    </row>
    <row r="103" spans="3:11" s="458" customFormat="1" x14ac:dyDescent="0.25">
      <c r="C103" s="99" t="s">
        <v>2035</v>
      </c>
      <c r="D103" s="151">
        <v>8</v>
      </c>
      <c r="E103" s="100">
        <v>7</v>
      </c>
      <c r="F103" s="97">
        <f t="shared" si="10"/>
        <v>56</v>
      </c>
      <c r="G103" s="161" t="s">
        <v>129</v>
      </c>
      <c r="H103" s="101" t="s">
        <v>327</v>
      </c>
      <c r="I103" s="98" t="str">
        <f>VLOOKUP(H103,Presupuesto!$B$11:$C$565,2,0)</f>
        <v>UTILES DE ESCRITORIO, OFICINA Y ENZE¥ANZA</v>
      </c>
      <c r="J103" s="98" t="str">
        <f t="shared" si="9"/>
        <v>Estudiantes y Graduados</v>
      </c>
      <c r="K103" s="98" t="s">
        <v>394</v>
      </c>
    </row>
    <row r="104" spans="3:11" s="458" customFormat="1" x14ac:dyDescent="0.25">
      <c r="C104" s="99" t="s">
        <v>2036</v>
      </c>
      <c r="D104" s="151">
        <v>20</v>
      </c>
      <c r="E104" s="100">
        <v>25</v>
      </c>
      <c r="F104" s="97">
        <f t="shared" si="10"/>
        <v>500</v>
      </c>
      <c r="G104" s="161" t="s">
        <v>129</v>
      </c>
      <c r="H104" s="101" t="s">
        <v>327</v>
      </c>
      <c r="I104" s="98" t="str">
        <f>VLOOKUP(H104,Presupuesto!$B$11:$C$565,2,0)</f>
        <v>UTILES DE ESCRITORIO, OFICINA Y ENZE¥ANZA</v>
      </c>
      <c r="J104" s="98" t="str">
        <f t="shared" si="9"/>
        <v>Estudiantes y Graduados</v>
      </c>
      <c r="K104" s="98" t="s">
        <v>394</v>
      </c>
    </row>
    <row r="105" spans="3:11" s="458" customFormat="1" x14ac:dyDescent="0.25">
      <c r="C105" s="99" t="s">
        <v>2037</v>
      </c>
      <c r="D105" s="151">
        <v>4</v>
      </c>
      <c r="E105" s="100">
        <v>40</v>
      </c>
      <c r="F105" s="97">
        <f t="shared" si="10"/>
        <v>160</v>
      </c>
      <c r="G105" s="161" t="s">
        <v>129</v>
      </c>
      <c r="H105" s="101" t="s">
        <v>327</v>
      </c>
      <c r="I105" s="98" t="str">
        <f>VLOOKUP(H105,Presupuesto!$B$11:$C$565,2,0)</f>
        <v>UTILES DE ESCRITORIO, OFICINA Y ENZE¥ANZA</v>
      </c>
      <c r="J105" s="98" t="str">
        <f t="shared" si="9"/>
        <v>Estudiantes y Graduados</v>
      </c>
      <c r="K105" s="98" t="s">
        <v>394</v>
      </c>
    </row>
    <row r="106" spans="3:11" s="458" customFormat="1" x14ac:dyDescent="0.25">
      <c r="C106" s="99" t="s">
        <v>2038</v>
      </c>
      <c r="D106" s="151">
        <v>62</v>
      </c>
      <c r="E106" s="100">
        <v>95</v>
      </c>
      <c r="F106" s="97">
        <f t="shared" si="10"/>
        <v>5890</v>
      </c>
      <c r="G106" s="161" t="s">
        <v>129</v>
      </c>
      <c r="H106" s="101" t="s">
        <v>821</v>
      </c>
      <c r="I106" s="98" t="str">
        <f>VLOOKUP(H106,Presupuesto!$B$11:$C$565,2,0)</f>
        <v>PRODUCTOS PAPEL Y CARTON</v>
      </c>
      <c r="J106" s="98" t="str">
        <f t="shared" si="9"/>
        <v>Estudiantes y Graduados</v>
      </c>
      <c r="K106" s="98" t="s">
        <v>394</v>
      </c>
    </row>
    <row r="107" spans="3:11" s="458" customFormat="1" x14ac:dyDescent="0.25">
      <c r="C107" s="99" t="s">
        <v>2039</v>
      </c>
      <c r="D107" s="151">
        <v>6</v>
      </c>
      <c r="E107" s="100">
        <v>40</v>
      </c>
      <c r="F107" s="97">
        <f t="shared" si="10"/>
        <v>240</v>
      </c>
      <c r="G107" s="161" t="s">
        <v>129</v>
      </c>
      <c r="H107" s="101" t="s">
        <v>327</v>
      </c>
      <c r="I107" s="98" t="str">
        <f>VLOOKUP(H107,Presupuesto!$B$11:$C$565,2,0)</f>
        <v>UTILES DE ESCRITORIO, OFICINA Y ENZE¥ANZA</v>
      </c>
      <c r="J107" s="98" t="str">
        <f t="shared" si="9"/>
        <v>Estudiantes y Graduados</v>
      </c>
      <c r="K107" s="98" t="s">
        <v>394</v>
      </c>
    </row>
    <row r="108" spans="3:11" x14ac:dyDescent="0.25">
      <c r="C108" s="99" t="s">
        <v>2041</v>
      </c>
      <c r="D108" s="151">
        <v>10</v>
      </c>
      <c r="E108" s="100">
        <v>30</v>
      </c>
      <c r="F108" s="97">
        <f t="shared" si="8"/>
        <v>300</v>
      </c>
      <c r="G108" s="161" t="s">
        <v>129</v>
      </c>
      <c r="H108" s="101" t="s">
        <v>327</v>
      </c>
      <c r="I108" s="98" t="str">
        <f>VLOOKUP(H108,Presupuesto!$B$11:$C$565,2,0)</f>
        <v>UTILES DE ESCRITORIO, OFICINA Y ENZE¥ANZA</v>
      </c>
      <c r="J108" s="98" t="str">
        <f t="shared" si="9"/>
        <v>Estudiantes y Graduados</v>
      </c>
      <c r="K108" s="98" t="s">
        <v>394</v>
      </c>
    </row>
    <row r="109" spans="3:11" s="458" customFormat="1" x14ac:dyDescent="0.25">
      <c r="C109" s="99" t="s">
        <v>2042</v>
      </c>
      <c r="D109" s="151">
        <v>20</v>
      </c>
      <c r="E109" s="100">
        <v>25</v>
      </c>
      <c r="F109" s="97">
        <f t="shared" ref="F109:F118" si="11">D109*E109</f>
        <v>500</v>
      </c>
      <c r="G109" s="161" t="s">
        <v>129</v>
      </c>
      <c r="H109" s="101" t="s">
        <v>327</v>
      </c>
      <c r="I109" s="98" t="str">
        <f>VLOOKUP(H109,Presupuesto!$B$11:$C$565,2,0)</f>
        <v>UTILES DE ESCRITORIO, OFICINA Y ENZE¥ANZA</v>
      </c>
      <c r="J109" s="98" t="str">
        <f t="shared" si="9"/>
        <v>Estudiantes y Graduados</v>
      </c>
      <c r="K109" s="98" t="s">
        <v>394</v>
      </c>
    </row>
    <row r="110" spans="3:11" s="458" customFormat="1" x14ac:dyDescent="0.25">
      <c r="C110" s="99" t="s">
        <v>2043</v>
      </c>
      <c r="D110" s="151">
        <v>12</v>
      </c>
      <c r="E110" s="100">
        <v>30</v>
      </c>
      <c r="F110" s="97">
        <f t="shared" si="11"/>
        <v>360</v>
      </c>
      <c r="G110" s="161" t="s">
        <v>129</v>
      </c>
      <c r="H110" s="101" t="s">
        <v>327</v>
      </c>
      <c r="I110" s="98" t="str">
        <f>VLOOKUP(H110,Presupuesto!$B$11:$C$565,2,0)</f>
        <v>UTILES DE ESCRITORIO, OFICINA Y ENZE¥ANZA</v>
      </c>
      <c r="J110" s="98" t="str">
        <f t="shared" si="9"/>
        <v>Estudiantes y Graduados</v>
      </c>
      <c r="K110" s="98" t="s">
        <v>394</v>
      </c>
    </row>
    <row r="111" spans="3:11" s="458" customFormat="1" x14ac:dyDescent="0.25">
      <c r="C111" s="99" t="s">
        <v>2044</v>
      </c>
      <c r="D111" s="151">
        <v>15</v>
      </c>
      <c r="E111" s="100">
        <v>100</v>
      </c>
      <c r="F111" s="97">
        <f t="shared" si="11"/>
        <v>1500</v>
      </c>
      <c r="G111" s="161" t="s">
        <v>129</v>
      </c>
      <c r="H111" s="101" t="s">
        <v>327</v>
      </c>
      <c r="I111" s="98" t="str">
        <f>VLOOKUP(H111,Presupuesto!$B$11:$C$565,2,0)</f>
        <v>UTILES DE ESCRITORIO, OFICINA Y ENZE¥ANZA</v>
      </c>
      <c r="J111" s="98" t="str">
        <f t="shared" si="9"/>
        <v>Estudiantes y Graduados</v>
      </c>
      <c r="K111" s="98" t="s">
        <v>394</v>
      </c>
    </row>
    <row r="112" spans="3:11" s="458" customFormat="1" x14ac:dyDescent="0.25">
      <c r="C112" s="99" t="s">
        <v>2045</v>
      </c>
      <c r="D112" s="151">
        <v>3</v>
      </c>
      <c r="E112" s="100">
        <v>400</v>
      </c>
      <c r="F112" s="97">
        <f t="shared" si="11"/>
        <v>1200</v>
      </c>
      <c r="G112" s="161" t="s">
        <v>129</v>
      </c>
      <c r="H112" s="101" t="s">
        <v>327</v>
      </c>
      <c r="I112" s="98" t="str">
        <f>VLOOKUP(H112,Presupuesto!$B$11:$C$565,2,0)</f>
        <v>UTILES DE ESCRITORIO, OFICINA Y ENZE¥ANZA</v>
      </c>
      <c r="J112" s="98" t="str">
        <f t="shared" si="9"/>
        <v>Estudiantes y Graduados</v>
      </c>
      <c r="K112" s="98" t="s">
        <v>394</v>
      </c>
    </row>
    <row r="113" spans="3:11" s="458" customFormat="1" x14ac:dyDescent="0.25">
      <c r="C113" s="99" t="s">
        <v>2046</v>
      </c>
      <c r="D113" s="151">
        <v>1</v>
      </c>
      <c r="E113" s="100">
        <v>2000</v>
      </c>
      <c r="F113" s="97">
        <f t="shared" si="11"/>
        <v>2000</v>
      </c>
      <c r="G113" s="161" t="s">
        <v>129</v>
      </c>
      <c r="H113" s="101" t="s">
        <v>1023</v>
      </c>
      <c r="I113" s="98" t="str">
        <f>VLOOKUP(H113,Presupuesto!$B$11:$C$565,2,0)</f>
        <v>MUEBLES Y EQUIPO EDUCACIONAL</v>
      </c>
      <c r="J113" s="98" t="str">
        <f t="shared" si="9"/>
        <v>Estudiantes y Graduados</v>
      </c>
      <c r="K113" s="98" t="s">
        <v>394</v>
      </c>
    </row>
    <row r="114" spans="3:11" s="458" customFormat="1" x14ac:dyDescent="0.25">
      <c r="C114" s="99" t="s">
        <v>2047</v>
      </c>
      <c r="D114" s="151">
        <v>100</v>
      </c>
      <c r="E114" s="100">
        <v>4</v>
      </c>
      <c r="F114" s="97">
        <f t="shared" si="11"/>
        <v>400</v>
      </c>
      <c r="G114" s="161" t="s">
        <v>129</v>
      </c>
      <c r="H114" s="101" t="s">
        <v>327</v>
      </c>
      <c r="I114" s="98" t="str">
        <f>VLOOKUP(H114,Presupuesto!$B$11:$C$565,2,0)</f>
        <v>UTILES DE ESCRITORIO, OFICINA Y ENZE¥ANZA</v>
      </c>
      <c r="J114" s="98" t="str">
        <f t="shared" si="9"/>
        <v>Estudiantes y Graduados</v>
      </c>
      <c r="K114" s="98" t="s">
        <v>2011</v>
      </c>
    </row>
    <row r="115" spans="3:11" s="458" customFormat="1" x14ac:dyDescent="0.25">
      <c r="C115" s="99" t="s">
        <v>2048</v>
      </c>
      <c r="D115" s="151">
        <v>12</v>
      </c>
      <c r="E115" s="100">
        <v>20</v>
      </c>
      <c r="F115" s="97">
        <f t="shared" si="11"/>
        <v>240</v>
      </c>
      <c r="G115" s="161" t="s">
        <v>129</v>
      </c>
      <c r="H115" s="101" t="s">
        <v>821</v>
      </c>
      <c r="I115" s="98" t="str">
        <f>VLOOKUP(H115,Presupuesto!$B$11:$C$565,2,0)</f>
        <v>PRODUCTOS PAPEL Y CARTON</v>
      </c>
      <c r="J115" s="98" t="str">
        <f t="shared" si="9"/>
        <v>Estudiantes y Graduados</v>
      </c>
      <c r="K115" s="98" t="s">
        <v>394</v>
      </c>
    </row>
    <row r="116" spans="3:11" s="458" customFormat="1" x14ac:dyDescent="0.25">
      <c r="C116" s="99" t="s">
        <v>2049</v>
      </c>
      <c r="D116" s="151">
        <v>5</v>
      </c>
      <c r="E116" s="100">
        <v>60</v>
      </c>
      <c r="F116" s="97">
        <f t="shared" si="11"/>
        <v>300</v>
      </c>
      <c r="G116" s="161" t="s">
        <v>129</v>
      </c>
      <c r="H116" s="101" t="s">
        <v>327</v>
      </c>
      <c r="I116" s="98" t="str">
        <f>VLOOKUP(H116,Presupuesto!$B$11:$C$565,2,0)</f>
        <v>UTILES DE ESCRITORIO, OFICINA Y ENZE¥ANZA</v>
      </c>
      <c r="J116" s="98" t="str">
        <f t="shared" si="9"/>
        <v>Estudiantes y Graduados</v>
      </c>
      <c r="K116" s="98" t="s">
        <v>394</v>
      </c>
    </row>
    <row r="117" spans="3:11" s="458" customFormat="1" x14ac:dyDescent="0.25">
      <c r="C117" s="99" t="s">
        <v>2050</v>
      </c>
      <c r="D117" s="151">
        <v>10</v>
      </c>
      <c r="E117" s="100">
        <v>80</v>
      </c>
      <c r="F117" s="97">
        <f t="shared" si="11"/>
        <v>800</v>
      </c>
      <c r="G117" s="161" t="s">
        <v>129</v>
      </c>
      <c r="H117" s="101" t="s">
        <v>327</v>
      </c>
      <c r="I117" s="98" t="str">
        <f>VLOOKUP(H117,Presupuesto!$B$11:$C$565,2,0)</f>
        <v>UTILES DE ESCRITORIO, OFICINA Y ENZE¥ANZA</v>
      </c>
      <c r="J117" s="98" t="str">
        <f t="shared" si="9"/>
        <v>Estudiantes y Graduados</v>
      </c>
      <c r="K117" s="98" t="s">
        <v>394</v>
      </c>
    </row>
    <row r="118" spans="3:11" s="458" customFormat="1" x14ac:dyDescent="0.25">
      <c r="C118" s="99" t="s">
        <v>2051</v>
      </c>
      <c r="D118" s="151">
        <v>5</v>
      </c>
      <c r="E118" s="100">
        <v>60</v>
      </c>
      <c r="F118" s="97">
        <f t="shared" si="11"/>
        <v>300</v>
      </c>
      <c r="G118" s="161" t="s">
        <v>129</v>
      </c>
      <c r="H118" s="101" t="s">
        <v>327</v>
      </c>
      <c r="I118" s="98" t="str">
        <f>VLOOKUP(H118,Presupuesto!$B$11:$C$565,2,0)</f>
        <v>UTILES DE ESCRITORIO, OFICINA Y ENZE¥ANZA</v>
      </c>
      <c r="J118" s="98" t="str">
        <f t="shared" si="9"/>
        <v>Estudiantes y Graduados</v>
      </c>
      <c r="K118" s="98" t="s">
        <v>394</v>
      </c>
    </row>
    <row r="119" spans="3:11" s="458" customFormat="1" x14ac:dyDescent="0.25">
      <c r="C119" s="99" t="s">
        <v>2040</v>
      </c>
      <c r="D119" s="151">
        <v>10</v>
      </c>
      <c r="E119" s="100">
        <v>120</v>
      </c>
      <c r="F119" s="97">
        <f>D119*E119</f>
        <v>1200</v>
      </c>
      <c r="G119" s="161" t="s">
        <v>129</v>
      </c>
      <c r="H119" s="101" t="s">
        <v>327</v>
      </c>
      <c r="I119" s="98" t="str">
        <f>VLOOKUP(H119,Presupuesto!$B$11:$C$565,2,0)</f>
        <v>UTILES DE ESCRITORIO, OFICINA Y ENZE¥ANZA</v>
      </c>
      <c r="J119" s="98" t="str">
        <f t="shared" si="9"/>
        <v>Estudiantes y Graduados</v>
      </c>
      <c r="K119" s="98" t="s">
        <v>394</v>
      </c>
    </row>
    <row r="120" spans="3:11" ht="15.75" thickBot="1" x14ac:dyDescent="0.3">
      <c r="C120" s="102"/>
      <c r="D120" s="159"/>
      <c r="E120" s="104"/>
      <c r="F120" s="105">
        <f>D120*E120</f>
        <v>0</v>
      </c>
      <c r="G120" s="162" t="s">
        <v>129</v>
      </c>
      <c r="H120" s="106" t="s">
        <v>327</v>
      </c>
      <c r="I120" s="106" t="str">
        <f>VLOOKUP(H120,Presupuesto!$B$11:$C$565,2,0)</f>
        <v>UTILES DE ESCRITORIO, OFICINA Y ENZE¥ANZA</v>
      </c>
      <c r="J120" s="106" t="str">
        <f t="shared" si="9"/>
        <v>Estudiantes y Graduados</v>
      </c>
      <c r="K120" s="124" t="s">
        <v>394</v>
      </c>
    </row>
    <row r="122" spans="3:11" ht="15.75" thickBot="1" x14ac:dyDescent="0.3">
      <c r="C122" s="334"/>
      <c r="D122" s="335"/>
      <c r="E122" s="336"/>
      <c r="F122" s="336"/>
      <c r="G122" s="337"/>
      <c r="H122" s="336"/>
      <c r="I122" s="336"/>
      <c r="J122" s="155"/>
      <c r="K122" s="155"/>
    </row>
    <row r="123" spans="3:11" ht="15.75" thickBot="1" x14ac:dyDescent="0.3">
      <c r="C123" s="29" t="s">
        <v>43</v>
      </c>
      <c r="D123" s="30">
        <f>SUM(F130:F139)</f>
        <v>900</v>
      </c>
      <c r="E123" s="177"/>
      <c r="F123" s="177"/>
      <c r="G123" s="79"/>
      <c r="H123" s="177"/>
      <c r="I123" s="177"/>
    </row>
    <row r="124" spans="3:11" x14ac:dyDescent="0.25">
      <c r="C124" s="70"/>
      <c r="D124" s="31"/>
      <c r="E124" s="93"/>
      <c r="F124" s="93"/>
      <c r="G124" s="93"/>
      <c r="H124" s="76"/>
      <c r="I124" s="76"/>
      <c r="J124" s="76"/>
      <c r="K124" s="112"/>
    </row>
    <row r="125" spans="3:11" x14ac:dyDescent="0.25">
      <c r="C125" s="70"/>
      <c r="D125" s="31"/>
      <c r="E125" s="93"/>
      <c r="F125" s="93"/>
      <c r="G125" s="93"/>
      <c r="H125" s="76"/>
      <c r="I125" s="76"/>
      <c r="J125" s="76"/>
      <c r="K125" s="112"/>
    </row>
    <row r="126" spans="3:11" ht="15.75" x14ac:dyDescent="0.25">
      <c r="C126" s="202" t="s">
        <v>392</v>
      </c>
      <c r="D126" s="366" t="s">
        <v>1912</v>
      </c>
      <c r="E126" s="93"/>
      <c r="F126" s="93"/>
      <c r="G126" s="93"/>
      <c r="H126" s="76"/>
      <c r="I126" s="76"/>
      <c r="J126" s="76"/>
      <c r="K126" s="112"/>
    </row>
    <row r="127" spans="3:11" ht="18.75" x14ac:dyDescent="0.25">
      <c r="C127" s="211" t="str">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Posgrado'!$E:$F,2,FALSE),IFERROR(VLOOKUP(D126,'17. Gestión TIC'!$E:$F,2,FALSE),IFERROR(VLOOKUP(D126,'16. Desa. del Sistema Educ.Sup.'!$E:$F,2,FALSE),IFERROR(VLOOKUP(D126,'9. Cultura de Inno. Insti...'!$E:$F,2,FALSE),VLOOKUP(D126,'7. Lo Esencial de la Reforma U.'!$E:$F,2,0)))))))))))))))))</f>
        <v xml:space="preserve">Registro, Asesoría y Apoyo a las agrupaciones culturales, artísticas, científicas y recreativas. </v>
      </c>
      <c r="D127" s="31"/>
      <c r="E127" s="93"/>
      <c r="F127" s="93"/>
      <c r="G127" s="93"/>
      <c r="H127" s="76"/>
      <c r="I127" s="76"/>
      <c r="J127" s="76"/>
      <c r="K127" s="112"/>
    </row>
    <row r="128" spans="3:11" ht="15.75" thickBot="1" x14ac:dyDescent="0.3">
      <c r="C128" s="70"/>
      <c r="D128" s="31"/>
      <c r="E128" s="93"/>
      <c r="F128" s="93"/>
      <c r="G128" s="93"/>
      <c r="H128" s="76"/>
      <c r="I128" s="76"/>
      <c r="J128" s="76"/>
      <c r="K128" s="112"/>
    </row>
    <row r="129" spans="3:11" ht="30.75" thickBot="1" x14ac:dyDescent="0.3">
      <c r="C129" s="126" t="s">
        <v>44</v>
      </c>
      <c r="D129" s="128" t="s">
        <v>55</v>
      </c>
      <c r="E129" s="128" t="s">
        <v>57</v>
      </c>
      <c r="F129" s="127" t="s">
        <v>27</v>
      </c>
      <c r="G129" s="133" t="s">
        <v>131</v>
      </c>
      <c r="H129" s="128" t="s">
        <v>46</v>
      </c>
      <c r="I129" s="128" t="s">
        <v>132</v>
      </c>
      <c r="J129" s="128" t="s">
        <v>410</v>
      </c>
      <c r="K129" s="128" t="s">
        <v>411</v>
      </c>
    </row>
    <row r="130" spans="3:11" x14ac:dyDescent="0.25">
      <c r="C130" s="95" t="s">
        <v>1985</v>
      </c>
      <c r="D130" s="158">
        <v>10</v>
      </c>
      <c r="E130" s="96">
        <v>90</v>
      </c>
      <c r="F130" s="97">
        <f>D130*E130</f>
        <v>900</v>
      </c>
      <c r="G130" s="161" t="s">
        <v>129</v>
      </c>
      <c r="H130" s="98" t="s">
        <v>821</v>
      </c>
      <c r="I130" s="98" t="str">
        <f>VLOOKUP(H130,Presupuesto!$B$11:$C$565,2,0)</f>
        <v>PRODUCTOS PAPEL Y CARTON</v>
      </c>
      <c r="J130" s="219" t="s">
        <v>1360</v>
      </c>
      <c r="K130" s="98" t="s">
        <v>404</v>
      </c>
    </row>
    <row r="131" spans="3:11" x14ac:dyDescent="0.25">
      <c r="C131" s="99"/>
      <c r="D131" s="151"/>
      <c r="E131" s="100">
        <v>2400</v>
      </c>
      <c r="F131" s="97">
        <f>D131*E131</f>
        <v>0</v>
      </c>
      <c r="G131" s="161"/>
      <c r="H131" s="101" t="s">
        <v>985</v>
      </c>
      <c r="I131" s="98" t="str">
        <f>VLOOKUP(H131,Presupuesto!$B$11:$C$565,2,0)</f>
        <v>MUEBLES VARIOS DE OFICINA</v>
      </c>
      <c r="J131" s="98" t="str">
        <f>$J$130</f>
        <v>Estudiantes y Graduados</v>
      </c>
      <c r="K131" s="98" t="s">
        <v>412</v>
      </c>
    </row>
    <row r="132" spans="3:11" x14ac:dyDescent="0.25">
      <c r="C132" s="99"/>
      <c r="D132" s="151"/>
      <c r="E132" s="100">
        <v>1000</v>
      </c>
      <c r="F132" s="97">
        <f t="shared" ref="F132:F139" si="12">D132*E132</f>
        <v>0</v>
      </c>
      <c r="G132" s="161"/>
      <c r="H132" s="101" t="s">
        <v>985</v>
      </c>
      <c r="I132" s="98" t="str">
        <f>VLOOKUP(H132,Presupuesto!$B$11:$C$565,2,0)</f>
        <v>MUEBLES VARIOS DE OFICINA</v>
      </c>
      <c r="J132" s="98" t="str">
        <f t="shared" ref="J132:J139" si="13">$J$130</f>
        <v>Estudiantes y Graduados</v>
      </c>
      <c r="K132" s="98" t="s">
        <v>395</v>
      </c>
    </row>
    <row r="133" spans="3:11" x14ac:dyDescent="0.25">
      <c r="C133" s="99"/>
      <c r="D133" s="151"/>
      <c r="E133" s="100">
        <v>6000</v>
      </c>
      <c r="F133" s="97">
        <f t="shared" si="12"/>
        <v>0</v>
      </c>
      <c r="G133" s="161"/>
      <c r="H133" s="101" t="s">
        <v>985</v>
      </c>
      <c r="I133" s="98" t="str">
        <f>VLOOKUP(H133,Presupuesto!$B$11:$C$565,2,0)</f>
        <v>MUEBLES VARIOS DE OFICINA</v>
      </c>
      <c r="J133" s="98" t="str">
        <f t="shared" si="13"/>
        <v>Estudiantes y Graduados</v>
      </c>
      <c r="K133" s="98" t="s">
        <v>395</v>
      </c>
    </row>
    <row r="134" spans="3:11" x14ac:dyDescent="0.25">
      <c r="C134" s="99"/>
      <c r="D134" s="151"/>
      <c r="E134" s="100">
        <v>3000</v>
      </c>
      <c r="F134" s="97">
        <f t="shared" si="12"/>
        <v>0</v>
      </c>
      <c r="G134" s="161"/>
      <c r="H134" s="101" t="s">
        <v>985</v>
      </c>
      <c r="I134" s="98" t="str">
        <f>VLOOKUP(H134,Presupuesto!$B$11:$C$565,2,0)</f>
        <v>MUEBLES VARIOS DE OFICINA</v>
      </c>
      <c r="J134" s="98" t="str">
        <f t="shared" si="13"/>
        <v>Estudiantes y Graduados</v>
      </c>
      <c r="K134" s="98" t="s">
        <v>395</v>
      </c>
    </row>
    <row r="135" spans="3:11" x14ac:dyDescent="0.25">
      <c r="C135" s="99"/>
      <c r="D135" s="151"/>
      <c r="E135" s="100">
        <v>10000</v>
      </c>
      <c r="F135" s="97">
        <f t="shared" si="12"/>
        <v>0</v>
      </c>
      <c r="G135" s="161"/>
      <c r="H135" s="101" t="s">
        <v>985</v>
      </c>
      <c r="I135" s="98" t="str">
        <f>VLOOKUP(H135,Presupuesto!$B$11:$C$565,2,0)</f>
        <v>MUEBLES VARIOS DE OFICINA</v>
      </c>
      <c r="J135" s="98" t="str">
        <f t="shared" si="13"/>
        <v>Estudiantes y Graduados</v>
      </c>
      <c r="K135" s="98" t="s">
        <v>395</v>
      </c>
    </row>
    <row r="136" spans="3:11" x14ac:dyDescent="0.25">
      <c r="C136" s="99"/>
      <c r="D136" s="151"/>
      <c r="E136" s="100">
        <v>8000</v>
      </c>
      <c r="F136" s="97">
        <f t="shared" si="12"/>
        <v>0</v>
      </c>
      <c r="G136" s="161"/>
      <c r="H136" s="101" t="s">
        <v>988</v>
      </c>
      <c r="I136" s="98" t="str">
        <f>VLOOKUP(H136,Presupuesto!$B$11:$C$565,2,0)</f>
        <v>EQUIPOS VARIOS DE OFICINA</v>
      </c>
      <c r="J136" s="98" t="str">
        <f t="shared" si="13"/>
        <v>Estudiantes y Graduados</v>
      </c>
      <c r="K136" s="98" t="s">
        <v>395</v>
      </c>
    </row>
    <row r="137" spans="3:11" x14ac:dyDescent="0.25">
      <c r="C137" s="99"/>
      <c r="D137" s="151"/>
      <c r="E137" s="100">
        <v>2000</v>
      </c>
      <c r="F137" s="97">
        <f t="shared" si="12"/>
        <v>0</v>
      </c>
      <c r="G137" s="161"/>
      <c r="H137" s="101" t="s">
        <v>988</v>
      </c>
      <c r="I137" s="98" t="str">
        <f>VLOOKUP(H137,Presupuesto!$B$11:$C$565,2,0)</f>
        <v>EQUIPOS VARIOS DE OFICINA</v>
      </c>
      <c r="J137" s="98" t="str">
        <f t="shared" si="13"/>
        <v>Estudiantes y Graduados</v>
      </c>
      <c r="K137" s="98" t="s">
        <v>403</v>
      </c>
    </row>
    <row r="138" spans="3:11" x14ac:dyDescent="0.25">
      <c r="C138" s="99"/>
      <c r="D138" s="151"/>
      <c r="E138" s="100">
        <v>5000</v>
      </c>
      <c r="F138" s="97">
        <f t="shared" si="12"/>
        <v>0</v>
      </c>
      <c r="G138" s="161"/>
      <c r="H138" s="101" t="s">
        <v>988</v>
      </c>
      <c r="I138" s="98" t="str">
        <f>VLOOKUP(H138,Presupuesto!$B$11:$C$565,2,0)</f>
        <v>EQUIPOS VARIOS DE OFICINA</v>
      </c>
      <c r="J138" s="98" t="str">
        <f t="shared" si="13"/>
        <v>Estudiantes y Graduados</v>
      </c>
      <c r="K138" s="98" t="s">
        <v>399</v>
      </c>
    </row>
    <row r="139" spans="3:11" ht="15.75" thickBot="1" x14ac:dyDescent="0.3">
      <c r="C139" s="102"/>
      <c r="D139" s="159"/>
      <c r="E139" s="104">
        <v>100000</v>
      </c>
      <c r="F139" s="105">
        <f t="shared" si="12"/>
        <v>0</v>
      </c>
      <c r="G139" s="162"/>
      <c r="H139" s="106" t="s">
        <v>988</v>
      </c>
      <c r="I139" s="106" t="str">
        <f>VLOOKUP(H139,Presupuesto!$B$11:$C$565,2,0)</f>
        <v>EQUIPOS VARIOS DE OFICINA</v>
      </c>
      <c r="J139" s="106" t="str">
        <f t="shared" si="13"/>
        <v>Estudiantes y Graduados</v>
      </c>
      <c r="K139" s="124" t="s">
        <v>394</v>
      </c>
    </row>
    <row r="141" spans="3:11" ht="15.75" thickBot="1" x14ac:dyDescent="0.3"/>
    <row r="142" spans="3:11" ht="15.75" thickBot="1" x14ac:dyDescent="0.3">
      <c r="C142" s="29" t="s">
        <v>43</v>
      </c>
      <c r="D142" s="30">
        <f>SUM(F149:F158)</f>
        <v>42100</v>
      </c>
      <c r="E142" s="177"/>
      <c r="F142" s="177"/>
      <c r="G142" s="79"/>
      <c r="H142" s="177"/>
      <c r="I142" s="177"/>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66" t="s">
        <v>1913</v>
      </c>
      <c r="E145" s="93"/>
      <c r="F145" s="93"/>
      <c r="G145" s="93"/>
      <c r="H145" s="76"/>
      <c r="I145" s="76"/>
      <c r="J145" s="76"/>
      <c r="K145" s="112"/>
    </row>
    <row r="146" spans="3:11" ht="18.75" x14ac:dyDescent="0.25">
      <c r="C146" s="211"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Publicación  y exposición de Obras de estudiantes artistas en las manifestaciones Literarias, música y visuales.</v>
      </c>
      <c r="D146" s="31"/>
      <c r="E146" s="93"/>
      <c r="F146" s="93"/>
      <c r="G146" s="93"/>
      <c r="H146" s="76"/>
      <c r="I146" s="76"/>
      <c r="J146" s="76"/>
      <c r="K146" s="112"/>
    </row>
    <row r="147" spans="3:11" ht="15.75" thickBot="1" x14ac:dyDescent="0.3">
      <c r="C147" s="70"/>
      <c r="D147" s="31"/>
      <c r="E147" s="93"/>
      <c r="F147" s="93"/>
      <c r="G147" s="93"/>
      <c r="H147" s="76"/>
      <c r="I147" s="76"/>
      <c r="J147" s="76"/>
      <c r="K147" s="112"/>
    </row>
    <row r="148" spans="3:11" ht="30.75" thickBot="1" x14ac:dyDescent="0.3">
      <c r="C148" s="126" t="s">
        <v>44</v>
      </c>
      <c r="D148" s="128" t="s">
        <v>55</v>
      </c>
      <c r="E148" s="128" t="s">
        <v>57</v>
      </c>
      <c r="F148" s="127" t="s">
        <v>27</v>
      </c>
      <c r="G148" s="133" t="s">
        <v>131</v>
      </c>
      <c r="H148" s="128" t="s">
        <v>46</v>
      </c>
      <c r="I148" s="128" t="s">
        <v>132</v>
      </c>
      <c r="J148" s="128" t="s">
        <v>410</v>
      </c>
      <c r="K148" s="128" t="s">
        <v>411</v>
      </c>
    </row>
    <row r="149" spans="3:11" x14ac:dyDescent="0.25">
      <c r="C149" s="95" t="s">
        <v>1985</v>
      </c>
      <c r="D149" s="158">
        <v>20</v>
      </c>
      <c r="E149" s="96">
        <v>90</v>
      </c>
      <c r="F149" s="97">
        <f>D149*E149</f>
        <v>1800</v>
      </c>
      <c r="G149" s="161" t="s">
        <v>129</v>
      </c>
      <c r="H149" s="98" t="s">
        <v>985</v>
      </c>
      <c r="I149" s="98" t="str">
        <f>VLOOKUP(H149,Presupuesto!$B$11:$C$565,2,0)</f>
        <v>MUEBLES VARIOS DE OFICINA</v>
      </c>
      <c r="J149" s="219" t="s">
        <v>1454</v>
      </c>
      <c r="K149" s="98" t="s">
        <v>404</v>
      </c>
    </row>
    <row r="150" spans="3:11" x14ac:dyDescent="0.25">
      <c r="C150" s="99" t="s">
        <v>2144</v>
      </c>
      <c r="D150" s="151">
        <v>10</v>
      </c>
      <c r="E150" s="100">
        <v>230</v>
      </c>
      <c r="F150" s="97">
        <f>D150*E150</f>
        <v>2300</v>
      </c>
      <c r="G150" s="161" t="s">
        <v>129</v>
      </c>
      <c r="H150" s="101" t="s">
        <v>985</v>
      </c>
      <c r="I150" s="98" t="str">
        <f>VLOOKUP(H150,Presupuesto!$B$11:$C$565,2,0)</f>
        <v>MUEBLES VARIOS DE OFICINA</v>
      </c>
      <c r="J150" s="98" t="str">
        <f>$J$149</f>
        <v>Posgrado</v>
      </c>
      <c r="K150" s="98" t="s">
        <v>412</v>
      </c>
    </row>
    <row r="151" spans="3:11" x14ac:dyDescent="0.25">
      <c r="C151" s="99" t="s">
        <v>2145</v>
      </c>
      <c r="D151" s="151">
        <v>40</v>
      </c>
      <c r="E151" s="100">
        <v>950</v>
      </c>
      <c r="F151" s="97">
        <f t="shared" ref="F151:F158" si="14">D151*E151</f>
        <v>38000</v>
      </c>
      <c r="G151" s="161" t="s">
        <v>129</v>
      </c>
      <c r="H151" s="101" t="s">
        <v>985</v>
      </c>
      <c r="I151" s="98" t="str">
        <f>VLOOKUP(H151,Presupuesto!$B$11:$C$565,2,0)</f>
        <v>MUEBLES VARIOS DE OFICINA</v>
      </c>
      <c r="J151" s="98" t="str">
        <f t="shared" ref="J151:J158" si="15">$J$149</f>
        <v>Posgrado</v>
      </c>
      <c r="K151" s="98" t="s">
        <v>395</v>
      </c>
    </row>
    <row r="152" spans="3:11" x14ac:dyDescent="0.25">
      <c r="C152" s="99"/>
      <c r="D152" s="151"/>
      <c r="E152" s="100">
        <v>6000</v>
      </c>
      <c r="F152" s="97">
        <f t="shared" si="14"/>
        <v>0</v>
      </c>
      <c r="G152" s="161"/>
      <c r="H152" s="101" t="s">
        <v>985</v>
      </c>
      <c r="I152" s="98" t="str">
        <f>VLOOKUP(H152,Presupuesto!$B$11:$C$565,2,0)</f>
        <v>MUEBLES VARIOS DE OFICINA</v>
      </c>
      <c r="J152" s="98" t="str">
        <f t="shared" si="15"/>
        <v>Posgrado</v>
      </c>
      <c r="K152" s="98" t="s">
        <v>395</v>
      </c>
    </row>
    <row r="153" spans="3:11" x14ac:dyDescent="0.25">
      <c r="C153" s="99"/>
      <c r="D153" s="151"/>
      <c r="E153" s="100">
        <v>3000</v>
      </c>
      <c r="F153" s="97">
        <f t="shared" si="14"/>
        <v>0</v>
      </c>
      <c r="G153" s="161"/>
      <c r="H153" s="101" t="s">
        <v>985</v>
      </c>
      <c r="I153" s="98" t="str">
        <f>VLOOKUP(H153,Presupuesto!$B$11:$C$565,2,0)</f>
        <v>MUEBLES VARIOS DE OFICINA</v>
      </c>
      <c r="J153" s="98" t="str">
        <f t="shared" si="15"/>
        <v>Posgrado</v>
      </c>
      <c r="K153" s="98" t="s">
        <v>395</v>
      </c>
    </row>
    <row r="154" spans="3:11" x14ac:dyDescent="0.25">
      <c r="C154" s="99"/>
      <c r="D154" s="151"/>
      <c r="E154" s="100">
        <v>10000</v>
      </c>
      <c r="F154" s="97">
        <f t="shared" si="14"/>
        <v>0</v>
      </c>
      <c r="G154" s="161"/>
      <c r="H154" s="101" t="s">
        <v>985</v>
      </c>
      <c r="I154" s="98" t="str">
        <f>VLOOKUP(H154,Presupuesto!$B$11:$C$565,2,0)</f>
        <v>MUEBLES VARIOS DE OFICINA</v>
      </c>
      <c r="J154" s="98" t="str">
        <f t="shared" si="15"/>
        <v>Posgrado</v>
      </c>
      <c r="K154" s="98" t="s">
        <v>395</v>
      </c>
    </row>
    <row r="155" spans="3:11" x14ac:dyDescent="0.25">
      <c r="C155" s="99"/>
      <c r="D155" s="151"/>
      <c r="E155" s="100">
        <v>8000</v>
      </c>
      <c r="F155" s="97">
        <f t="shared" si="14"/>
        <v>0</v>
      </c>
      <c r="G155" s="161"/>
      <c r="H155" s="101" t="s">
        <v>988</v>
      </c>
      <c r="I155" s="98" t="str">
        <f>VLOOKUP(H155,Presupuesto!$B$11:$C$565,2,0)</f>
        <v>EQUIPOS VARIOS DE OFICINA</v>
      </c>
      <c r="J155" s="98" t="str">
        <f t="shared" si="15"/>
        <v>Posgrado</v>
      </c>
      <c r="K155" s="98" t="s">
        <v>395</v>
      </c>
    </row>
    <row r="156" spans="3:11" x14ac:dyDescent="0.25">
      <c r="C156" s="99"/>
      <c r="D156" s="151"/>
      <c r="E156" s="100">
        <v>2000</v>
      </c>
      <c r="F156" s="97">
        <f t="shared" si="14"/>
        <v>0</v>
      </c>
      <c r="G156" s="161"/>
      <c r="H156" s="101" t="s">
        <v>988</v>
      </c>
      <c r="I156" s="98" t="str">
        <f>VLOOKUP(H156,Presupuesto!$B$11:$C$565,2,0)</f>
        <v>EQUIPOS VARIOS DE OFICINA</v>
      </c>
      <c r="J156" s="98" t="str">
        <f t="shared" si="15"/>
        <v>Posgrado</v>
      </c>
      <c r="K156" s="98" t="s">
        <v>403</v>
      </c>
    </row>
    <row r="157" spans="3:11" x14ac:dyDescent="0.25">
      <c r="C157" s="99"/>
      <c r="D157" s="151"/>
      <c r="E157" s="100">
        <v>5000</v>
      </c>
      <c r="F157" s="97">
        <f t="shared" si="14"/>
        <v>0</v>
      </c>
      <c r="G157" s="161"/>
      <c r="H157" s="101" t="s">
        <v>988</v>
      </c>
      <c r="I157" s="98" t="str">
        <f>VLOOKUP(H157,Presupuesto!$B$11:$C$565,2,0)</f>
        <v>EQUIPOS VARIOS DE OFICINA</v>
      </c>
      <c r="J157" s="98" t="str">
        <f t="shared" si="15"/>
        <v>Posgrado</v>
      </c>
      <c r="K157" s="98" t="s">
        <v>399</v>
      </c>
    </row>
    <row r="158" spans="3:11" ht="15.75" thickBot="1" x14ac:dyDescent="0.3">
      <c r="C158" s="102"/>
      <c r="D158" s="159"/>
      <c r="E158" s="104">
        <v>100000</v>
      </c>
      <c r="F158" s="105">
        <f t="shared" si="14"/>
        <v>0</v>
      </c>
      <c r="G158" s="162"/>
      <c r="H158" s="106" t="s">
        <v>988</v>
      </c>
      <c r="I158" s="106" t="str">
        <f>VLOOKUP(H158,Presupuesto!$B$11:$C$565,2,0)</f>
        <v>EQUIPOS VARIOS DE OFICINA</v>
      </c>
      <c r="J158" s="106" t="str">
        <f t="shared" si="15"/>
        <v>Posgrado</v>
      </c>
      <c r="K158" s="124" t="s">
        <v>394</v>
      </c>
    </row>
    <row r="160" spans="3:11" ht="15.75" thickBot="1" x14ac:dyDescent="0.3">
      <c r="C160" s="334"/>
      <c r="D160" s="335"/>
      <c r="E160" s="336"/>
      <c r="F160" s="336"/>
      <c r="G160" s="337"/>
      <c r="H160" s="336"/>
      <c r="I160" s="336"/>
      <c r="J160" s="155"/>
      <c r="K160" s="155"/>
    </row>
    <row r="161" spans="3:11" ht="15.75" thickBot="1" x14ac:dyDescent="0.3">
      <c r="C161" s="29" t="s">
        <v>43</v>
      </c>
      <c r="D161" s="30">
        <f>SUM(F168:F177)</f>
        <v>0</v>
      </c>
      <c r="E161" s="177"/>
      <c r="F161" s="177"/>
      <c r="G161" s="79"/>
      <c r="H161" s="177"/>
      <c r="I161" s="177"/>
    </row>
    <row r="162" spans="3:11" x14ac:dyDescent="0.25">
      <c r="C162" s="70"/>
      <c r="D162" s="31"/>
      <c r="E162" s="93"/>
      <c r="F162" s="93"/>
      <c r="G162" s="93"/>
      <c r="H162" s="76"/>
      <c r="I162" s="76"/>
      <c r="J162" s="76"/>
      <c r="K162" s="112"/>
    </row>
    <row r="163" spans="3:11" x14ac:dyDescent="0.25">
      <c r="C163" s="70"/>
      <c r="D163" s="31"/>
      <c r="E163" s="93"/>
      <c r="F163" s="93"/>
      <c r="G163" s="93"/>
      <c r="H163" s="76"/>
      <c r="I163" s="76"/>
      <c r="J163" s="76"/>
      <c r="K163" s="112"/>
    </row>
    <row r="164" spans="3:11" ht="15.75" x14ac:dyDescent="0.25">
      <c r="C164" s="202" t="s">
        <v>392</v>
      </c>
      <c r="D164" s="366"/>
      <c r="E164" s="93"/>
      <c r="F164" s="93"/>
      <c r="G164" s="93"/>
      <c r="H164" s="76"/>
      <c r="I164" s="76"/>
      <c r="J164" s="76"/>
      <c r="K164" s="112"/>
    </row>
    <row r="165" spans="3:11" ht="18.75" x14ac:dyDescent="0.25">
      <c r="C165" s="211" t="e">
        <f>IFERROR(VLOOKUP(D164,'1. Desarrollo e Innov. Curricu.'!$E:$F,2,FALSE),IFERROR(VLOOKUP(D164,'2. Investigación Científica'!$E:$F,2,FALSE),IFERROR(VLOOKUP(D164,'3. Vinculación Univ. Sociedad'!$E:$F,2,FALSE),IFERROR(VLOOKUP(D164,'4. Docencia y Profesorado Univ.'!$E:$F,2,FALSE),IFERROR(VLOOKUP(D164,'5. Estudiantes y Graduados'!$E:$F,2,FALSE),IFERROR(VLOOKUP(D164,'11. Gestion Administrativa'!$E:$F,2,FALSE),IFERROR(VLOOKUP(D164,'13. Gestión Académica'!$E:$F,2,FALSE),IFERROR(VLOOKUP(D164,'8. Asegura. de la Calid. y M'!$E:$F,2,FALSE),IFERROR(VLOOKUP(D164,'6. Gestión del Conocimiento'!$E:$F,2,FALSE),IFERROR(VLOOKUP(D164,'15. Gobernabilidad y Proceso...'!$E:$F,2,FALSE),IFERROR(VLOOKUP(D164,'12. Gestión del Talento Humano'!$E:$F,2,FALSE),IFERROR(VLOOKUP(D164,'14. Internacional... de la E.S.'!$E:$F,2,FALSE),IFERROR(VLOOKUP(D164,'10. Posgrado'!$E:$F,2,FALSE),IFERROR(VLOOKUP(D164,'17. Gestión TIC'!$E:$F,2,FALSE),IFERROR(VLOOKUP(D164,'16. Desa. del Sistema Educ.Sup.'!$E:$F,2,FALSE),IFERROR(VLOOKUP(D164,'9. Cultura de Inno. Insti...'!$E:$F,2,FALSE),VLOOKUP(D164,'7. Lo Esencial de la Reforma U.'!$E:$F,2,0)))))))))))))))))</f>
        <v>#N/A</v>
      </c>
      <c r="D165" s="31"/>
      <c r="E165" s="93"/>
      <c r="F165" s="93"/>
      <c r="G165" s="93"/>
      <c r="H165" s="76"/>
      <c r="I165" s="76"/>
      <c r="J165" s="76"/>
      <c r="K165" s="112"/>
    </row>
    <row r="166" spans="3:11" ht="15.75" thickBot="1" x14ac:dyDescent="0.3">
      <c r="C166" s="70"/>
      <c r="D166" s="31"/>
      <c r="E166" s="93"/>
      <c r="F166" s="93"/>
      <c r="G166" s="93"/>
      <c r="H166" s="76"/>
      <c r="I166" s="76"/>
      <c r="J166" s="76"/>
      <c r="K166" s="112"/>
    </row>
    <row r="167" spans="3:11" ht="30.75" thickBot="1" x14ac:dyDescent="0.3">
      <c r="C167" s="126" t="s">
        <v>44</v>
      </c>
      <c r="D167" s="128" t="s">
        <v>55</v>
      </c>
      <c r="E167" s="128" t="s">
        <v>57</v>
      </c>
      <c r="F167" s="127" t="s">
        <v>27</v>
      </c>
      <c r="G167" s="133" t="s">
        <v>131</v>
      </c>
      <c r="H167" s="128" t="s">
        <v>46</v>
      </c>
      <c r="I167" s="128" t="s">
        <v>132</v>
      </c>
      <c r="J167" s="128" t="s">
        <v>410</v>
      </c>
      <c r="K167" s="128" t="s">
        <v>411</v>
      </c>
    </row>
    <row r="168" spans="3:11" x14ac:dyDescent="0.25">
      <c r="C168" s="95" t="s">
        <v>63</v>
      </c>
      <c r="D168" s="158"/>
      <c r="E168" s="96">
        <v>2800</v>
      </c>
      <c r="F168" s="97">
        <f>D168*E168</f>
        <v>0</v>
      </c>
      <c r="G168" s="161"/>
      <c r="H168" s="98" t="s">
        <v>985</v>
      </c>
      <c r="I168" s="98" t="str">
        <f>VLOOKUP(H168,Presupuesto!$B$11:$C$565,2,0)</f>
        <v>MUEBLES VARIOS DE OFICINA</v>
      </c>
      <c r="J168" s="219" t="s">
        <v>1454</v>
      </c>
      <c r="K168" s="98" t="s">
        <v>404</v>
      </c>
    </row>
    <row r="169" spans="3:11" x14ac:dyDescent="0.25">
      <c r="C169" s="99" t="s">
        <v>64</v>
      </c>
      <c r="D169" s="151"/>
      <c r="E169" s="100">
        <v>2400</v>
      </c>
      <c r="F169" s="97">
        <f>D169*E169</f>
        <v>0</v>
      </c>
      <c r="G169" s="161"/>
      <c r="H169" s="101" t="s">
        <v>985</v>
      </c>
      <c r="I169" s="98" t="str">
        <f>VLOOKUP(H169,Presupuesto!$B$11:$C$565,2,0)</f>
        <v>MUEBLES VARIOS DE OFICINA</v>
      </c>
      <c r="J169" s="98" t="str">
        <f>$J$168</f>
        <v>Posgrado</v>
      </c>
      <c r="K169" s="98" t="s">
        <v>412</v>
      </c>
    </row>
    <row r="170" spans="3:11" x14ac:dyDescent="0.25">
      <c r="C170" s="99" t="s">
        <v>65</v>
      </c>
      <c r="D170" s="151"/>
      <c r="E170" s="100">
        <v>1000</v>
      </c>
      <c r="F170" s="97">
        <f t="shared" ref="F170:F177" si="16">D170*E170</f>
        <v>0</v>
      </c>
      <c r="G170" s="161"/>
      <c r="H170" s="101" t="s">
        <v>985</v>
      </c>
      <c r="I170" s="98" t="str">
        <f>VLOOKUP(H170,Presupuesto!$B$11:$C$565,2,0)</f>
        <v>MUEBLES VARIOS DE OFICINA</v>
      </c>
      <c r="J170" s="98" t="str">
        <f t="shared" ref="J170:J177" si="17">$J$168</f>
        <v>Posgrado</v>
      </c>
      <c r="K170" s="98" t="s">
        <v>395</v>
      </c>
    </row>
    <row r="171" spans="3:11" x14ac:dyDescent="0.25">
      <c r="C171" s="99" t="s">
        <v>66</v>
      </c>
      <c r="D171" s="151"/>
      <c r="E171" s="100">
        <v>6000</v>
      </c>
      <c r="F171" s="97">
        <f t="shared" si="16"/>
        <v>0</v>
      </c>
      <c r="G171" s="161"/>
      <c r="H171" s="101" t="s">
        <v>985</v>
      </c>
      <c r="I171" s="98" t="str">
        <f>VLOOKUP(H171,Presupuesto!$B$11:$C$565,2,0)</f>
        <v>MUEBLES VARIOS DE OFICINA</v>
      </c>
      <c r="J171" s="98" t="str">
        <f t="shared" si="17"/>
        <v>Posgrado</v>
      </c>
      <c r="K171" s="98" t="s">
        <v>395</v>
      </c>
    </row>
    <row r="172" spans="3:11" x14ac:dyDescent="0.25">
      <c r="C172" s="99" t="s">
        <v>67</v>
      </c>
      <c r="D172" s="151"/>
      <c r="E172" s="100">
        <v>3000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68</v>
      </c>
      <c r="D173" s="151"/>
      <c r="E173" s="100">
        <v>10000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69</v>
      </c>
      <c r="D174" s="151"/>
      <c r="E174" s="100">
        <v>8000</v>
      </c>
      <c r="F174" s="97">
        <f t="shared" si="16"/>
        <v>0</v>
      </c>
      <c r="G174" s="161"/>
      <c r="H174" s="101" t="s">
        <v>988</v>
      </c>
      <c r="I174" s="98" t="str">
        <f>VLOOKUP(H174,Presupuesto!$B$11:$C$565,2,0)</f>
        <v>EQUIPOS VARIOS DE OFICINA</v>
      </c>
      <c r="J174" s="98" t="str">
        <f t="shared" si="17"/>
        <v>Posgrado</v>
      </c>
      <c r="K174" s="98" t="s">
        <v>395</v>
      </c>
    </row>
    <row r="175" spans="3:11" x14ac:dyDescent="0.25">
      <c r="C175" s="99" t="s">
        <v>70</v>
      </c>
      <c r="D175" s="151"/>
      <c r="E175" s="100">
        <v>2000</v>
      </c>
      <c r="F175" s="97">
        <f t="shared" si="16"/>
        <v>0</v>
      </c>
      <c r="G175" s="161"/>
      <c r="H175" s="101" t="s">
        <v>988</v>
      </c>
      <c r="I175" s="98" t="str">
        <f>VLOOKUP(H175,Presupuesto!$B$11:$C$565,2,0)</f>
        <v>EQUIPOS VARIOS DE OFICINA</v>
      </c>
      <c r="J175" s="98" t="str">
        <f t="shared" si="17"/>
        <v>Posgrado</v>
      </c>
      <c r="K175" s="98" t="s">
        <v>403</v>
      </c>
    </row>
    <row r="176" spans="3:11" x14ac:dyDescent="0.25">
      <c r="C176" s="99" t="s">
        <v>71</v>
      </c>
      <c r="D176" s="151"/>
      <c r="E176" s="100">
        <v>5000</v>
      </c>
      <c r="F176" s="97">
        <f t="shared" si="16"/>
        <v>0</v>
      </c>
      <c r="G176" s="161"/>
      <c r="H176" s="101" t="s">
        <v>988</v>
      </c>
      <c r="I176" s="98" t="str">
        <f>VLOOKUP(H176,Presupuesto!$B$11:$C$565,2,0)</f>
        <v>EQUIPOS VARIOS DE OFICINA</v>
      </c>
      <c r="J176" s="98" t="str">
        <f t="shared" si="17"/>
        <v>Posgrado</v>
      </c>
      <c r="K176" s="98" t="s">
        <v>399</v>
      </c>
    </row>
    <row r="177" spans="3:11" ht="15.75" thickBot="1" x14ac:dyDescent="0.3">
      <c r="C177" s="102" t="s">
        <v>72</v>
      </c>
      <c r="D177" s="159"/>
      <c r="E177" s="104">
        <v>100000</v>
      </c>
      <c r="F177" s="105">
        <f t="shared" si="16"/>
        <v>0</v>
      </c>
      <c r="G177" s="162"/>
      <c r="H177" s="106" t="s">
        <v>988</v>
      </c>
      <c r="I177" s="106" t="str">
        <f>VLOOKUP(H177,Presupuesto!$B$11:$C$565,2,0)</f>
        <v>EQUIPOS VARIOS DE OFICINA</v>
      </c>
      <c r="J177" s="106" t="str">
        <f t="shared" si="17"/>
        <v>Posgrado</v>
      </c>
      <c r="K177" s="124" t="s">
        <v>394</v>
      </c>
    </row>
    <row r="179" spans="3:11" ht="15.75" thickBot="1" x14ac:dyDescent="0.3"/>
    <row r="180" spans="3:11" ht="15.75" thickBot="1" x14ac:dyDescent="0.3">
      <c r="C180" s="29" t="s">
        <v>43</v>
      </c>
      <c r="D180" s="30">
        <f>SUM(F187:F196)</f>
        <v>0</v>
      </c>
      <c r="E180" s="177"/>
      <c r="F180" s="177"/>
      <c r="G180" s="79"/>
      <c r="H180" s="177"/>
      <c r="I180" s="177"/>
    </row>
    <row r="181" spans="3:11" x14ac:dyDescent="0.25">
      <c r="C181" s="70"/>
      <c r="D181" s="31"/>
      <c r="E181" s="93"/>
      <c r="F181" s="93"/>
      <c r="G181" s="93"/>
      <c r="H181" s="76"/>
      <c r="I181" s="76"/>
      <c r="J181" s="76"/>
      <c r="K181" s="112"/>
    </row>
    <row r="182" spans="3:11" x14ac:dyDescent="0.25">
      <c r="C182" s="70"/>
      <c r="D182" s="31"/>
      <c r="E182" s="93"/>
      <c r="F182" s="93"/>
      <c r="G182" s="93"/>
      <c r="H182" s="76"/>
      <c r="I182" s="76"/>
      <c r="J182" s="76"/>
      <c r="K182" s="112"/>
    </row>
    <row r="183" spans="3:11" ht="15.75" x14ac:dyDescent="0.25">
      <c r="C183" s="202" t="s">
        <v>392</v>
      </c>
      <c r="D183" s="366"/>
      <c r="E183" s="93"/>
      <c r="F183" s="93"/>
      <c r="G183" s="93"/>
      <c r="H183" s="76"/>
      <c r="I183" s="76"/>
      <c r="J183" s="76"/>
      <c r="K183" s="112"/>
    </row>
    <row r="184" spans="3:11" ht="18.75" x14ac:dyDescent="0.25">
      <c r="C184" s="211" t="e">
        <f>IFERROR(VLOOKUP(D183,'1. Desarrollo e Innov. Curricu.'!$E:$F,2,FALSE),IFERROR(VLOOKUP(D183,'2. Investigación Científica'!$E:$F,2,FALSE),IFERROR(VLOOKUP(D183,'3. Vinculación Univ. Sociedad'!$E:$F,2,FALSE),IFERROR(VLOOKUP(D183,'4. Docencia y Profesorado Univ.'!$E:$F,2,FALSE),IFERROR(VLOOKUP(D183,'5. Estudiantes y Graduados'!$E:$F,2,FALSE),IFERROR(VLOOKUP(D183,'11. Gestion Administrativa'!$E:$F,2,FALSE),IFERROR(VLOOKUP(D183,'13. Gestión Académica'!$E:$F,2,FALSE),IFERROR(VLOOKUP(D183,'8. Asegura. de la Calid. y M'!$E:$F,2,FALSE),IFERROR(VLOOKUP(D183,'6. Gestión del Conocimiento'!$E:$F,2,FALSE),IFERROR(VLOOKUP(D183,'15. Gobernabilidad y Proceso...'!$E:$F,2,FALSE),IFERROR(VLOOKUP(D183,'12. Gestión del Talento Humano'!$E:$F,2,FALSE),IFERROR(VLOOKUP(D183,'14. Internacional... de la E.S.'!$E:$F,2,FALSE),IFERROR(VLOOKUP(D183,'10. Posgrado'!$E:$F,2,FALSE),IFERROR(VLOOKUP(D183,'17. Gestión TIC'!$E:$F,2,FALSE),IFERROR(VLOOKUP(D183,'16. Desa. del Sistema Educ.Sup.'!$E:$F,2,FALSE),IFERROR(VLOOKUP(D183,'9. Cultura de Inno. Insti...'!$E:$F,2,FALSE),VLOOKUP(D183,'7. Lo Esencial de la Reforma U.'!$E:$F,2,0)))))))))))))))))</f>
        <v>#N/A</v>
      </c>
      <c r="D184" s="31"/>
      <c r="E184" s="93"/>
      <c r="F184" s="93"/>
      <c r="G184" s="93"/>
      <c r="H184" s="76"/>
      <c r="I184" s="76"/>
      <c r="J184" s="76"/>
      <c r="K184" s="112"/>
    </row>
    <row r="185" spans="3:11" ht="15.75" thickBot="1" x14ac:dyDescent="0.3">
      <c r="C185" s="70"/>
      <c r="D185" s="31"/>
      <c r="E185" s="93"/>
      <c r="F185" s="93"/>
      <c r="G185" s="93"/>
      <c r="H185" s="76"/>
      <c r="I185" s="76"/>
      <c r="J185" s="76"/>
      <c r="K185" s="112"/>
    </row>
    <row r="186" spans="3:11" ht="30.75" thickBot="1" x14ac:dyDescent="0.3">
      <c r="C186" s="126" t="s">
        <v>44</v>
      </c>
      <c r="D186" s="128" t="s">
        <v>55</v>
      </c>
      <c r="E186" s="128" t="s">
        <v>57</v>
      </c>
      <c r="F186" s="127" t="s">
        <v>27</v>
      </c>
      <c r="G186" s="133" t="s">
        <v>131</v>
      </c>
      <c r="H186" s="128" t="s">
        <v>46</v>
      </c>
      <c r="I186" s="128" t="s">
        <v>132</v>
      </c>
      <c r="J186" s="128" t="s">
        <v>410</v>
      </c>
      <c r="K186" s="128" t="s">
        <v>411</v>
      </c>
    </row>
    <row r="187" spans="3:11" x14ac:dyDescent="0.25">
      <c r="C187" s="95" t="s">
        <v>63</v>
      </c>
      <c r="D187" s="158"/>
      <c r="E187" s="96">
        <v>2800</v>
      </c>
      <c r="F187" s="97">
        <f>D187*E187</f>
        <v>0</v>
      </c>
      <c r="G187" s="161"/>
      <c r="H187" s="98" t="s">
        <v>985</v>
      </c>
      <c r="I187" s="98" t="str">
        <f>VLOOKUP(H187,Presupuesto!$B$11:$C$565,2,0)</f>
        <v>MUEBLES VARIOS DE OFICINA</v>
      </c>
      <c r="J187" s="219" t="s">
        <v>1454</v>
      </c>
      <c r="K187" s="98" t="s">
        <v>404</v>
      </c>
    </row>
    <row r="188" spans="3:11" x14ac:dyDescent="0.25">
      <c r="C188" s="99" t="s">
        <v>64</v>
      </c>
      <c r="D188" s="151"/>
      <c r="E188" s="100">
        <v>2400</v>
      </c>
      <c r="F188" s="97">
        <f>D188*E188</f>
        <v>0</v>
      </c>
      <c r="G188" s="161"/>
      <c r="H188" s="101" t="s">
        <v>985</v>
      </c>
      <c r="I188" s="98" t="str">
        <f>VLOOKUP(H188,Presupuesto!$B$11:$C$565,2,0)</f>
        <v>MUEBLES VARIOS DE OFICINA</v>
      </c>
      <c r="J188" s="98" t="str">
        <f>$J$187</f>
        <v>Posgrado</v>
      </c>
      <c r="K188" s="98" t="s">
        <v>412</v>
      </c>
    </row>
    <row r="189" spans="3:11" x14ac:dyDescent="0.25">
      <c r="C189" s="99" t="s">
        <v>65</v>
      </c>
      <c r="D189" s="151"/>
      <c r="E189" s="100">
        <v>1000</v>
      </c>
      <c r="F189" s="97">
        <f t="shared" ref="F189:F196" si="18">D189*E189</f>
        <v>0</v>
      </c>
      <c r="G189" s="161"/>
      <c r="H189" s="101" t="s">
        <v>985</v>
      </c>
      <c r="I189" s="98" t="str">
        <f>VLOOKUP(H189,Presupuesto!$B$11:$C$565,2,0)</f>
        <v>MUEBLES VARIOS DE OFICINA</v>
      </c>
      <c r="J189" s="98" t="str">
        <f t="shared" ref="J189:J196" si="19">$J$187</f>
        <v>Posgrado</v>
      </c>
      <c r="K189" s="98" t="s">
        <v>395</v>
      </c>
    </row>
    <row r="190" spans="3:11" x14ac:dyDescent="0.25">
      <c r="C190" s="99" t="s">
        <v>66</v>
      </c>
      <c r="D190" s="151"/>
      <c r="E190" s="100">
        <v>6000</v>
      </c>
      <c r="F190" s="97">
        <f t="shared" si="18"/>
        <v>0</v>
      </c>
      <c r="G190" s="161"/>
      <c r="H190" s="101" t="s">
        <v>985</v>
      </c>
      <c r="I190" s="98" t="str">
        <f>VLOOKUP(H190,Presupuesto!$B$11:$C$565,2,0)</f>
        <v>MUEBLES VARIOS DE OFICINA</v>
      </c>
      <c r="J190" s="98" t="str">
        <f t="shared" si="19"/>
        <v>Posgrado</v>
      </c>
      <c r="K190" s="98" t="s">
        <v>395</v>
      </c>
    </row>
    <row r="191" spans="3:11" x14ac:dyDescent="0.25">
      <c r="C191" s="99" t="s">
        <v>67</v>
      </c>
      <c r="D191" s="151"/>
      <c r="E191" s="100">
        <v>3000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68</v>
      </c>
      <c r="D192" s="151"/>
      <c r="E192" s="100">
        <v>10000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69</v>
      </c>
      <c r="D193" s="151"/>
      <c r="E193" s="100">
        <v>8000</v>
      </c>
      <c r="F193" s="97">
        <f t="shared" si="18"/>
        <v>0</v>
      </c>
      <c r="G193" s="161"/>
      <c r="H193" s="101" t="s">
        <v>988</v>
      </c>
      <c r="I193" s="98" t="str">
        <f>VLOOKUP(H193,Presupuesto!$B$11:$C$565,2,0)</f>
        <v>EQUIPOS VARIOS DE OFICINA</v>
      </c>
      <c r="J193" s="98" t="str">
        <f t="shared" si="19"/>
        <v>Posgrado</v>
      </c>
      <c r="K193" s="98" t="s">
        <v>395</v>
      </c>
    </row>
    <row r="194" spans="3:11" x14ac:dyDescent="0.25">
      <c r="C194" s="99" t="s">
        <v>70</v>
      </c>
      <c r="D194" s="151"/>
      <c r="E194" s="100">
        <v>2000</v>
      </c>
      <c r="F194" s="97">
        <f t="shared" si="18"/>
        <v>0</v>
      </c>
      <c r="G194" s="161"/>
      <c r="H194" s="101" t="s">
        <v>988</v>
      </c>
      <c r="I194" s="98" t="str">
        <f>VLOOKUP(H194,Presupuesto!$B$11:$C$565,2,0)</f>
        <v>EQUIPOS VARIOS DE OFICINA</v>
      </c>
      <c r="J194" s="98" t="str">
        <f t="shared" si="19"/>
        <v>Posgrado</v>
      </c>
      <c r="K194" s="98" t="s">
        <v>403</v>
      </c>
    </row>
    <row r="195" spans="3:11" x14ac:dyDescent="0.25">
      <c r="C195" s="99" t="s">
        <v>71</v>
      </c>
      <c r="D195" s="151"/>
      <c r="E195" s="100">
        <v>5000</v>
      </c>
      <c r="F195" s="97">
        <f t="shared" si="18"/>
        <v>0</v>
      </c>
      <c r="G195" s="161"/>
      <c r="H195" s="101" t="s">
        <v>988</v>
      </c>
      <c r="I195" s="98" t="str">
        <f>VLOOKUP(H195,Presupuesto!$B$11:$C$565,2,0)</f>
        <v>EQUIPOS VARIOS DE OFICINA</v>
      </c>
      <c r="J195" s="98" t="str">
        <f t="shared" si="19"/>
        <v>Posgrado</v>
      </c>
      <c r="K195" s="98" t="s">
        <v>399</v>
      </c>
    </row>
    <row r="196" spans="3:11" ht="15.75" thickBot="1" x14ac:dyDescent="0.3">
      <c r="C196" s="102" t="s">
        <v>72</v>
      </c>
      <c r="D196" s="159"/>
      <c r="E196" s="104">
        <v>100000</v>
      </c>
      <c r="F196" s="105">
        <f t="shared" si="18"/>
        <v>0</v>
      </c>
      <c r="G196" s="162"/>
      <c r="H196" s="106" t="s">
        <v>988</v>
      </c>
      <c r="I196" s="106" t="str">
        <f>VLOOKUP(H196,Presupuesto!$B$11:$C$565,2,0)</f>
        <v>EQUIPOS VARIOS DE OFICINA</v>
      </c>
      <c r="J196" s="106" t="str">
        <f t="shared" si="19"/>
        <v>Posgrado</v>
      </c>
      <c r="K196" s="124" t="s">
        <v>394</v>
      </c>
    </row>
    <row r="198" spans="3:11" ht="15.75" thickBot="1" x14ac:dyDescent="0.3">
      <c r="C198" s="334"/>
      <c r="D198" s="335"/>
      <c r="E198" s="336"/>
      <c r="F198" s="336"/>
      <c r="G198" s="337"/>
      <c r="H198" s="336"/>
      <c r="I198" s="336"/>
      <c r="J198" s="155"/>
      <c r="K198" s="155"/>
    </row>
    <row r="199" spans="3:11" ht="15.75" thickBot="1" x14ac:dyDescent="0.3">
      <c r="C199" s="29" t="s">
        <v>43</v>
      </c>
      <c r="D199" s="30">
        <f>SUM(F206:F215)</f>
        <v>0</v>
      </c>
      <c r="E199" s="177"/>
      <c r="F199" s="177"/>
      <c r="G199" s="79"/>
      <c r="H199" s="177"/>
      <c r="I199" s="177"/>
    </row>
    <row r="200" spans="3:11" x14ac:dyDescent="0.25">
      <c r="C200" s="70"/>
      <c r="D200" s="31"/>
      <c r="E200" s="93"/>
      <c r="F200" s="93"/>
      <c r="G200" s="93"/>
      <c r="H200" s="76"/>
      <c r="I200" s="76"/>
      <c r="J200" s="76"/>
      <c r="K200" s="112"/>
    </row>
    <row r="201" spans="3:11" x14ac:dyDescent="0.25">
      <c r="C201" s="70"/>
      <c r="D201" s="31"/>
      <c r="E201" s="93"/>
      <c r="F201" s="93"/>
      <c r="G201" s="93"/>
      <c r="H201" s="76"/>
      <c r="I201" s="76"/>
      <c r="J201" s="76"/>
      <c r="K201" s="112"/>
    </row>
    <row r="202" spans="3:11" ht="15.75" x14ac:dyDescent="0.25">
      <c r="C202" s="202" t="s">
        <v>392</v>
      </c>
      <c r="D202" s="366"/>
      <c r="E202" s="93"/>
      <c r="F202" s="93"/>
      <c r="G202" s="93"/>
      <c r="H202" s="76"/>
      <c r="I202" s="76"/>
      <c r="J202" s="76"/>
      <c r="K202" s="112"/>
    </row>
    <row r="203" spans="3:11" ht="18.75" x14ac:dyDescent="0.25">
      <c r="C203" s="211"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#N/A</v>
      </c>
      <c r="D203" s="31"/>
      <c r="E203" s="93"/>
      <c r="F203" s="93"/>
      <c r="G203" s="93"/>
      <c r="H203" s="76"/>
      <c r="I203" s="76"/>
      <c r="J203" s="76"/>
      <c r="K203" s="112"/>
    </row>
    <row r="204" spans="3:11" ht="15.75" thickBot="1" x14ac:dyDescent="0.3">
      <c r="C204" s="70"/>
      <c r="D204" s="31"/>
      <c r="E204" s="93"/>
      <c r="F204" s="93"/>
      <c r="G204" s="93"/>
      <c r="H204" s="76"/>
      <c r="I204" s="76"/>
      <c r="J204" s="76"/>
      <c r="K204" s="112"/>
    </row>
    <row r="205" spans="3:11" ht="30.75" thickBot="1" x14ac:dyDescent="0.3">
      <c r="C205" s="126" t="s">
        <v>44</v>
      </c>
      <c r="D205" s="128" t="s">
        <v>55</v>
      </c>
      <c r="E205" s="128" t="s">
        <v>57</v>
      </c>
      <c r="F205" s="127" t="s">
        <v>27</v>
      </c>
      <c r="G205" s="133" t="s">
        <v>131</v>
      </c>
      <c r="H205" s="128" t="s">
        <v>46</v>
      </c>
      <c r="I205" s="128" t="s">
        <v>132</v>
      </c>
      <c r="J205" s="128" t="s">
        <v>410</v>
      </c>
      <c r="K205" s="128" t="s">
        <v>411</v>
      </c>
    </row>
    <row r="206" spans="3:11" x14ac:dyDescent="0.25">
      <c r="C206" s="95" t="s">
        <v>63</v>
      </c>
      <c r="D206" s="158"/>
      <c r="E206" s="96">
        <v>2800</v>
      </c>
      <c r="F206" s="97">
        <f>D206*E206</f>
        <v>0</v>
      </c>
      <c r="G206" s="161"/>
      <c r="H206" s="98" t="s">
        <v>985</v>
      </c>
      <c r="I206" s="98" t="str">
        <f>VLOOKUP(H206,Presupuesto!$B$11:$C$565,2,0)</f>
        <v>MUEBLES VARIOS DE OFICINA</v>
      </c>
      <c r="J206" s="219" t="s">
        <v>1454</v>
      </c>
      <c r="K206" s="98" t="s">
        <v>404</v>
      </c>
    </row>
    <row r="207" spans="3:11" x14ac:dyDescent="0.25">
      <c r="C207" s="99" t="s">
        <v>64</v>
      </c>
      <c r="D207" s="151"/>
      <c r="E207" s="100">
        <v>2400</v>
      </c>
      <c r="F207" s="97">
        <f>D207*E207</f>
        <v>0</v>
      </c>
      <c r="G207" s="161"/>
      <c r="H207" s="101" t="s">
        <v>985</v>
      </c>
      <c r="I207" s="98" t="str">
        <f>VLOOKUP(H207,Presupuesto!$B$11:$C$565,2,0)</f>
        <v>MUEBLES VARIOS DE OFICINA</v>
      </c>
      <c r="J207" s="98" t="str">
        <f>$J$206</f>
        <v>Posgrado</v>
      </c>
      <c r="K207" s="98" t="s">
        <v>412</v>
      </c>
    </row>
    <row r="208" spans="3:11" x14ac:dyDescent="0.25">
      <c r="C208" s="99" t="s">
        <v>65</v>
      </c>
      <c r="D208" s="151"/>
      <c r="E208" s="100">
        <v>1000</v>
      </c>
      <c r="F208" s="97">
        <f t="shared" ref="F208:F215" si="20">D208*E208</f>
        <v>0</v>
      </c>
      <c r="G208" s="161"/>
      <c r="H208" s="101" t="s">
        <v>985</v>
      </c>
      <c r="I208" s="98" t="str">
        <f>VLOOKUP(H208,Presupuesto!$B$11:$C$565,2,0)</f>
        <v>MUEBLES VARIOS DE OFICINA</v>
      </c>
      <c r="J208" s="98" t="str">
        <f t="shared" ref="J208:J215" si="21">$J$206</f>
        <v>Posgrado</v>
      </c>
      <c r="K208" s="98" t="s">
        <v>395</v>
      </c>
    </row>
    <row r="209" spans="3:11" x14ac:dyDescent="0.25">
      <c r="C209" s="99" t="s">
        <v>66</v>
      </c>
      <c r="D209" s="151"/>
      <c r="E209" s="100">
        <v>6000</v>
      </c>
      <c r="F209" s="97">
        <f t="shared" si="20"/>
        <v>0</v>
      </c>
      <c r="G209" s="161"/>
      <c r="H209" s="101" t="s">
        <v>985</v>
      </c>
      <c r="I209" s="98" t="str">
        <f>VLOOKUP(H209,Presupuesto!$B$11:$C$565,2,0)</f>
        <v>MUEBLES VARIOS DE OFICINA</v>
      </c>
      <c r="J209" s="98" t="str">
        <f t="shared" si="21"/>
        <v>Posgrado</v>
      </c>
      <c r="K209" s="98" t="s">
        <v>395</v>
      </c>
    </row>
    <row r="210" spans="3:11" x14ac:dyDescent="0.25">
      <c r="C210" s="99" t="s">
        <v>67</v>
      </c>
      <c r="D210" s="151"/>
      <c r="E210" s="100">
        <v>3000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68</v>
      </c>
      <c r="D211" s="151"/>
      <c r="E211" s="100">
        <v>10000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69</v>
      </c>
      <c r="D212" s="151"/>
      <c r="E212" s="100">
        <v>8000</v>
      </c>
      <c r="F212" s="97">
        <f t="shared" si="20"/>
        <v>0</v>
      </c>
      <c r="G212" s="161"/>
      <c r="H212" s="101" t="s">
        <v>988</v>
      </c>
      <c r="I212" s="98" t="str">
        <f>VLOOKUP(H212,Presupuesto!$B$11:$C$565,2,0)</f>
        <v>EQUIPOS VARIOS DE OFICINA</v>
      </c>
      <c r="J212" s="98" t="str">
        <f t="shared" si="21"/>
        <v>Posgrado</v>
      </c>
      <c r="K212" s="98" t="s">
        <v>395</v>
      </c>
    </row>
    <row r="213" spans="3:11" x14ac:dyDescent="0.25">
      <c r="C213" s="99" t="s">
        <v>70</v>
      </c>
      <c r="D213" s="151"/>
      <c r="E213" s="100">
        <v>2000</v>
      </c>
      <c r="F213" s="97">
        <f t="shared" si="20"/>
        <v>0</v>
      </c>
      <c r="G213" s="161"/>
      <c r="H213" s="101" t="s">
        <v>988</v>
      </c>
      <c r="I213" s="98" t="str">
        <f>VLOOKUP(H213,Presupuesto!$B$11:$C$565,2,0)</f>
        <v>EQUIPOS VARIOS DE OFICINA</v>
      </c>
      <c r="J213" s="98" t="str">
        <f t="shared" si="21"/>
        <v>Posgrado</v>
      </c>
      <c r="K213" s="98" t="s">
        <v>403</v>
      </c>
    </row>
    <row r="214" spans="3:11" x14ac:dyDescent="0.25">
      <c r="C214" s="99" t="s">
        <v>71</v>
      </c>
      <c r="D214" s="151"/>
      <c r="E214" s="100">
        <v>5000</v>
      </c>
      <c r="F214" s="97">
        <f t="shared" si="20"/>
        <v>0</v>
      </c>
      <c r="G214" s="161"/>
      <c r="H214" s="101" t="s">
        <v>988</v>
      </c>
      <c r="I214" s="98" t="str">
        <f>VLOOKUP(H214,Presupuesto!$B$11:$C$565,2,0)</f>
        <v>EQUIPOS VARIOS DE OFICINA</v>
      </c>
      <c r="J214" s="98" t="str">
        <f t="shared" si="21"/>
        <v>Posgrado</v>
      </c>
      <c r="K214" s="98" t="s">
        <v>399</v>
      </c>
    </row>
    <row r="215" spans="3:11" ht="15.75" thickBot="1" x14ac:dyDescent="0.3">
      <c r="C215" s="102" t="s">
        <v>72</v>
      </c>
      <c r="D215" s="159"/>
      <c r="E215" s="104">
        <v>100000</v>
      </c>
      <c r="F215" s="105">
        <f t="shared" si="20"/>
        <v>0</v>
      </c>
      <c r="G215" s="162"/>
      <c r="H215" s="106" t="s">
        <v>988</v>
      </c>
      <c r="I215" s="106" t="str">
        <f>VLOOKUP(H215,Presupuesto!$B$11:$C$565,2,0)</f>
        <v>EQUIPOS VARIOS DE OFICINA</v>
      </c>
      <c r="J215" s="106" t="str">
        <f t="shared" si="21"/>
        <v>Posgrado</v>
      </c>
      <c r="K215" s="124" t="s">
        <v>394</v>
      </c>
    </row>
    <row r="217" spans="3:11" ht="15.75" thickBot="1" x14ac:dyDescent="0.3"/>
    <row r="218" spans="3:11" ht="15.75" thickBot="1" x14ac:dyDescent="0.3">
      <c r="C218" s="29" t="s">
        <v>43</v>
      </c>
      <c r="D218" s="30">
        <f>SUM(F225:F234)</f>
        <v>0</v>
      </c>
      <c r="E218" s="177"/>
      <c r="F218" s="177"/>
      <c r="G218" s="79"/>
      <c r="H218" s="177"/>
      <c r="I218" s="177"/>
    </row>
    <row r="219" spans="3:11" x14ac:dyDescent="0.25">
      <c r="C219" s="70"/>
      <c r="D219" s="31"/>
      <c r="E219" s="93"/>
      <c r="F219" s="93"/>
      <c r="G219" s="93"/>
      <c r="H219" s="76"/>
      <c r="I219" s="76"/>
      <c r="J219" s="76"/>
      <c r="K219" s="112"/>
    </row>
    <row r="220" spans="3:11" x14ac:dyDescent="0.25">
      <c r="C220" s="70"/>
      <c r="D220" s="31"/>
      <c r="E220" s="93"/>
      <c r="F220" s="93"/>
      <c r="G220" s="93"/>
      <c r="H220" s="76"/>
      <c r="I220" s="76"/>
      <c r="J220" s="76"/>
      <c r="K220" s="112"/>
    </row>
    <row r="221" spans="3:11" ht="15.75" x14ac:dyDescent="0.25">
      <c r="C221" s="202" t="s">
        <v>392</v>
      </c>
      <c r="D221" s="366"/>
      <c r="E221" s="93"/>
      <c r="F221" s="93"/>
      <c r="G221" s="93"/>
      <c r="H221" s="76"/>
      <c r="I221" s="76"/>
      <c r="J221" s="76"/>
      <c r="K221" s="112"/>
    </row>
    <row r="222" spans="3:11" ht="18.75" x14ac:dyDescent="0.25">
      <c r="C222" s="211" t="e">
        <f>IFERROR(VLOOKUP(D221,'1. Desarrollo e Innov. Curricu.'!$E:$F,2,FALSE),IFERROR(VLOOKUP(D221,'2. Investigación Científica'!$E:$F,2,FALSE),IFERROR(VLOOKUP(D221,'3. Vinculación Univ. Sociedad'!$E:$F,2,FALSE),IFERROR(VLOOKUP(D221,'4. Docencia y Profesorado Univ.'!$E:$F,2,FALSE),IFERROR(VLOOKUP(D221,'5. Estudiantes y Graduados'!$E:$F,2,FALSE),IFERROR(VLOOKUP(D221,'11. Gestion Administrativa'!$E:$F,2,FALSE),IFERROR(VLOOKUP(D221,'13. Gestión Académica'!$E:$F,2,FALSE),IFERROR(VLOOKUP(D221,'8. Asegura. de la Calid. y M'!$E:$F,2,FALSE),IFERROR(VLOOKUP(D221,'6. Gestión del Conocimiento'!$E:$F,2,FALSE),IFERROR(VLOOKUP(D221,'15. Gobernabilidad y Proceso...'!$E:$F,2,FALSE),IFERROR(VLOOKUP(D221,'12. Gestión del Talento Humano'!$E:$F,2,FALSE),IFERROR(VLOOKUP(D221,'14. Internacional... de la E.S.'!$E:$F,2,FALSE),IFERROR(VLOOKUP(D221,'10. Posgrado'!$E:$F,2,FALSE),IFERROR(VLOOKUP(D221,'17. Gestión TIC'!$E:$F,2,FALSE),IFERROR(VLOOKUP(D221,'16. Desa. del Sistema Educ.Sup.'!$E:$F,2,FALSE),IFERROR(VLOOKUP(D221,'9. Cultura de Inno. Insti...'!$E:$F,2,FALSE),VLOOKUP(D221,'7. Lo Esencial de la Reforma U.'!$E:$F,2,0)))))))))))))))))</f>
        <v>#N/A</v>
      </c>
      <c r="D222" s="31"/>
      <c r="E222" s="93"/>
      <c r="F222" s="93"/>
      <c r="G222" s="93"/>
      <c r="H222" s="76"/>
      <c r="I222" s="76"/>
      <c r="J222" s="76"/>
      <c r="K222" s="112"/>
    </row>
    <row r="223" spans="3:11" ht="15.75" thickBot="1" x14ac:dyDescent="0.3">
      <c r="C223" s="70"/>
      <c r="D223" s="31"/>
      <c r="E223" s="93"/>
      <c r="F223" s="93"/>
      <c r="G223" s="93"/>
      <c r="H223" s="76"/>
      <c r="I223" s="76"/>
      <c r="J223" s="76"/>
      <c r="K223" s="112"/>
    </row>
    <row r="224" spans="3:11" ht="30.75" thickBot="1" x14ac:dyDescent="0.3">
      <c r="C224" s="126" t="s">
        <v>44</v>
      </c>
      <c r="D224" s="128" t="s">
        <v>55</v>
      </c>
      <c r="E224" s="128" t="s">
        <v>57</v>
      </c>
      <c r="F224" s="127" t="s">
        <v>27</v>
      </c>
      <c r="G224" s="133" t="s">
        <v>131</v>
      </c>
      <c r="H224" s="128" t="s">
        <v>46</v>
      </c>
      <c r="I224" s="128" t="s">
        <v>132</v>
      </c>
      <c r="J224" s="128" t="s">
        <v>410</v>
      </c>
      <c r="K224" s="128" t="s">
        <v>411</v>
      </c>
    </row>
    <row r="225" spans="3:11" x14ac:dyDescent="0.25">
      <c r="C225" s="95" t="s">
        <v>63</v>
      </c>
      <c r="D225" s="158"/>
      <c r="E225" s="96">
        <v>2800</v>
      </c>
      <c r="F225" s="97">
        <f>D225*E225</f>
        <v>0</v>
      </c>
      <c r="G225" s="161"/>
      <c r="H225" s="98" t="s">
        <v>985</v>
      </c>
      <c r="I225" s="98" t="str">
        <f>VLOOKUP(H225,Presupuesto!$B$11:$C$565,2,0)</f>
        <v>MUEBLES VARIOS DE OFICINA</v>
      </c>
      <c r="J225" s="219" t="s">
        <v>1454</v>
      </c>
      <c r="K225" s="98" t="s">
        <v>404</v>
      </c>
    </row>
    <row r="226" spans="3:11" x14ac:dyDescent="0.25">
      <c r="C226" s="99" t="s">
        <v>64</v>
      </c>
      <c r="D226" s="151"/>
      <c r="E226" s="100">
        <v>2400</v>
      </c>
      <c r="F226" s="97">
        <f>D226*E226</f>
        <v>0</v>
      </c>
      <c r="G226" s="161"/>
      <c r="H226" s="101" t="s">
        <v>985</v>
      </c>
      <c r="I226" s="98" t="str">
        <f>VLOOKUP(H226,Presupuesto!$B$11:$C$565,2,0)</f>
        <v>MUEBLES VARIOS DE OFICINA</v>
      </c>
      <c r="J226" s="98" t="str">
        <f>$J$225</f>
        <v>Posgrado</v>
      </c>
      <c r="K226" s="98" t="s">
        <v>412</v>
      </c>
    </row>
    <row r="227" spans="3:11" x14ac:dyDescent="0.25">
      <c r="C227" s="99" t="s">
        <v>65</v>
      </c>
      <c r="D227" s="151"/>
      <c r="E227" s="100">
        <v>1000</v>
      </c>
      <c r="F227" s="97">
        <f t="shared" ref="F227:F234" si="22">D227*E227</f>
        <v>0</v>
      </c>
      <c r="G227" s="161"/>
      <c r="H227" s="101" t="s">
        <v>985</v>
      </c>
      <c r="I227" s="98" t="str">
        <f>VLOOKUP(H227,Presupuesto!$B$11:$C$565,2,0)</f>
        <v>MUEBLES VARIOS DE OFICINA</v>
      </c>
      <c r="J227" s="98" t="str">
        <f t="shared" ref="J227:J234" si="23">$J$225</f>
        <v>Posgrado</v>
      </c>
      <c r="K227" s="98" t="s">
        <v>395</v>
      </c>
    </row>
    <row r="228" spans="3:11" x14ac:dyDescent="0.25">
      <c r="C228" s="99" t="s">
        <v>66</v>
      </c>
      <c r="D228" s="151"/>
      <c r="E228" s="100">
        <v>6000</v>
      </c>
      <c r="F228" s="97">
        <f t="shared" si="22"/>
        <v>0</v>
      </c>
      <c r="G228" s="161"/>
      <c r="H228" s="101" t="s">
        <v>985</v>
      </c>
      <c r="I228" s="98" t="str">
        <f>VLOOKUP(H228,Presupuesto!$B$11:$C$565,2,0)</f>
        <v>MUEBLES VARIOS DE OFICINA</v>
      </c>
      <c r="J228" s="98" t="str">
        <f t="shared" si="23"/>
        <v>Posgrado</v>
      </c>
      <c r="K228" s="98" t="s">
        <v>395</v>
      </c>
    </row>
    <row r="229" spans="3:11" x14ac:dyDescent="0.25">
      <c r="C229" s="99" t="s">
        <v>67</v>
      </c>
      <c r="D229" s="151"/>
      <c r="E229" s="100">
        <v>3000</v>
      </c>
      <c r="F229" s="97">
        <f t="shared" si="22"/>
        <v>0</v>
      </c>
      <c r="G229" s="161"/>
      <c r="H229" s="101" t="s">
        <v>985</v>
      </c>
      <c r="I229" s="98" t="str">
        <f>VLOOKUP(H229,Presupuesto!$B$11:$C$565,2,0)</f>
        <v>MUEBLES VARIOS DE OFICINA</v>
      </c>
      <c r="J229" s="98" t="str">
        <f t="shared" si="23"/>
        <v>Posgrado</v>
      </c>
      <c r="K229" s="98" t="s">
        <v>395</v>
      </c>
    </row>
    <row r="230" spans="3:11" x14ac:dyDescent="0.25">
      <c r="C230" s="99" t="s">
        <v>68</v>
      </c>
      <c r="D230" s="151"/>
      <c r="E230" s="100">
        <v>10000</v>
      </c>
      <c r="F230" s="97">
        <f t="shared" si="22"/>
        <v>0</v>
      </c>
      <c r="G230" s="161"/>
      <c r="H230" s="101" t="s">
        <v>985</v>
      </c>
      <c r="I230" s="98" t="str">
        <f>VLOOKUP(H230,Presupuesto!$B$11:$C$565,2,0)</f>
        <v>MUEBLES VARIOS DE OFICINA</v>
      </c>
      <c r="J230" s="98" t="str">
        <f t="shared" si="23"/>
        <v>Posgrado</v>
      </c>
      <c r="K230" s="98" t="s">
        <v>395</v>
      </c>
    </row>
    <row r="231" spans="3:11" x14ac:dyDescent="0.25">
      <c r="C231" s="99" t="s">
        <v>69</v>
      </c>
      <c r="D231" s="151"/>
      <c r="E231" s="100">
        <v>8000</v>
      </c>
      <c r="F231" s="97">
        <f t="shared" si="22"/>
        <v>0</v>
      </c>
      <c r="G231" s="161"/>
      <c r="H231" s="101" t="s">
        <v>988</v>
      </c>
      <c r="I231" s="98" t="str">
        <f>VLOOKUP(H231,Presupuesto!$B$11:$C$565,2,0)</f>
        <v>EQUIPOS VARIOS DE OFICINA</v>
      </c>
      <c r="J231" s="98" t="str">
        <f t="shared" si="23"/>
        <v>Posgrado</v>
      </c>
      <c r="K231" s="98" t="s">
        <v>395</v>
      </c>
    </row>
    <row r="232" spans="3:11" x14ac:dyDescent="0.25">
      <c r="C232" s="99" t="s">
        <v>70</v>
      </c>
      <c r="D232" s="151"/>
      <c r="E232" s="100">
        <v>2000</v>
      </c>
      <c r="F232" s="97">
        <f t="shared" si="22"/>
        <v>0</v>
      </c>
      <c r="G232" s="161"/>
      <c r="H232" s="101" t="s">
        <v>988</v>
      </c>
      <c r="I232" s="98" t="str">
        <f>VLOOKUP(H232,Presupuesto!$B$11:$C$565,2,0)</f>
        <v>EQUIPOS VARIOS DE OFICINA</v>
      </c>
      <c r="J232" s="98" t="str">
        <f t="shared" si="23"/>
        <v>Posgrado</v>
      </c>
      <c r="K232" s="98" t="s">
        <v>403</v>
      </c>
    </row>
    <row r="233" spans="3:11" x14ac:dyDescent="0.25">
      <c r="C233" s="99" t="s">
        <v>71</v>
      </c>
      <c r="D233" s="151"/>
      <c r="E233" s="100">
        <v>5000</v>
      </c>
      <c r="F233" s="97">
        <f t="shared" si="22"/>
        <v>0</v>
      </c>
      <c r="G233" s="161"/>
      <c r="H233" s="101" t="s">
        <v>988</v>
      </c>
      <c r="I233" s="98" t="str">
        <f>VLOOKUP(H233,Presupuesto!$B$11:$C$565,2,0)</f>
        <v>EQUIPOS VARIOS DE OFICINA</v>
      </c>
      <c r="J233" s="98" t="str">
        <f t="shared" si="23"/>
        <v>Posgrado</v>
      </c>
      <c r="K233" s="98" t="s">
        <v>399</v>
      </c>
    </row>
    <row r="234" spans="3:11" ht="15.75" thickBot="1" x14ac:dyDescent="0.3">
      <c r="C234" s="102" t="s">
        <v>72</v>
      </c>
      <c r="D234" s="159"/>
      <c r="E234" s="104">
        <v>100000</v>
      </c>
      <c r="F234" s="105">
        <f t="shared" si="22"/>
        <v>0</v>
      </c>
      <c r="G234" s="162"/>
      <c r="H234" s="106" t="s">
        <v>988</v>
      </c>
      <c r="I234" s="106" t="str">
        <f>VLOOKUP(H234,Presupuesto!$B$11:$C$565,2,0)</f>
        <v>EQUIPOS VARIOS DE OFICINA</v>
      </c>
      <c r="J234" s="106" t="str">
        <f t="shared" si="23"/>
        <v>Posgrado</v>
      </c>
      <c r="K234" s="124" t="s">
        <v>394</v>
      </c>
    </row>
    <row r="236" spans="3:11" ht="15.75" thickBot="1" x14ac:dyDescent="0.3">
      <c r="C236" s="334"/>
      <c r="D236" s="335"/>
      <c r="E236" s="336"/>
      <c r="F236" s="336"/>
      <c r="G236" s="337"/>
      <c r="H236" s="336"/>
      <c r="I236" s="336"/>
      <c r="J236" s="155"/>
      <c r="K236" s="155"/>
    </row>
    <row r="237" spans="3:11" ht="15.75" thickBot="1" x14ac:dyDescent="0.3">
      <c r="C237" s="29" t="s">
        <v>43</v>
      </c>
      <c r="D237" s="30">
        <f>SUM(F244:F253)</f>
        <v>0</v>
      </c>
      <c r="E237" s="177"/>
      <c r="F237" s="177"/>
      <c r="G237" s="79"/>
      <c r="H237" s="177"/>
      <c r="I237" s="177"/>
    </row>
    <row r="238" spans="3:11" x14ac:dyDescent="0.25">
      <c r="C238" s="70"/>
      <c r="D238" s="31"/>
      <c r="E238" s="93"/>
      <c r="F238" s="93"/>
      <c r="G238" s="93"/>
      <c r="H238" s="76"/>
      <c r="I238" s="76"/>
      <c r="J238" s="76"/>
      <c r="K238" s="112"/>
    </row>
    <row r="239" spans="3:11" x14ac:dyDescent="0.25">
      <c r="C239" s="70"/>
      <c r="D239" s="31"/>
      <c r="E239" s="93"/>
      <c r="F239" s="93"/>
      <c r="G239" s="93"/>
      <c r="H239" s="76"/>
      <c r="I239" s="76"/>
      <c r="J239" s="76"/>
      <c r="K239" s="112"/>
    </row>
    <row r="240" spans="3:11" ht="15.75" x14ac:dyDescent="0.25">
      <c r="C240" s="202" t="s">
        <v>392</v>
      </c>
      <c r="D240" s="366"/>
      <c r="E240" s="93"/>
      <c r="F240" s="93"/>
      <c r="G240" s="93"/>
      <c r="H240" s="76"/>
      <c r="I240" s="76"/>
      <c r="J240" s="76"/>
      <c r="K240" s="112"/>
    </row>
    <row r="241" spans="3:11" ht="18.75" x14ac:dyDescent="0.25">
      <c r="C241" s="211" t="e">
        <f>IFERROR(VLOOKUP(D240,'1. Desarrollo e Innov. Curricu.'!$E:$F,2,FALSE),IFERROR(VLOOKUP(D240,'2. Investigación Científica'!$E:$F,2,FALSE),IFERROR(VLOOKUP(D240,'3. Vinculación Univ. Sociedad'!$E:$F,2,FALSE),IFERROR(VLOOKUP(D240,'4. Docencia y Profesorado Univ.'!$E:$F,2,FALSE),IFERROR(VLOOKUP(D240,'5. Estudiantes y Graduados'!$E:$F,2,FALSE),IFERROR(VLOOKUP(D240,'11. Gestion Administrativa'!$E:$F,2,FALSE),IFERROR(VLOOKUP(D240,'13. Gestión Académica'!$E:$F,2,FALSE),IFERROR(VLOOKUP(D240,'8. Asegura. de la Calid. y M'!$E:$F,2,FALSE),IFERROR(VLOOKUP(D240,'6. Gestión del Conocimiento'!$E:$F,2,FALSE),IFERROR(VLOOKUP(D240,'15. Gobernabilidad y Proceso...'!$E:$F,2,FALSE),IFERROR(VLOOKUP(D240,'12. Gestión del Talento Humano'!$E:$F,2,FALSE),IFERROR(VLOOKUP(D240,'14. Internacional... de la E.S.'!$E:$F,2,FALSE),IFERROR(VLOOKUP(D240,'10. Posgrado'!$E:$F,2,FALSE),IFERROR(VLOOKUP(D240,'17. Gestión TIC'!$E:$F,2,FALSE),IFERROR(VLOOKUP(D240,'16. Desa. del Sistema Educ.Sup.'!$E:$F,2,FALSE),IFERROR(VLOOKUP(D240,'9. Cultura de Inno. Insti...'!$E:$F,2,FALSE),VLOOKUP(D240,'7. Lo Esencial de la Reforma U.'!$E:$F,2,0)))))))))))))))))</f>
        <v>#N/A</v>
      </c>
      <c r="D241" s="31"/>
      <c r="E241" s="93"/>
      <c r="F241" s="93"/>
      <c r="G241" s="93"/>
      <c r="H241" s="76"/>
      <c r="I241" s="76"/>
      <c r="J241" s="76"/>
      <c r="K241" s="112"/>
    </row>
    <row r="242" spans="3:11" ht="15.75" thickBot="1" x14ac:dyDescent="0.3">
      <c r="C242" s="70"/>
      <c r="D242" s="31"/>
      <c r="E242" s="93"/>
      <c r="F242" s="93"/>
      <c r="G242" s="93"/>
      <c r="H242" s="76"/>
      <c r="I242" s="76"/>
      <c r="J242" s="76"/>
      <c r="K242" s="112"/>
    </row>
    <row r="243" spans="3:11" ht="30.75" thickBot="1" x14ac:dyDescent="0.3">
      <c r="C243" s="126" t="s">
        <v>44</v>
      </c>
      <c r="D243" s="128" t="s">
        <v>55</v>
      </c>
      <c r="E243" s="128" t="s">
        <v>57</v>
      </c>
      <c r="F243" s="127" t="s">
        <v>27</v>
      </c>
      <c r="G243" s="133" t="s">
        <v>131</v>
      </c>
      <c r="H243" s="128" t="s">
        <v>46</v>
      </c>
      <c r="I243" s="128" t="s">
        <v>132</v>
      </c>
      <c r="J243" s="128" t="s">
        <v>410</v>
      </c>
      <c r="K243" s="128" t="s">
        <v>411</v>
      </c>
    </row>
    <row r="244" spans="3:11" x14ac:dyDescent="0.25">
      <c r="C244" s="95" t="s">
        <v>63</v>
      </c>
      <c r="D244" s="158"/>
      <c r="E244" s="96">
        <v>2800</v>
      </c>
      <c r="F244" s="97">
        <f>D244*E244</f>
        <v>0</v>
      </c>
      <c r="G244" s="161"/>
      <c r="H244" s="98" t="s">
        <v>985</v>
      </c>
      <c r="I244" s="98" t="str">
        <f>VLOOKUP(H244,Presupuesto!$B$11:$C$565,2,0)</f>
        <v>MUEBLES VARIOS DE OFICINA</v>
      </c>
      <c r="J244" s="219" t="s">
        <v>1479</v>
      </c>
      <c r="K244" s="98" t="s">
        <v>404</v>
      </c>
    </row>
    <row r="245" spans="3:11" x14ac:dyDescent="0.25">
      <c r="C245" s="99" t="s">
        <v>64</v>
      </c>
      <c r="D245" s="151"/>
      <c r="E245" s="100">
        <v>2400</v>
      </c>
      <c r="F245" s="97">
        <f>D245*E245</f>
        <v>0</v>
      </c>
      <c r="G245" s="161"/>
      <c r="H245" s="101" t="s">
        <v>985</v>
      </c>
      <c r="I245" s="98" t="str">
        <f>VLOOKUP(H245,Presupuesto!$B$11:$C$565,2,0)</f>
        <v>MUEBLES VARIOS DE OFICINA</v>
      </c>
      <c r="J245" s="98" t="str">
        <f>$J$244</f>
        <v>Desarrollo del Sistema de Educación Superior</v>
      </c>
      <c r="K245" s="98" t="s">
        <v>412</v>
      </c>
    </row>
    <row r="246" spans="3:11" x14ac:dyDescent="0.25">
      <c r="C246" s="99" t="s">
        <v>65</v>
      </c>
      <c r="D246" s="151"/>
      <c r="E246" s="100">
        <v>1000</v>
      </c>
      <c r="F246" s="97">
        <f t="shared" ref="F246:F253" si="24">D246*E246</f>
        <v>0</v>
      </c>
      <c r="G246" s="161"/>
      <c r="H246" s="101" t="s">
        <v>985</v>
      </c>
      <c r="I246" s="98" t="str">
        <f>VLOOKUP(H246,Presupuesto!$B$11:$C$565,2,0)</f>
        <v>MUEBLES VARIOS DE OFICINA</v>
      </c>
      <c r="J246" s="98" t="str">
        <f t="shared" ref="J246:J253" si="25">$J$244</f>
        <v>Desarrollo del Sistema de Educación Superior</v>
      </c>
      <c r="K246" s="98" t="s">
        <v>395</v>
      </c>
    </row>
    <row r="247" spans="3:11" x14ac:dyDescent="0.25">
      <c r="C247" s="99" t="s">
        <v>66</v>
      </c>
      <c r="D247" s="151"/>
      <c r="E247" s="100">
        <v>6000</v>
      </c>
      <c r="F247" s="97">
        <f t="shared" si="24"/>
        <v>0</v>
      </c>
      <c r="G247" s="161"/>
      <c r="H247" s="101" t="s">
        <v>985</v>
      </c>
      <c r="I247" s="98" t="str">
        <f>VLOOKUP(H247,Presupuesto!$B$11:$C$565,2,0)</f>
        <v>MUEBLES VARIOS DE OFICINA</v>
      </c>
      <c r="J247" s="98" t="str">
        <f t="shared" si="25"/>
        <v>Desarrollo del Sistema de Educación Superior</v>
      </c>
      <c r="K247" s="98" t="s">
        <v>395</v>
      </c>
    </row>
    <row r="248" spans="3:11" x14ac:dyDescent="0.25">
      <c r="C248" s="99" t="s">
        <v>67</v>
      </c>
      <c r="D248" s="151"/>
      <c r="E248" s="100">
        <v>3000</v>
      </c>
      <c r="F248" s="97">
        <f t="shared" si="24"/>
        <v>0</v>
      </c>
      <c r="G248" s="161"/>
      <c r="H248" s="101" t="s">
        <v>985</v>
      </c>
      <c r="I248" s="98" t="str">
        <f>VLOOKUP(H248,Presupuesto!$B$11:$C$565,2,0)</f>
        <v>MUEBLES VARIOS DE OFICINA</v>
      </c>
      <c r="J248" s="98" t="str">
        <f t="shared" si="25"/>
        <v>Desarrollo del Sistema de Educación Superior</v>
      </c>
      <c r="K248" s="98" t="s">
        <v>395</v>
      </c>
    </row>
    <row r="249" spans="3:11" x14ac:dyDescent="0.25">
      <c r="C249" s="99" t="s">
        <v>68</v>
      </c>
      <c r="D249" s="151"/>
      <c r="E249" s="100">
        <v>10000</v>
      </c>
      <c r="F249" s="97">
        <f t="shared" si="24"/>
        <v>0</v>
      </c>
      <c r="G249" s="161"/>
      <c r="H249" s="101" t="s">
        <v>985</v>
      </c>
      <c r="I249" s="98" t="str">
        <f>VLOOKUP(H249,Presupuesto!$B$11:$C$565,2,0)</f>
        <v>MUEBLES VARIOS DE OFICINA</v>
      </c>
      <c r="J249" s="98" t="str">
        <f t="shared" si="25"/>
        <v>Desarrollo del Sistema de Educación Superior</v>
      </c>
      <c r="K249" s="98" t="s">
        <v>395</v>
      </c>
    </row>
    <row r="250" spans="3:11" x14ac:dyDescent="0.25">
      <c r="C250" s="99" t="s">
        <v>69</v>
      </c>
      <c r="D250" s="151"/>
      <c r="E250" s="100">
        <v>8000</v>
      </c>
      <c r="F250" s="97">
        <f t="shared" si="24"/>
        <v>0</v>
      </c>
      <c r="G250" s="161"/>
      <c r="H250" s="101" t="s">
        <v>988</v>
      </c>
      <c r="I250" s="98" t="str">
        <f>VLOOKUP(H250,Presupuesto!$B$11:$C$565,2,0)</f>
        <v>EQUIPOS VARIOS DE OFICINA</v>
      </c>
      <c r="J250" s="98" t="str">
        <f t="shared" si="25"/>
        <v>Desarrollo del Sistema de Educación Superior</v>
      </c>
      <c r="K250" s="98" t="s">
        <v>395</v>
      </c>
    </row>
    <row r="251" spans="3:11" x14ac:dyDescent="0.25">
      <c r="C251" s="99" t="s">
        <v>70</v>
      </c>
      <c r="D251" s="151"/>
      <c r="E251" s="100">
        <v>2000</v>
      </c>
      <c r="F251" s="97">
        <f t="shared" si="24"/>
        <v>0</v>
      </c>
      <c r="G251" s="161"/>
      <c r="H251" s="101" t="s">
        <v>988</v>
      </c>
      <c r="I251" s="98" t="str">
        <f>VLOOKUP(H251,Presupuesto!$B$11:$C$565,2,0)</f>
        <v>EQUIPOS VARIOS DE OFICINA</v>
      </c>
      <c r="J251" s="98" t="str">
        <f t="shared" si="25"/>
        <v>Desarrollo del Sistema de Educación Superior</v>
      </c>
      <c r="K251" s="98" t="s">
        <v>403</v>
      </c>
    </row>
    <row r="252" spans="3:11" x14ac:dyDescent="0.25">
      <c r="C252" s="99" t="s">
        <v>71</v>
      </c>
      <c r="D252" s="151"/>
      <c r="E252" s="100">
        <v>5000</v>
      </c>
      <c r="F252" s="97">
        <f t="shared" si="24"/>
        <v>0</v>
      </c>
      <c r="G252" s="161"/>
      <c r="H252" s="101" t="s">
        <v>988</v>
      </c>
      <c r="I252" s="98" t="str">
        <f>VLOOKUP(H252,Presupuesto!$B$11:$C$565,2,0)</f>
        <v>EQUIPOS VARIOS DE OFICINA</v>
      </c>
      <c r="J252" s="98" t="str">
        <f t="shared" si="25"/>
        <v>Desarrollo del Sistema de Educación Superior</v>
      </c>
      <c r="K252" s="98" t="s">
        <v>399</v>
      </c>
    </row>
    <row r="253" spans="3:11" ht="15.75" thickBot="1" x14ac:dyDescent="0.3">
      <c r="C253" s="102" t="s">
        <v>72</v>
      </c>
      <c r="D253" s="159"/>
      <c r="E253" s="104">
        <v>100000</v>
      </c>
      <c r="F253" s="105">
        <f t="shared" si="24"/>
        <v>0</v>
      </c>
      <c r="G253" s="162"/>
      <c r="H253" s="106" t="s">
        <v>988</v>
      </c>
      <c r="I253" s="106" t="str">
        <f>VLOOKUP(H253,Presupuesto!$B$11:$C$565,2,0)</f>
        <v>EQUIPOS VARIOS DE OFICINA</v>
      </c>
      <c r="J253" s="106" t="str">
        <f t="shared" si="25"/>
        <v>Desarrollo del Sistema de Educación Superior</v>
      </c>
      <c r="K253" s="124" t="s">
        <v>394</v>
      </c>
    </row>
  </sheetData>
  <autoFilter ref="C12:C253"/>
  <dataValidations count="5">
    <dataValidation type="list" allowBlank="1" showInputMessage="1" showErrorMessage="1" errorTitle="¡Ingreso Invalido!" error="Seleccione una opción de la lista" promptTitle="Tipo de Presupuesto" prompt="Seleccione una opción de la lista" sqref="G17:G26 G36:G45 G55:G64 G74:G83 G244:G253 G130:G139 G149:G158 G168:G177 G187:G196 G206:G215 G225:G234 G93:G120">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244:K253 K130:K139 K149:K158 K168:K177 K187:K196 K206:K215 K225:K234 K93:K120">
      <formula1>$U$2:$AF$2</formula1>
    </dataValidation>
    <dataValidation type="list" allowBlank="1" showInputMessage="1" showErrorMessage="1" errorTitle="¡Ingreso Inválido!" error="Verifique el valor ingresado." promptTitle="Objeto de Gasto" prompt="Ingrese el Objeto de Gasto." sqref="H17:H26 H36:H45 H55:H64 H74:H83 H244:H253 H130:H139 H149:H158 H168:H177 H187:H196 H206:H215 H225:H234 H93:H120">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18:J26 J131:J139 J150:J158 J169:J177 J188:J196 J207:J215 J226:J234 J245:J253 J94:J120">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30 J149 J168 J187 J206 J225 J244">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8"/>
  <sheetViews>
    <sheetView showGridLines="0" topLeftCell="A187" zoomScale="80" zoomScaleNormal="80" workbookViewId="0">
      <selection activeCell="G18" activeCellId="1" sqref="G20 G18"/>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c r="CB2" s="122" t="s">
        <v>1337</v>
      </c>
      <c r="CC2" s="122" t="s">
        <v>1338</v>
      </c>
      <c r="CD2" s="122" t="s">
        <v>1336</v>
      </c>
      <c r="CE2" s="122" t="s">
        <v>1339</v>
      </c>
    </row>
    <row r="3" spans="1:555" hidden="1" x14ac:dyDescent="0.25">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1399020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83000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6" t="s">
        <v>1946</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Elaborar instrumento de recolección información. 2. Aplicación, tabulación, análisis e informe final.</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3" t="s">
        <v>1339</v>
      </c>
      <c r="D17" s="158"/>
      <c r="E17" s="96">
        <f>HLOOKUP($C17,$CB$2:$CE$3,2,0)</f>
        <v>15000</v>
      </c>
      <c r="F17" s="97">
        <f>D17*E17</f>
        <v>0</v>
      </c>
      <c r="G17" s="165"/>
      <c r="H17" s="98" t="s">
        <v>1014</v>
      </c>
      <c r="I17" s="98" t="str">
        <f>VLOOKUP(H17,Presupuesto!$B$11:$C$565,2,0)</f>
        <v>EQUIPO DE COMPUTACION</v>
      </c>
      <c r="J17" s="219" t="s">
        <v>1360</v>
      </c>
      <c r="K17" s="98" t="s">
        <v>396</v>
      </c>
      <c r="L17" s="98"/>
    </row>
    <row r="18" spans="2:12" x14ac:dyDescent="0.25">
      <c r="B18" s="93"/>
      <c r="C18" s="303" t="s">
        <v>1337</v>
      </c>
      <c r="D18" s="151">
        <v>2</v>
      </c>
      <c r="E18" s="96">
        <f>HLOOKUP($C18,$CB$2:$CE$3,2,0)</f>
        <v>35000</v>
      </c>
      <c r="F18" s="97">
        <f>D18*E18</f>
        <v>70000</v>
      </c>
      <c r="G18" s="165" t="s">
        <v>1509</v>
      </c>
      <c r="H18" s="101" t="s">
        <v>1014</v>
      </c>
      <c r="I18" s="101" t="str">
        <f>VLOOKUP(H18,Presupuesto!$B$11:$C$565,2,0)</f>
        <v>EQUIPO DE COMPUTACION</v>
      </c>
      <c r="J18" s="98" t="str">
        <f t="shared" ref="J18:J29" si="0">$J$17</f>
        <v>Estudiantes y Graduados</v>
      </c>
      <c r="K18" s="98" t="s">
        <v>396</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Estudiantes y Graduados</v>
      </c>
      <c r="K19" s="98" t="s">
        <v>396</v>
      </c>
      <c r="L19" s="98"/>
    </row>
    <row r="20" spans="2:12" x14ac:dyDescent="0.25">
      <c r="B20" s="93"/>
      <c r="C20" s="99" t="s">
        <v>74</v>
      </c>
      <c r="D20" s="151">
        <v>1</v>
      </c>
      <c r="E20" s="100">
        <v>8000</v>
      </c>
      <c r="F20" s="97">
        <f t="shared" si="1"/>
        <v>8000</v>
      </c>
      <c r="G20" s="165" t="s">
        <v>1509</v>
      </c>
      <c r="H20" s="101" t="s">
        <v>1014</v>
      </c>
      <c r="I20" s="101" t="str">
        <f>VLOOKUP(H20,Presupuesto!$B$11:$C$565,2,0)</f>
        <v>EQUIPO DE COMPUTACION</v>
      </c>
      <c r="J20" s="98" t="str">
        <f t="shared" si="0"/>
        <v>Estudiantes y Graduados</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Estudiantes y Graduados</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Estudiantes y Graduados</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Estudiantes y Graduados</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Estudiantes y Graduados</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Estudiantes y Graduados</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Estudiantes y Graduados</v>
      </c>
      <c r="K26" s="98" t="s">
        <v>395</v>
      </c>
      <c r="L26" s="98"/>
    </row>
    <row r="27" spans="2:12" x14ac:dyDescent="0.25">
      <c r="C27" s="109" t="s">
        <v>1482</v>
      </c>
      <c r="D27" s="151"/>
      <c r="E27" s="100">
        <v>1500</v>
      </c>
      <c r="F27" s="97">
        <f t="shared" si="1"/>
        <v>0</v>
      </c>
      <c r="G27" s="165"/>
      <c r="H27" s="110" t="s">
        <v>946</v>
      </c>
      <c r="I27" s="110" t="str">
        <f>VLOOKUP(H27,Presupuesto!$B$11:$C$565,2,0)</f>
        <v>UTILES Y MATERIALES ELECTRICOS</v>
      </c>
      <c r="J27" s="98" t="str">
        <f t="shared" si="0"/>
        <v>Estudiantes y Graduados</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Estudiantes y Graduados</v>
      </c>
      <c r="K28" s="98" t="s">
        <v>395</v>
      </c>
      <c r="L28" s="98"/>
    </row>
    <row r="29" spans="2:12" x14ac:dyDescent="0.25">
      <c r="C29" s="109" t="s">
        <v>81</v>
      </c>
      <c r="D29" s="151">
        <v>10</v>
      </c>
      <c r="E29" s="100">
        <v>500</v>
      </c>
      <c r="F29" s="97">
        <f t="shared" si="1"/>
        <v>5000</v>
      </c>
      <c r="G29" s="165" t="s">
        <v>1509</v>
      </c>
      <c r="H29" s="110" t="s">
        <v>955</v>
      </c>
      <c r="I29" s="110" t="str">
        <f>VLOOKUP(H29,Presupuesto!$B$11:$C$565,2,0)</f>
        <v>OTROS RESPUESTOS Y ACCESORIOS MENORES</v>
      </c>
      <c r="J29" s="98" t="str">
        <f t="shared" si="0"/>
        <v>Estudiantes y Graduados</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Estudiantes y Graduados</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220000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66" t="s">
        <v>1947</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1.1. Análsis y diseño de la plataforma.           1.2. Desarrollo de la plataforma.                               1.3. Adquicisión de servidor para aplicaciones web, equipo de computo.                                 2.1. Diseño del APP.                             2.2. Creacion del APP.      2.3.Alquiler de Hosting para las aplicaciones (pago para que las mismas aparescan  para su descarga)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3" t="s">
        <v>1339</v>
      </c>
      <c r="D40" s="158"/>
      <c r="E40" s="96">
        <f>HLOOKUP($C40,$CB$2:$CE$3,2,0)</f>
        <v>15000</v>
      </c>
      <c r="F40" s="97">
        <f>D40*E40</f>
        <v>0</v>
      </c>
      <c r="G40" s="165" t="s">
        <v>1509</v>
      </c>
      <c r="H40" s="98" t="s">
        <v>1014</v>
      </c>
      <c r="I40" s="98" t="str">
        <f>VLOOKUP(H40,Presupuesto!$B$11:$C$565,2,0)</f>
        <v>EQUIPO DE COMPUTACION</v>
      </c>
      <c r="J40" s="219" t="s">
        <v>1360</v>
      </c>
      <c r="K40" s="98" t="s">
        <v>395</v>
      </c>
      <c r="L40" s="98"/>
    </row>
    <row r="41" spans="3:12" x14ac:dyDescent="0.25">
      <c r="C41" s="303" t="s">
        <v>1336</v>
      </c>
      <c r="D41" s="151">
        <v>1</v>
      </c>
      <c r="E41" s="96">
        <v>150000</v>
      </c>
      <c r="F41" s="97">
        <f>D41*E41</f>
        <v>150000</v>
      </c>
      <c r="G41" s="165" t="s">
        <v>1509</v>
      </c>
      <c r="H41" s="101" t="s">
        <v>1014</v>
      </c>
      <c r="I41" s="101" t="str">
        <f>VLOOKUP(H41,Presupuesto!$B$11:$C$565,2,0)</f>
        <v>EQUIPO DE COMPUTACION</v>
      </c>
      <c r="J41" s="98" t="str">
        <f>$J$40</f>
        <v>Estudiantes y Graduados</v>
      </c>
      <c r="K41" s="98" t="s">
        <v>412</v>
      </c>
      <c r="L41" s="98"/>
    </row>
    <row r="42" spans="3:12" x14ac:dyDescent="0.25">
      <c r="C42" s="99" t="s">
        <v>1991</v>
      </c>
      <c r="D42" s="151">
        <v>2</v>
      </c>
      <c r="E42" s="100">
        <v>10000</v>
      </c>
      <c r="F42" s="97">
        <f t="shared" ref="F42:F53" si="3">D42*E42</f>
        <v>20000</v>
      </c>
      <c r="G42" s="165" t="s">
        <v>1509</v>
      </c>
      <c r="H42" s="101" t="s">
        <v>986</v>
      </c>
      <c r="I42" s="101" t="str">
        <f>VLOOKUP(H42,Presupuesto!$B$11:$C$565,2,0)</f>
        <v>EQUIPOS VARIOS DE OFICINA</v>
      </c>
      <c r="J42" s="98" t="str">
        <f t="shared" ref="J42:J53" si="4">$J$40</f>
        <v>Estudiantes y Graduados</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Estudiantes y Graduados</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Estudiantes y Graduados</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Estudiantes y Graduados</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Estudiantes y Graduados</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Estudiantes y Graduados</v>
      </c>
      <c r="K47" s="98" t="s">
        <v>403</v>
      </c>
      <c r="L47" s="98"/>
    </row>
    <row r="48" spans="3:12" x14ac:dyDescent="0.25">
      <c r="C48" s="99" t="s">
        <v>1990</v>
      </c>
      <c r="D48" s="151">
        <v>1</v>
      </c>
      <c r="E48" s="100">
        <v>50000</v>
      </c>
      <c r="F48" s="97">
        <f t="shared" si="3"/>
        <v>50000</v>
      </c>
      <c r="G48" s="165" t="s">
        <v>1509</v>
      </c>
      <c r="H48" s="101" t="s">
        <v>1046</v>
      </c>
      <c r="I48" s="101" t="str">
        <f>VLOOKUP(H48,Presupuesto!$B$11:$C$565,2,0)</f>
        <v>APLICACIONES INFORMATICAS</v>
      </c>
      <c r="J48" s="98" t="str">
        <f t="shared" si="4"/>
        <v>Estudiantes y Graduados</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Estudiantes y Graduados</v>
      </c>
      <c r="K49" s="98" t="s">
        <v>395</v>
      </c>
      <c r="L49" s="98"/>
    </row>
    <row r="50" spans="3:12" x14ac:dyDescent="0.25">
      <c r="C50" s="109" t="s">
        <v>1482</v>
      </c>
      <c r="D50" s="151"/>
      <c r="E50" s="100">
        <v>1500</v>
      </c>
      <c r="F50" s="97">
        <f t="shared" si="3"/>
        <v>0</v>
      </c>
      <c r="G50" s="165"/>
      <c r="H50" s="110" t="s">
        <v>946</v>
      </c>
      <c r="I50" s="110" t="str">
        <f>VLOOKUP(H50,Presupuesto!$B$11:$C$565,2,0)</f>
        <v>UTILES Y MATERIALES ELECTRICOS</v>
      </c>
      <c r="J50" s="98" t="str">
        <f t="shared" si="4"/>
        <v>Estudiantes y Graduados</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Estudiantes y Graduados</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Estudiantes y Graduados</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Estudiantes y Graduados</v>
      </c>
      <c r="K53" s="124" t="s">
        <v>394</v>
      </c>
      <c r="L53" s="124"/>
    </row>
    <row r="55" spans="3:12" ht="15.75" thickBot="1" x14ac:dyDescent="0.3"/>
    <row r="56" spans="3:12" ht="15.75" thickBot="1" x14ac:dyDescent="0.3">
      <c r="C56" s="29" t="s">
        <v>43</v>
      </c>
      <c r="D56" s="108">
        <f>SUM(F63:F76)</f>
        <v>50000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66" t="s">
        <v>1948</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1. Base de datos creada    2. Adquisición de software  3. Adquisición de escaners.  4. Digitalización de la información</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3" t="s">
        <v>1339</v>
      </c>
      <c r="D63" s="158"/>
      <c r="E63" s="96">
        <f>HLOOKUP($C63,$CB$2:$CE$3,2,0)</f>
        <v>15000</v>
      </c>
      <c r="F63" s="97">
        <f>D63*E63</f>
        <v>0</v>
      </c>
      <c r="G63" s="165"/>
      <c r="H63" s="98" t="s">
        <v>1014</v>
      </c>
      <c r="I63" s="98" t="str">
        <f>VLOOKUP(H63,Presupuesto!$B$11:$C$565,2,0)</f>
        <v>EQUIPO DE COMPUTACION</v>
      </c>
      <c r="J63" s="219" t="s">
        <v>1360</v>
      </c>
      <c r="K63" s="98" t="s">
        <v>394</v>
      </c>
      <c r="L63" s="98"/>
    </row>
    <row r="64" spans="3:12" x14ac:dyDescent="0.25">
      <c r="C64" s="303" t="s">
        <v>1337</v>
      </c>
      <c r="D64" s="151"/>
      <c r="E64" s="96">
        <f>HLOOKUP($C64,$CB$2:$CE$3,2,0)</f>
        <v>35000</v>
      </c>
      <c r="F64" s="97">
        <f>D64*E64</f>
        <v>0</v>
      </c>
      <c r="G64" s="165"/>
      <c r="H64" s="101" t="s">
        <v>1014</v>
      </c>
      <c r="I64" s="101" t="str">
        <f>VLOOKUP(H64,Presupuesto!$B$11:$C$565,2,0)</f>
        <v>EQUIPO DE COMPUTACION</v>
      </c>
      <c r="J64" s="98" t="str">
        <f>$J$63</f>
        <v>Estudiantes y Graduados</v>
      </c>
      <c r="K64" s="98" t="s">
        <v>412</v>
      </c>
      <c r="L64" s="98"/>
    </row>
    <row r="65" spans="3:12" x14ac:dyDescent="0.25">
      <c r="C65" s="99" t="s">
        <v>73</v>
      </c>
      <c r="D65" s="151">
        <v>2</v>
      </c>
      <c r="E65" s="100">
        <v>10000</v>
      </c>
      <c r="F65" s="97">
        <f t="shared" ref="F65:F76" si="5">D65*E65</f>
        <v>20000</v>
      </c>
      <c r="G65" s="165" t="s">
        <v>1509</v>
      </c>
      <c r="H65" s="101" t="s">
        <v>986</v>
      </c>
      <c r="I65" s="101" t="str">
        <f>VLOOKUP(H65,Presupuesto!$B$11:$C$565,2,0)</f>
        <v>EQUIPOS VARIOS DE OFICINA</v>
      </c>
      <c r="J65" s="98" t="str">
        <f t="shared" ref="J65:J76" si="6">$J$63</f>
        <v>Estudiantes y Graduados</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Estudiantes y Graduados</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Estudiantes y Graduados</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Estudiantes y Graduados</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Estudiantes y Graduados</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Estudiantes y Graduados</v>
      </c>
      <c r="K70" s="98" t="s">
        <v>403</v>
      </c>
      <c r="L70" s="98"/>
    </row>
    <row r="71" spans="3:12" x14ac:dyDescent="0.25">
      <c r="C71" s="99" t="s">
        <v>78</v>
      </c>
      <c r="D71" s="151">
        <v>1</v>
      </c>
      <c r="E71" s="100">
        <v>30000</v>
      </c>
      <c r="F71" s="97">
        <f t="shared" si="5"/>
        <v>30000</v>
      </c>
      <c r="G71" s="165" t="s">
        <v>1509</v>
      </c>
      <c r="H71" s="101" t="s">
        <v>1046</v>
      </c>
      <c r="I71" s="101" t="str">
        <f>VLOOKUP(H71,Presupuesto!$B$11:$C$565,2,0)</f>
        <v>APLICACIONES INFORMATICAS</v>
      </c>
      <c r="J71" s="98" t="str">
        <f t="shared" si="6"/>
        <v>Estudiantes y Graduados</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Estudiantes y Graduados</v>
      </c>
      <c r="K72" s="98" t="s">
        <v>395</v>
      </c>
      <c r="L72" s="98"/>
    </row>
    <row r="73" spans="3:12" x14ac:dyDescent="0.25">
      <c r="C73" s="109" t="s">
        <v>1482</v>
      </c>
      <c r="D73" s="151"/>
      <c r="E73" s="100">
        <v>1500</v>
      </c>
      <c r="F73" s="97">
        <f t="shared" si="5"/>
        <v>0</v>
      </c>
      <c r="G73" s="165"/>
      <c r="H73" s="110" t="s">
        <v>946</v>
      </c>
      <c r="I73" s="110" t="str">
        <f>VLOOKUP(H73,Presupuesto!$B$11:$C$565,2,0)</f>
        <v>UTILES Y MATERIALES ELECTRICOS</v>
      </c>
      <c r="J73" s="98" t="str">
        <f t="shared" si="6"/>
        <v>Estudiantes y Graduados</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Estudiantes y Graduados</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Estudiantes y Graduados</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Estudiantes y Graduados</v>
      </c>
      <c r="K76" s="124" t="s">
        <v>394</v>
      </c>
      <c r="L76" s="124"/>
    </row>
    <row r="77" spans="3:12" x14ac:dyDescent="0.25">
      <c r="F77" s="93"/>
      <c r="G77" s="76"/>
      <c r="H77" s="76"/>
      <c r="I77" s="76"/>
    </row>
    <row r="78" spans="3:12" ht="15.75" thickBot="1" x14ac:dyDescent="0.3"/>
    <row r="79" spans="3:12" ht="15.75" thickBot="1" x14ac:dyDescent="0.3">
      <c r="C79" s="29" t="s">
        <v>43</v>
      </c>
      <c r="D79" s="108">
        <f>SUM(F86:F104)</f>
        <v>922520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66" t="s">
        <v>1953</v>
      </c>
      <c r="E82" s="93"/>
      <c r="F82" s="93"/>
      <c r="G82" s="93"/>
      <c r="H82" s="76"/>
      <c r="I82" s="76"/>
      <c r="J82" s="76"/>
      <c r="K82" s="112"/>
    </row>
    <row r="83" spans="3:12" ht="18.75" x14ac:dyDescent="0.25">
      <c r="C83" s="211"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 xml:space="preserve">Gestión de compra de equipo y mobiliario. Capacitación al personal en el uso de las tecnologias adaptativas. Adecuaciones de espacio fisico. </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3" t="s">
        <v>1337</v>
      </c>
      <c r="D86" s="158">
        <v>3</v>
      </c>
      <c r="E86" s="96">
        <v>64000</v>
      </c>
      <c r="F86" s="97">
        <f>D86*E86</f>
        <v>192000</v>
      </c>
      <c r="G86" s="165" t="s">
        <v>129</v>
      </c>
      <c r="H86" s="98" t="s">
        <v>1014</v>
      </c>
      <c r="I86" s="98" t="str">
        <f>VLOOKUP(H86,Presupuesto!$B$11:$C$565,2,0)</f>
        <v>EQUIPO DE COMPUTACION</v>
      </c>
      <c r="J86" s="219" t="s">
        <v>1360</v>
      </c>
      <c r="K86" s="98" t="s">
        <v>396</v>
      </c>
      <c r="L86" s="98"/>
    </row>
    <row r="87" spans="3:12" x14ac:dyDescent="0.25">
      <c r="C87" s="303" t="s">
        <v>1337</v>
      </c>
      <c r="D87" s="151">
        <v>1</v>
      </c>
      <c r="E87" s="96">
        <v>120000</v>
      </c>
      <c r="F87" s="97">
        <f>D87*E87</f>
        <v>120000</v>
      </c>
      <c r="G87" s="165" t="s">
        <v>129</v>
      </c>
      <c r="H87" s="101" t="s">
        <v>1014</v>
      </c>
      <c r="I87" s="101" t="str">
        <f>VLOOKUP(H87,Presupuesto!$B$11:$C$565,2,0)</f>
        <v>EQUIPO DE COMPUTACION</v>
      </c>
      <c r="J87" s="98" t="str">
        <f>$J$86</f>
        <v>Estudiantes y Graduados</v>
      </c>
      <c r="K87" s="98" t="s">
        <v>412</v>
      </c>
      <c r="L87" s="98"/>
    </row>
    <row r="88" spans="3:12" x14ac:dyDescent="0.25">
      <c r="C88" s="99" t="s">
        <v>73</v>
      </c>
      <c r="D88" s="151">
        <v>3</v>
      </c>
      <c r="E88" s="100">
        <v>8000</v>
      </c>
      <c r="F88" s="97">
        <f t="shared" ref="F88:F104" si="7">D88*E88</f>
        <v>24000</v>
      </c>
      <c r="G88" s="165" t="s">
        <v>129</v>
      </c>
      <c r="H88" s="101" t="s">
        <v>986</v>
      </c>
      <c r="I88" s="101" t="str">
        <f>VLOOKUP(H88,Presupuesto!$B$11:$C$565,2,0)</f>
        <v>EQUIPOS VARIOS DE OFICINA</v>
      </c>
      <c r="J88" s="98" t="str">
        <f t="shared" ref="J88:J104" si="8">$J$86</f>
        <v>Estudiantes y Graduados</v>
      </c>
      <c r="K88" s="98" t="s">
        <v>395</v>
      </c>
      <c r="L88" s="98"/>
    </row>
    <row r="89" spans="3:12" x14ac:dyDescent="0.25">
      <c r="C89" s="99" t="s">
        <v>1995</v>
      </c>
      <c r="D89" s="151">
        <v>2</v>
      </c>
      <c r="E89" s="100">
        <v>40000</v>
      </c>
      <c r="F89" s="97">
        <f t="shared" si="7"/>
        <v>80000</v>
      </c>
      <c r="G89" s="165" t="s">
        <v>129</v>
      </c>
      <c r="H89" s="101" t="s">
        <v>1014</v>
      </c>
      <c r="I89" s="101" t="str">
        <f>VLOOKUP(H89,Presupuesto!$B$11:$C$565,2,0)</f>
        <v>EQUIPO DE COMPUTACION</v>
      </c>
      <c r="J89" s="98" t="str">
        <f t="shared" si="8"/>
        <v>Estudiantes y Graduados</v>
      </c>
      <c r="K89" s="98" t="s">
        <v>395</v>
      </c>
      <c r="L89" s="98"/>
    </row>
    <row r="90" spans="3:12" x14ac:dyDescent="0.25">
      <c r="C90" s="99" t="s">
        <v>1996</v>
      </c>
      <c r="D90" s="151">
        <v>2</v>
      </c>
      <c r="E90" s="100">
        <v>7800</v>
      </c>
      <c r="F90" s="97">
        <f t="shared" si="7"/>
        <v>15600</v>
      </c>
      <c r="G90" s="165" t="s">
        <v>129</v>
      </c>
      <c r="H90" s="101" t="s">
        <v>1014</v>
      </c>
      <c r="I90" s="101" t="str">
        <f>VLOOKUP(H90,Presupuesto!$B$11:$C$565,2,0)</f>
        <v>EQUIPO DE COMPUTACION</v>
      </c>
      <c r="J90" s="98" t="str">
        <f t="shared" si="8"/>
        <v>Estudiantes y Graduados</v>
      </c>
      <c r="K90" s="98" t="s">
        <v>395</v>
      </c>
      <c r="L90" s="98"/>
    </row>
    <row r="91" spans="3:12" x14ac:dyDescent="0.25">
      <c r="C91" s="99" t="s">
        <v>1997</v>
      </c>
      <c r="D91" s="151">
        <v>2</v>
      </c>
      <c r="E91" s="100">
        <v>2600</v>
      </c>
      <c r="F91" s="97">
        <f t="shared" si="7"/>
        <v>5200</v>
      </c>
      <c r="G91" s="165" t="s">
        <v>129</v>
      </c>
      <c r="H91" s="101" t="s">
        <v>1014</v>
      </c>
      <c r="I91" s="101" t="str">
        <f>VLOOKUP(H91,Presupuesto!$B$11:$C$565,2,0)</f>
        <v>EQUIPO DE COMPUTACION</v>
      </c>
      <c r="J91" s="98" t="str">
        <f t="shared" si="8"/>
        <v>Estudiantes y Graduados</v>
      </c>
      <c r="K91" s="98" t="s">
        <v>395</v>
      </c>
      <c r="L91" s="98"/>
    </row>
    <row r="92" spans="3:12" x14ac:dyDescent="0.25">
      <c r="C92" s="99" t="s">
        <v>1994</v>
      </c>
      <c r="D92" s="151">
        <v>2</v>
      </c>
      <c r="E92" s="100">
        <v>25000</v>
      </c>
      <c r="F92" s="97">
        <f t="shared" si="7"/>
        <v>50000</v>
      </c>
      <c r="G92" s="165" t="s">
        <v>129</v>
      </c>
      <c r="H92" s="101" t="s">
        <v>1014</v>
      </c>
      <c r="I92" s="101" t="str">
        <f>VLOOKUP(H92,Presupuesto!$B$11:$C$565,2,0)</f>
        <v>EQUIPO DE COMPUTACION</v>
      </c>
      <c r="J92" s="98" t="str">
        <f t="shared" si="8"/>
        <v>Estudiantes y Graduados</v>
      </c>
      <c r="K92" s="98" t="s">
        <v>395</v>
      </c>
      <c r="L92" s="98"/>
    </row>
    <row r="93" spans="3:12" x14ac:dyDescent="0.25">
      <c r="C93" s="99" t="s">
        <v>1998</v>
      </c>
      <c r="D93" s="151">
        <v>2</v>
      </c>
      <c r="E93" s="100">
        <v>5000</v>
      </c>
      <c r="F93" s="97">
        <f t="shared" si="7"/>
        <v>10000</v>
      </c>
      <c r="G93" s="165" t="s">
        <v>129</v>
      </c>
      <c r="H93" s="101" t="s">
        <v>1000</v>
      </c>
      <c r="I93" s="101" t="str">
        <f>VLOOKUP(H93,Presupuesto!$B$11:$C$565,2,0)</f>
        <v>EQUIPO DE TRANSPORTE TRACCION Y ELEVACION</v>
      </c>
      <c r="J93" s="98" t="str">
        <f t="shared" si="8"/>
        <v>Estudiantes y Graduados</v>
      </c>
      <c r="K93" s="98" t="s">
        <v>403</v>
      </c>
      <c r="L93" s="98"/>
    </row>
    <row r="94" spans="3:12" x14ac:dyDescent="0.25">
      <c r="C94" s="99" t="s">
        <v>78</v>
      </c>
      <c r="D94" s="151">
        <v>5</v>
      </c>
      <c r="E94" s="100">
        <v>40000</v>
      </c>
      <c r="F94" s="97">
        <f t="shared" si="7"/>
        <v>200000</v>
      </c>
      <c r="G94" s="165" t="s">
        <v>129</v>
      </c>
      <c r="H94" s="101" t="s">
        <v>1046</v>
      </c>
      <c r="I94" s="101" t="str">
        <f>VLOOKUP(H94,Presupuesto!$B$11:$C$565,2,0)</f>
        <v>APLICACIONES INFORMATICAS</v>
      </c>
      <c r="J94" s="98" t="str">
        <f t="shared" si="8"/>
        <v>Estudiantes y Graduados</v>
      </c>
      <c r="K94" s="98" t="s">
        <v>399</v>
      </c>
      <c r="L94" s="98"/>
    </row>
    <row r="95" spans="3:12" x14ac:dyDescent="0.25">
      <c r="C95" s="109" t="s">
        <v>1999</v>
      </c>
      <c r="D95" s="151">
        <v>2</v>
      </c>
      <c r="E95" s="100">
        <v>1110</v>
      </c>
      <c r="F95" s="97">
        <f t="shared" si="7"/>
        <v>2220</v>
      </c>
      <c r="G95" s="165" t="s">
        <v>129</v>
      </c>
      <c r="H95" s="110" t="s">
        <v>1014</v>
      </c>
      <c r="I95" s="110" t="str">
        <f>VLOOKUP(H95,Presupuesto!$B$11:$C$565,2,0)</f>
        <v>EQUIPO DE COMPUTACION</v>
      </c>
      <c r="J95" s="98" t="str">
        <f t="shared" si="8"/>
        <v>Estudiantes y Graduados</v>
      </c>
      <c r="K95" s="98" t="s">
        <v>395</v>
      </c>
      <c r="L95" s="98"/>
    </row>
    <row r="96" spans="3:12" x14ac:dyDescent="0.25">
      <c r="C96" s="109" t="s">
        <v>1482</v>
      </c>
      <c r="D96" s="151">
        <v>10</v>
      </c>
      <c r="E96" s="100">
        <v>2000</v>
      </c>
      <c r="F96" s="97">
        <f t="shared" si="7"/>
        <v>20000</v>
      </c>
      <c r="G96" s="165" t="s">
        <v>129</v>
      </c>
      <c r="H96" s="110" t="s">
        <v>946</v>
      </c>
      <c r="I96" s="110" t="str">
        <f>VLOOKUP(H96,Presupuesto!$B$11:$C$565,2,0)</f>
        <v>UTILES Y MATERIALES ELECTRICOS</v>
      </c>
      <c r="J96" s="98" t="str">
        <f t="shared" si="8"/>
        <v>Estudiantes y Graduados</v>
      </c>
      <c r="K96" s="98" t="s">
        <v>395</v>
      </c>
      <c r="L96" s="98"/>
    </row>
    <row r="97" spans="3:12" s="458" customFormat="1" x14ac:dyDescent="0.25">
      <c r="C97" s="109" t="s">
        <v>2003</v>
      </c>
      <c r="D97" s="151">
        <v>1</v>
      </c>
      <c r="E97" s="100">
        <v>15000</v>
      </c>
      <c r="F97" s="97">
        <f t="shared" ref="F97:F98" si="9">D97*E97</f>
        <v>15000</v>
      </c>
      <c r="G97" s="165" t="s">
        <v>129</v>
      </c>
      <c r="H97" s="110" t="s">
        <v>946</v>
      </c>
      <c r="I97" s="110" t="str">
        <f>VLOOKUP(H97,Presupuesto!$B$11:$C$565,2,0)</f>
        <v>UTILES Y MATERIALES ELECTRICOS</v>
      </c>
      <c r="J97" s="98" t="str">
        <f t="shared" si="8"/>
        <v>Estudiantes y Graduados</v>
      </c>
      <c r="K97" s="98" t="s">
        <v>396</v>
      </c>
      <c r="L97" s="98"/>
    </row>
    <row r="98" spans="3:12" s="458" customFormat="1" x14ac:dyDescent="0.25">
      <c r="C98" s="109" t="s">
        <v>2004</v>
      </c>
      <c r="D98" s="151">
        <v>6</v>
      </c>
      <c r="E98" s="100">
        <v>11000</v>
      </c>
      <c r="F98" s="97">
        <f t="shared" si="9"/>
        <v>66000</v>
      </c>
      <c r="G98" s="165" t="s">
        <v>129</v>
      </c>
      <c r="H98" s="110" t="s">
        <v>946</v>
      </c>
      <c r="I98" s="110" t="str">
        <f>VLOOKUP(H98,Presupuesto!$B$11:$C$565,2,0)</f>
        <v>UTILES Y MATERIALES ELECTRICOS</v>
      </c>
      <c r="J98" s="98" t="str">
        <f t="shared" si="8"/>
        <v>Estudiantes y Graduados</v>
      </c>
      <c r="K98" s="98" t="s">
        <v>397</v>
      </c>
      <c r="L98" s="98"/>
    </row>
    <row r="99" spans="3:12" x14ac:dyDescent="0.25">
      <c r="C99" s="109" t="s">
        <v>2000</v>
      </c>
      <c r="D99" s="151">
        <v>30</v>
      </c>
      <c r="E99" s="100">
        <v>300</v>
      </c>
      <c r="F99" s="97">
        <f t="shared" si="7"/>
        <v>9000</v>
      </c>
      <c r="G99" s="165" t="s">
        <v>129</v>
      </c>
      <c r="H99" s="110" t="s">
        <v>1014</v>
      </c>
      <c r="I99" s="110" t="str">
        <f>VLOOKUP(H99,Presupuesto!$B$11:$C$565,2,0)</f>
        <v>EQUIPO DE COMPUTACION</v>
      </c>
      <c r="J99" s="98" t="str">
        <f t="shared" si="8"/>
        <v>Estudiantes y Graduados</v>
      </c>
      <c r="K99" s="98" t="s">
        <v>395</v>
      </c>
      <c r="L99" s="98"/>
    </row>
    <row r="100" spans="3:12" s="458" customFormat="1" x14ac:dyDescent="0.25">
      <c r="C100" s="109" t="s">
        <v>2001</v>
      </c>
      <c r="D100" s="151">
        <v>1</v>
      </c>
      <c r="E100" s="100">
        <v>13500</v>
      </c>
      <c r="F100" s="97">
        <f t="shared" ref="F100" si="10">D100*E100</f>
        <v>13500</v>
      </c>
      <c r="G100" s="165" t="s">
        <v>129</v>
      </c>
      <c r="H100" s="110" t="s">
        <v>1014</v>
      </c>
      <c r="I100" s="110" t="str">
        <f>VLOOKUP(H100,Presupuesto!$B$11:$C$565,2,0)</f>
        <v>EQUIPO DE COMPUTACION</v>
      </c>
      <c r="J100" s="98" t="str">
        <f t="shared" si="8"/>
        <v>Estudiantes y Graduados</v>
      </c>
      <c r="K100" s="98" t="s">
        <v>396</v>
      </c>
      <c r="L100" s="98"/>
    </row>
    <row r="101" spans="3:12" x14ac:dyDescent="0.25">
      <c r="C101" s="109" t="s">
        <v>2005</v>
      </c>
      <c r="D101" s="151">
        <v>2</v>
      </c>
      <c r="E101" s="100">
        <v>10000</v>
      </c>
      <c r="F101" s="97">
        <f t="shared" si="7"/>
        <v>20000</v>
      </c>
      <c r="G101" s="165" t="s">
        <v>129</v>
      </c>
      <c r="H101" s="110" t="s">
        <v>955</v>
      </c>
      <c r="I101" s="110" t="str">
        <f>VLOOKUP(H101,Presupuesto!$B$11:$C$565,2,0)</f>
        <v>OTROS RESPUESTOS Y ACCESORIOS MENORES</v>
      </c>
      <c r="J101" s="98" t="str">
        <f t="shared" si="8"/>
        <v>Estudiantes y Graduados</v>
      </c>
      <c r="K101" s="98" t="s">
        <v>395</v>
      </c>
      <c r="L101" s="98"/>
    </row>
    <row r="102" spans="3:12" s="458" customFormat="1" x14ac:dyDescent="0.25">
      <c r="C102" s="109" t="s">
        <v>2007</v>
      </c>
      <c r="D102" s="151">
        <v>2</v>
      </c>
      <c r="E102" s="100">
        <v>5000</v>
      </c>
      <c r="F102" s="97">
        <f t="shared" ref="F102:F103" si="11">D102*E102</f>
        <v>10000</v>
      </c>
      <c r="G102" s="165" t="s">
        <v>129</v>
      </c>
      <c r="H102" s="110" t="s">
        <v>955</v>
      </c>
      <c r="I102" s="110" t="str">
        <f>VLOOKUP(H102,Presupuesto!$B$11:$C$565,2,0)</f>
        <v>OTROS RESPUESTOS Y ACCESORIOS MENORES</v>
      </c>
      <c r="J102" s="98" t="str">
        <f t="shared" si="8"/>
        <v>Estudiantes y Graduados</v>
      </c>
      <c r="K102" s="98" t="s">
        <v>396</v>
      </c>
      <c r="L102" s="98"/>
    </row>
    <row r="103" spans="3:12" s="458" customFormat="1" x14ac:dyDescent="0.25">
      <c r="C103" s="109" t="s">
        <v>2008</v>
      </c>
      <c r="D103" s="151">
        <v>2</v>
      </c>
      <c r="E103" s="100">
        <v>10000</v>
      </c>
      <c r="F103" s="97">
        <f t="shared" si="11"/>
        <v>20000</v>
      </c>
      <c r="G103" s="165" t="s">
        <v>129</v>
      </c>
      <c r="H103" s="110" t="s">
        <v>955</v>
      </c>
      <c r="I103" s="110" t="str">
        <f>VLOOKUP(H103,Presupuesto!$B$11:$C$565,2,0)</f>
        <v>OTROS RESPUESTOS Y ACCESORIOS MENORES</v>
      </c>
      <c r="J103" s="98" t="str">
        <f t="shared" si="8"/>
        <v>Estudiantes y Graduados</v>
      </c>
      <c r="K103" s="98" t="s">
        <v>397</v>
      </c>
      <c r="L103" s="98"/>
    </row>
    <row r="104" spans="3:12" ht="15.75" thickBot="1" x14ac:dyDescent="0.3">
      <c r="C104" s="102" t="s">
        <v>2009</v>
      </c>
      <c r="D104" s="159">
        <v>1</v>
      </c>
      <c r="E104" s="104">
        <v>50000</v>
      </c>
      <c r="F104" s="105">
        <f t="shared" si="7"/>
        <v>50000</v>
      </c>
      <c r="G104" s="162" t="s">
        <v>129</v>
      </c>
      <c r="H104" s="106" t="s">
        <v>955</v>
      </c>
      <c r="I104" s="106" t="str">
        <f>VLOOKUP(H104,Presupuesto!$B$11:$C$565,2,0)</f>
        <v>OTROS RESPUESTOS Y ACCESORIOS MENORES</v>
      </c>
      <c r="J104" s="106" t="str">
        <f t="shared" si="8"/>
        <v>Estudiantes y Graduados</v>
      </c>
      <c r="K104" s="124" t="s">
        <v>394</v>
      </c>
      <c r="L104" s="124"/>
    </row>
    <row r="106" spans="3:12" ht="15.75" thickBot="1" x14ac:dyDescent="0.3"/>
    <row r="107" spans="3:12" ht="15.75" thickBot="1" x14ac:dyDescent="0.3">
      <c r="C107" s="29" t="s">
        <v>43</v>
      </c>
      <c r="D107" s="108">
        <f>SUM(F114:F127)</f>
        <v>37800</v>
      </c>
      <c r="F107" s="70"/>
      <c r="G107" s="79"/>
      <c r="H107" s="70"/>
      <c r="I107" s="70"/>
    </row>
    <row r="108" spans="3:12" x14ac:dyDescent="0.25">
      <c r="C108" s="70"/>
      <c r="D108" s="31"/>
      <c r="E108" s="93"/>
      <c r="F108" s="93"/>
      <c r="G108" s="93"/>
      <c r="H108" s="76"/>
      <c r="I108" s="76"/>
      <c r="J108" s="76"/>
      <c r="K108" s="112"/>
    </row>
    <row r="109" spans="3:12" x14ac:dyDescent="0.25">
      <c r="C109" s="70"/>
      <c r="D109" s="31"/>
      <c r="E109" s="93"/>
      <c r="F109" s="93"/>
      <c r="G109" s="93"/>
      <c r="H109" s="76"/>
      <c r="I109" s="76"/>
      <c r="J109" s="76"/>
      <c r="K109" s="112"/>
    </row>
    <row r="110" spans="3:12" ht="15.75" x14ac:dyDescent="0.25">
      <c r="C110" s="202" t="s">
        <v>392</v>
      </c>
      <c r="D110" s="366" t="s">
        <v>1898</v>
      </c>
      <c r="E110" s="93"/>
      <c r="F110" s="93"/>
      <c r="G110" s="93"/>
      <c r="H110" s="76"/>
      <c r="I110" s="76"/>
      <c r="J110" s="76"/>
      <c r="K110" s="112"/>
    </row>
    <row r="111" spans="3:12" ht="18.75" x14ac:dyDescent="0.25">
      <c r="C111" s="211" t="str">
        <f>IFERROR(VLOOKUP(D110,'1. Desarrollo e Innov. Curricu.'!$E:$F,2,FALSE),IFERROR(VLOOKUP(D110,'2. Investigación Científica'!$E:$F,2,FALSE),IFERROR(VLOOKUP(D110,'3.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Posgrado'!$E:$F,2,FALSE),IFERROR(VLOOKUP(D110,'16. Desa. del Sistema Educ.Sup.'!$E:$F,2,FALSE),IFERROR(VLOOKUP(D110,'9. Cultura de Inno. Insti...'!$E:$F,2,FALSE),VLOOKUP(D110,'7. Lo Esencial de la Reforma U.'!$E:$F,2,0))))))))))))))))</f>
        <v>1. Planificación e inducción del personal involucrado en el diseño, montaje y aplicación de la estrategia del APS Estudiantil Universitario. 2. Diseño de la base de datos en coordinación con la oficina de registro y admisiones. 3. Aplicación de una prueba piloto para la validación de la base de datos del APS Estudiantil Universitario.4. Monitoreo y seguimiento del funcionamiento de la base de datos del APS Estudiantil, Universitario.</v>
      </c>
      <c r="D111" s="31"/>
      <c r="E111" s="93"/>
      <c r="F111" s="93"/>
      <c r="G111" s="93"/>
      <c r="H111" s="76"/>
      <c r="I111" s="76"/>
      <c r="J111" s="76"/>
      <c r="K111" s="112"/>
    </row>
    <row r="112" spans="3:12" x14ac:dyDescent="0.25">
      <c r="F112" s="93"/>
      <c r="G112" s="76"/>
      <c r="H112" s="76"/>
      <c r="I112" s="76"/>
    </row>
    <row r="113" spans="3:12" ht="30.75" thickBot="1" x14ac:dyDescent="0.3">
      <c r="C113" s="149" t="s">
        <v>44</v>
      </c>
      <c r="D113" s="149" t="s">
        <v>55</v>
      </c>
      <c r="E113" s="149" t="s">
        <v>57</v>
      </c>
      <c r="F113" s="150" t="s">
        <v>27</v>
      </c>
      <c r="G113" s="150" t="s">
        <v>131</v>
      </c>
      <c r="H113" s="149" t="s">
        <v>46</v>
      </c>
      <c r="I113" s="149" t="s">
        <v>132</v>
      </c>
      <c r="J113" s="149" t="s">
        <v>410</v>
      </c>
      <c r="K113" s="149" t="s">
        <v>411</v>
      </c>
      <c r="L113" s="149" t="s">
        <v>464</v>
      </c>
    </row>
    <row r="114" spans="3:12" ht="15.75" thickBot="1" x14ac:dyDescent="0.3">
      <c r="C114" s="303" t="s">
        <v>1339</v>
      </c>
      <c r="D114" s="158">
        <v>1</v>
      </c>
      <c r="E114" s="96">
        <f>HLOOKUP($C114,$CB$2:$CE$3,2,0)</f>
        <v>15000</v>
      </c>
      <c r="F114" s="97">
        <f>D114*E114</f>
        <v>15000</v>
      </c>
      <c r="G114" s="165" t="s">
        <v>1509</v>
      </c>
      <c r="H114" s="98" t="s">
        <v>1014</v>
      </c>
      <c r="I114" s="98" t="str">
        <f>VLOOKUP(H114,Presupuesto!$B$11:$C$565,2,0)</f>
        <v>EQUIPO DE COMPUTACION</v>
      </c>
      <c r="J114" s="219" t="s">
        <v>1360</v>
      </c>
      <c r="K114" s="98" t="s">
        <v>399</v>
      </c>
      <c r="L114" s="98"/>
    </row>
    <row r="115" spans="3:12" x14ac:dyDescent="0.25">
      <c r="C115" s="303" t="s">
        <v>1337</v>
      </c>
      <c r="D115" s="151"/>
      <c r="E115" s="96">
        <f>HLOOKUP($C115,$CB$2:$CE$3,2,0)</f>
        <v>35000</v>
      </c>
      <c r="F115" s="97">
        <f>D115*E115</f>
        <v>0</v>
      </c>
      <c r="G115" s="165"/>
      <c r="H115" s="101" t="s">
        <v>1014</v>
      </c>
      <c r="I115" s="101" t="str">
        <f>VLOOKUP(H115,Presupuesto!$B$11:$C$565,2,0)</f>
        <v>EQUIPO DE COMPUTACION</v>
      </c>
      <c r="J115" s="98" t="str">
        <f>$J$114</f>
        <v>Estudiantes y Graduados</v>
      </c>
      <c r="K115" s="98" t="s">
        <v>399</v>
      </c>
      <c r="L115" s="98"/>
    </row>
    <row r="116" spans="3:12" x14ac:dyDescent="0.25">
      <c r="C116" s="99" t="s">
        <v>81</v>
      </c>
      <c r="D116" s="151">
        <v>3</v>
      </c>
      <c r="E116" s="100">
        <v>300</v>
      </c>
      <c r="F116" s="97">
        <f t="shared" ref="F116:F127" si="12">D116*E116</f>
        <v>900</v>
      </c>
      <c r="G116" s="165" t="s">
        <v>1509</v>
      </c>
      <c r="H116" s="101" t="s">
        <v>1014</v>
      </c>
      <c r="I116" s="101" t="str">
        <f>VLOOKUP(H116,Presupuesto!$B$11:$C$565,2,0)</f>
        <v>EQUIPO DE COMPUTACION</v>
      </c>
      <c r="J116" s="98" t="str">
        <f t="shared" ref="J116:J127" si="13">$J$114</f>
        <v>Estudiantes y Graduados</v>
      </c>
      <c r="K116" s="98" t="s">
        <v>399</v>
      </c>
      <c r="L116" s="98"/>
    </row>
    <row r="117" spans="3:12" x14ac:dyDescent="0.25">
      <c r="C117" s="99" t="s">
        <v>2019</v>
      </c>
      <c r="D117" s="151">
        <v>1</v>
      </c>
      <c r="E117" s="100">
        <v>8000</v>
      </c>
      <c r="F117" s="97">
        <f t="shared" si="12"/>
        <v>8000</v>
      </c>
      <c r="G117" s="165" t="s">
        <v>1509</v>
      </c>
      <c r="H117" s="101" t="s">
        <v>955</v>
      </c>
      <c r="I117" s="101" t="str">
        <f>VLOOKUP(H117,Presupuesto!$B$11:$C$565,2,0)</f>
        <v>OTROS RESPUESTOS Y ACCESORIOS MENORES</v>
      </c>
      <c r="J117" s="98" t="str">
        <f t="shared" si="13"/>
        <v>Estudiantes y Graduados</v>
      </c>
      <c r="K117" s="98" t="s">
        <v>399</v>
      </c>
      <c r="L117" s="98"/>
    </row>
    <row r="118" spans="3:12" x14ac:dyDescent="0.25">
      <c r="C118" s="99" t="s">
        <v>2020</v>
      </c>
      <c r="D118" s="151">
        <v>1</v>
      </c>
      <c r="E118" s="100">
        <v>900</v>
      </c>
      <c r="F118" s="97">
        <f t="shared" si="12"/>
        <v>900</v>
      </c>
      <c r="G118" s="165" t="s">
        <v>1509</v>
      </c>
      <c r="H118" s="101" t="s">
        <v>955</v>
      </c>
      <c r="I118" s="101" t="str">
        <f>VLOOKUP(H118,Presupuesto!$B$11:$C$565,2,0)</f>
        <v>OTROS RESPUESTOS Y ACCESORIOS MENORES</v>
      </c>
      <c r="J118" s="98" t="str">
        <f t="shared" si="13"/>
        <v>Estudiantes y Graduados</v>
      </c>
      <c r="K118" s="98" t="s">
        <v>399</v>
      </c>
      <c r="L118" s="98"/>
    </row>
    <row r="119" spans="3:12" x14ac:dyDescent="0.25">
      <c r="C119" s="99" t="s">
        <v>35</v>
      </c>
      <c r="D119" s="151">
        <v>1</v>
      </c>
      <c r="E119" s="100">
        <v>13000</v>
      </c>
      <c r="F119" s="97">
        <f t="shared" si="12"/>
        <v>13000</v>
      </c>
      <c r="G119" s="165" t="s">
        <v>1509</v>
      </c>
      <c r="H119" s="101" t="s">
        <v>1014</v>
      </c>
      <c r="I119" s="101" t="str">
        <f>VLOOKUP(H119,Presupuesto!$B$11:$C$565,2,0)</f>
        <v>EQUIPO DE COMPUTACION</v>
      </c>
      <c r="J119" s="98" t="str">
        <f t="shared" si="13"/>
        <v>Estudiantes y Graduados</v>
      </c>
      <c r="K119" s="98" t="s">
        <v>399</v>
      </c>
      <c r="L119" s="98"/>
    </row>
    <row r="120" spans="3:12" x14ac:dyDescent="0.25">
      <c r="C120" s="99"/>
      <c r="D120" s="151"/>
      <c r="E120" s="100">
        <v>15000</v>
      </c>
      <c r="F120" s="97">
        <f t="shared" si="12"/>
        <v>0</v>
      </c>
      <c r="G120" s="165"/>
      <c r="H120" s="101" t="s">
        <v>1000</v>
      </c>
      <c r="I120" s="101" t="str">
        <f>VLOOKUP(H120,Presupuesto!$B$11:$C$565,2,0)</f>
        <v>EQUIPO DE TRANSPORTE TRACCION Y ELEVACION</v>
      </c>
      <c r="J120" s="98" t="str">
        <f t="shared" si="13"/>
        <v>Estudiantes y Graduados</v>
      </c>
      <c r="K120" s="98" t="s">
        <v>399</v>
      </c>
      <c r="L120" s="98"/>
    </row>
    <row r="121" spans="3:12" x14ac:dyDescent="0.25">
      <c r="C121" s="99"/>
      <c r="D121" s="151"/>
      <c r="E121" s="100">
        <v>10000</v>
      </c>
      <c r="F121" s="97">
        <f t="shared" si="12"/>
        <v>0</v>
      </c>
      <c r="G121" s="165"/>
      <c r="H121" s="101" t="s">
        <v>1000</v>
      </c>
      <c r="I121" s="101" t="str">
        <f>VLOOKUP(H121,Presupuesto!$B$11:$C$565,2,0)</f>
        <v>EQUIPO DE TRANSPORTE TRACCION Y ELEVACION</v>
      </c>
      <c r="J121" s="98" t="str">
        <f t="shared" si="13"/>
        <v>Estudiantes y Graduados</v>
      </c>
      <c r="K121" s="98" t="s">
        <v>399</v>
      </c>
      <c r="L121" s="98"/>
    </row>
    <row r="122" spans="3:12" x14ac:dyDescent="0.25">
      <c r="C122" s="99"/>
      <c r="D122" s="151"/>
      <c r="E122" s="100">
        <v>10000</v>
      </c>
      <c r="F122" s="97">
        <f t="shared" si="12"/>
        <v>0</v>
      </c>
      <c r="G122" s="165"/>
      <c r="H122" s="101" t="s">
        <v>1046</v>
      </c>
      <c r="I122" s="101" t="str">
        <f>VLOOKUP(H122,Presupuesto!$B$11:$C$565,2,0)</f>
        <v>APLICACIONES INFORMATICAS</v>
      </c>
      <c r="J122" s="98" t="str">
        <f t="shared" si="13"/>
        <v>Estudiantes y Graduados</v>
      </c>
      <c r="K122" s="98" t="s">
        <v>399</v>
      </c>
      <c r="L122" s="98"/>
    </row>
    <row r="123" spans="3:12" x14ac:dyDescent="0.25">
      <c r="C123" s="109"/>
      <c r="D123" s="151"/>
      <c r="E123" s="100">
        <v>2000</v>
      </c>
      <c r="F123" s="97">
        <f t="shared" si="12"/>
        <v>0</v>
      </c>
      <c r="G123" s="165"/>
      <c r="H123" s="110" t="s">
        <v>1014</v>
      </c>
      <c r="I123" s="110" t="str">
        <f>VLOOKUP(H123,Presupuesto!$B$11:$C$565,2,0)</f>
        <v>EQUIPO DE COMPUTACION</v>
      </c>
      <c r="J123" s="98" t="str">
        <f t="shared" si="13"/>
        <v>Estudiantes y Graduados</v>
      </c>
      <c r="K123" s="98" t="s">
        <v>399</v>
      </c>
      <c r="L123" s="98"/>
    </row>
    <row r="124" spans="3:12" x14ac:dyDescent="0.25">
      <c r="C124" s="109"/>
      <c r="D124" s="151"/>
      <c r="E124" s="100">
        <v>1500</v>
      </c>
      <c r="F124" s="97">
        <f t="shared" si="12"/>
        <v>0</v>
      </c>
      <c r="G124" s="165"/>
      <c r="H124" s="110" t="s">
        <v>946</v>
      </c>
      <c r="I124" s="110" t="str">
        <f>VLOOKUP(H124,Presupuesto!$B$11:$C$565,2,0)</f>
        <v>UTILES Y MATERIALES ELECTRICOS</v>
      </c>
      <c r="J124" s="98" t="str">
        <f t="shared" si="13"/>
        <v>Estudiantes y Graduados</v>
      </c>
      <c r="K124" s="98" t="s">
        <v>399</v>
      </c>
      <c r="L124" s="98"/>
    </row>
    <row r="125" spans="3:12" x14ac:dyDescent="0.25">
      <c r="C125" s="109"/>
      <c r="D125" s="151"/>
      <c r="E125" s="100">
        <v>1500</v>
      </c>
      <c r="F125" s="97">
        <f t="shared" si="12"/>
        <v>0</v>
      </c>
      <c r="G125" s="165"/>
      <c r="H125" s="110" t="s">
        <v>1014</v>
      </c>
      <c r="I125" s="110" t="str">
        <f>VLOOKUP(H125,Presupuesto!$B$11:$C$565,2,0)</f>
        <v>EQUIPO DE COMPUTACION</v>
      </c>
      <c r="J125" s="98" t="str">
        <f t="shared" si="13"/>
        <v>Estudiantes y Graduados</v>
      </c>
      <c r="K125" s="98" t="s">
        <v>399</v>
      </c>
      <c r="L125" s="98"/>
    </row>
    <row r="126" spans="3:12" x14ac:dyDescent="0.25">
      <c r="C126" s="109"/>
      <c r="D126" s="151"/>
      <c r="E126" s="100">
        <v>500</v>
      </c>
      <c r="F126" s="97">
        <f t="shared" si="12"/>
        <v>0</v>
      </c>
      <c r="G126" s="165"/>
      <c r="H126" s="110" t="s">
        <v>955</v>
      </c>
      <c r="I126" s="110" t="str">
        <f>VLOOKUP(H126,Presupuesto!$B$11:$C$565,2,0)</f>
        <v>OTROS RESPUESTOS Y ACCESORIOS MENORES</v>
      </c>
      <c r="J126" s="98" t="str">
        <f t="shared" si="13"/>
        <v>Estudiantes y Graduados</v>
      </c>
      <c r="K126" s="98" t="s">
        <v>399</v>
      </c>
      <c r="L126" s="98"/>
    </row>
    <row r="127" spans="3:12" ht="15.75" thickBot="1" x14ac:dyDescent="0.3">
      <c r="C127" s="102"/>
      <c r="D127" s="159"/>
      <c r="E127" s="104">
        <v>20</v>
      </c>
      <c r="F127" s="105">
        <f t="shared" si="12"/>
        <v>0</v>
      </c>
      <c r="G127" s="162"/>
      <c r="H127" s="106" t="s">
        <v>955</v>
      </c>
      <c r="I127" s="106" t="str">
        <f>VLOOKUP(H127,Presupuesto!$B$11:$C$565,2,0)</f>
        <v>OTROS RESPUESTOS Y ACCESORIOS MENORES</v>
      </c>
      <c r="J127" s="106" t="str">
        <f t="shared" si="13"/>
        <v>Estudiantes y Graduados</v>
      </c>
      <c r="K127" s="124" t="s">
        <v>399</v>
      </c>
      <c r="L127" s="124"/>
    </row>
    <row r="128" spans="3:12" x14ac:dyDescent="0.25">
      <c r="F128" s="93"/>
      <c r="G128" s="76"/>
      <c r="H128" s="76"/>
      <c r="I128" s="76"/>
    </row>
    <row r="129" spans="3:12" ht="15.75" thickBot="1" x14ac:dyDescent="0.3"/>
    <row r="130" spans="3:12" ht="15.75" thickBot="1" x14ac:dyDescent="0.3">
      <c r="C130" s="29" t="s">
        <v>43</v>
      </c>
      <c r="D130" s="108">
        <f>SUM(F137:F150)</f>
        <v>49500</v>
      </c>
      <c r="F130" s="70"/>
      <c r="G130" s="79"/>
      <c r="H130" s="70"/>
      <c r="I130" s="70"/>
    </row>
    <row r="131" spans="3:12" x14ac:dyDescent="0.25">
      <c r="C131" s="70"/>
      <c r="D131" s="31"/>
      <c r="E131" s="93"/>
      <c r="F131" s="93"/>
      <c r="G131" s="93"/>
      <c r="H131" s="76"/>
      <c r="I131" s="76"/>
      <c r="J131" s="76"/>
      <c r="K131" s="112"/>
    </row>
    <row r="132" spans="3:12" x14ac:dyDescent="0.25">
      <c r="C132" s="70"/>
      <c r="D132" s="31"/>
      <c r="E132" s="93"/>
      <c r="F132" s="93"/>
      <c r="G132" s="93"/>
      <c r="H132" s="76"/>
      <c r="I132" s="76"/>
      <c r="J132" s="76"/>
      <c r="K132" s="112"/>
    </row>
    <row r="133" spans="3:12" ht="15.75" x14ac:dyDescent="0.25">
      <c r="C133" s="202" t="s">
        <v>392</v>
      </c>
      <c r="D133" s="366" t="s">
        <v>1899</v>
      </c>
      <c r="E133" s="93"/>
      <c r="F133" s="93"/>
      <c r="G133" s="93"/>
      <c r="H133" s="76"/>
      <c r="I133" s="76"/>
      <c r="J133" s="76"/>
      <c r="K133" s="112"/>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Posgrado'!$E:$F,2,FALSE),IFERROR(VLOOKUP(D133,'16. Desa. del Sistema Educ.Sup.'!$E:$F,2,FALSE),IFERROR(VLOOKUP(D133,'9. Cultura de Inno. Insti...'!$E:$F,2,FALSE),VLOOKUP(D133,'7. Lo Esencial de la Reforma U.'!$E:$F,2,0))))))))))))))))</f>
        <v xml:space="preserve">1. Gestión de equipo médico, odontológico, laboratorio y de la clínica de psicología que favorece el proceso de licenciamiento de las distintas unidades del área de salud.  </v>
      </c>
      <c r="D134" s="31"/>
      <c r="E134" s="93"/>
      <c r="F134" s="93"/>
      <c r="G134" s="93"/>
      <c r="H134" s="76"/>
      <c r="I134" s="76"/>
      <c r="J134" s="76"/>
      <c r="K134" s="112"/>
    </row>
    <row r="135" spans="3:12" x14ac:dyDescent="0.25">
      <c r="F135" s="93"/>
      <c r="G135" s="76"/>
      <c r="H135" s="76"/>
      <c r="I135" s="76"/>
    </row>
    <row r="136" spans="3:12" ht="30.75" thickBot="1" x14ac:dyDescent="0.3">
      <c r="C136" s="149" t="s">
        <v>44</v>
      </c>
      <c r="D136" s="149" t="s">
        <v>55</v>
      </c>
      <c r="E136" s="149" t="s">
        <v>57</v>
      </c>
      <c r="F136" s="150" t="s">
        <v>27</v>
      </c>
      <c r="G136" s="150" t="s">
        <v>131</v>
      </c>
      <c r="H136" s="149" t="s">
        <v>46</v>
      </c>
      <c r="I136" s="149" t="s">
        <v>132</v>
      </c>
      <c r="J136" s="149" t="s">
        <v>410</v>
      </c>
      <c r="K136" s="149" t="s">
        <v>411</v>
      </c>
      <c r="L136" s="149" t="s">
        <v>464</v>
      </c>
    </row>
    <row r="137" spans="3:12" ht="15.75" thickBot="1" x14ac:dyDescent="0.3">
      <c r="C137" s="303" t="s">
        <v>1339</v>
      </c>
      <c r="D137" s="158">
        <v>2</v>
      </c>
      <c r="E137" s="96">
        <f>HLOOKUP($C137,$CB$2:$CE$3,2,0)</f>
        <v>15000</v>
      </c>
      <c r="F137" s="97">
        <f>D137*E137</f>
        <v>30000</v>
      </c>
      <c r="G137" s="165" t="s">
        <v>1509</v>
      </c>
      <c r="H137" s="98" t="s">
        <v>1014</v>
      </c>
      <c r="I137" s="98" t="str">
        <f>VLOOKUP(H137,Presupuesto!$B$11:$C$565,2,0)</f>
        <v>EQUIPO DE COMPUTACION</v>
      </c>
      <c r="J137" s="219" t="s">
        <v>1360</v>
      </c>
      <c r="K137" s="98" t="s">
        <v>395</v>
      </c>
      <c r="L137" s="98"/>
    </row>
    <row r="138" spans="3:12" x14ac:dyDescent="0.25">
      <c r="C138" s="303" t="s">
        <v>1337</v>
      </c>
      <c r="D138" s="151"/>
      <c r="E138" s="96">
        <f>HLOOKUP($C138,$CB$2:$CE$3,2,0)</f>
        <v>35000</v>
      </c>
      <c r="F138" s="97">
        <f>D138*E138</f>
        <v>0</v>
      </c>
      <c r="G138" s="165"/>
      <c r="H138" s="101" t="s">
        <v>1014</v>
      </c>
      <c r="I138" s="101" t="str">
        <f>VLOOKUP(H138,Presupuesto!$B$11:$C$565,2,0)</f>
        <v>EQUIPO DE COMPUTACION</v>
      </c>
      <c r="J138" s="98" t="str">
        <f>$J$137</f>
        <v>Estudiantes y Graduados</v>
      </c>
      <c r="K138" s="98" t="s">
        <v>395</v>
      </c>
      <c r="L138" s="98"/>
    </row>
    <row r="139" spans="3:12" x14ac:dyDescent="0.25">
      <c r="C139" s="99" t="s">
        <v>2023</v>
      </c>
      <c r="D139" s="151">
        <v>3</v>
      </c>
      <c r="E139" s="100">
        <v>4000</v>
      </c>
      <c r="F139" s="97">
        <f t="shared" ref="F139:F150" si="14">D139*E139</f>
        <v>12000</v>
      </c>
      <c r="G139" s="165" t="s">
        <v>1509</v>
      </c>
      <c r="H139" s="101" t="s">
        <v>1014</v>
      </c>
      <c r="I139" s="101" t="str">
        <f>VLOOKUP(H139,Presupuesto!$B$11:$C$565,2,0)</f>
        <v>EQUIPO DE COMPUTACION</v>
      </c>
      <c r="J139" s="98" t="str">
        <f t="shared" ref="J139:J149" si="15">$J$137</f>
        <v>Estudiantes y Graduados</v>
      </c>
      <c r="K139" s="98" t="s">
        <v>395</v>
      </c>
      <c r="L139" s="98"/>
    </row>
    <row r="140" spans="3:12" x14ac:dyDescent="0.25">
      <c r="C140" s="99" t="s">
        <v>2024</v>
      </c>
      <c r="D140" s="151">
        <v>1</v>
      </c>
      <c r="E140" s="100">
        <v>8000</v>
      </c>
      <c r="F140" s="97">
        <v>5000</v>
      </c>
      <c r="G140" s="165" t="s">
        <v>1509</v>
      </c>
      <c r="H140" s="101" t="s">
        <v>1014</v>
      </c>
      <c r="I140" s="101" t="str">
        <f>VLOOKUP(H140,Presupuesto!$B$11:$C$565,2,0)</f>
        <v>EQUIPO DE COMPUTACION</v>
      </c>
      <c r="J140" s="98" t="str">
        <f t="shared" si="15"/>
        <v>Estudiantes y Graduados</v>
      </c>
      <c r="K140" s="98" t="s">
        <v>395</v>
      </c>
      <c r="L140" s="98"/>
    </row>
    <row r="141" spans="3:12" x14ac:dyDescent="0.25">
      <c r="C141" s="99" t="s">
        <v>2025</v>
      </c>
      <c r="D141" s="151">
        <v>1</v>
      </c>
      <c r="E141" s="100">
        <v>2500</v>
      </c>
      <c r="F141" s="97">
        <f t="shared" si="14"/>
        <v>2500</v>
      </c>
      <c r="G141" s="165" t="s">
        <v>1509</v>
      </c>
      <c r="H141" s="101" t="s">
        <v>1014</v>
      </c>
      <c r="I141" s="101" t="str">
        <f>VLOOKUP(H141,Presupuesto!$B$11:$C$565,2,0)</f>
        <v>EQUIPO DE COMPUTACION</v>
      </c>
      <c r="J141" s="98" t="str">
        <f t="shared" si="15"/>
        <v>Estudiantes y Graduados</v>
      </c>
      <c r="K141" s="98" t="s">
        <v>395</v>
      </c>
      <c r="L141" s="98"/>
    </row>
    <row r="142" spans="3:12" x14ac:dyDescent="0.25">
      <c r="C142" s="99"/>
      <c r="D142" s="151"/>
      <c r="E142" s="100">
        <v>13000</v>
      </c>
      <c r="F142" s="97">
        <f t="shared" si="14"/>
        <v>0</v>
      </c>
      <c r="G142" s="165"/>
      <c r="H142" s="101" t="s">
        <v>1000</v>
      </c>
      <c r="I142" s="101" t="str">
        <f>VLOOKUP(H142,Presupuesto!$B$11:$C$565,2,0)</f>
        <v>EQUIPO DE TRANSPORTE TRACCION Y ELEVACION</v>
      </c>
      <c r="J142" s="98" t="str">
        <f t="shared" si="15"/>
        <v>Estudiantes y Graduados</v>
      </c>
      <c r="K142" s="98" t="s">
        <v>395</v>
      </c>
      <c r="L142" s="98"/>
    </row>
    <row r="143" spans="3:12" x14ac:dyDescent="0.25">
      <c r="C143" s="99"/>
      <c r="D143" s="151"/>
      <c r="E143" s="100">
        <v>15000</v>
      </c>
      <c r="F143" s="97">
        <f t="shared" si="14"/>
        <v>0</v>
      </c>
      <c r="G143" s="165"/>
      <c r="H143" s="101" t="s">
        <v>1000</v>
      </c>
      <c r="I143" s="101" t="str">
        <f>VLOOKUP(H143,Presupuesto!$B$11:$C$565,2,0)</f>
        <v>EQUIPO DE TRANSPORTE TRACCION Y ELEVACION</v>
      </c>
      <c r="J143" s="98" t="str">
        <f t="shared" si="15"/>
        <v>Estudiantes y Graduados</v>
      </c>
      <c r="K143" s="98" t="s">
        <v>395</v>
      </c>
      <c r="L143" s="98"/>
    </row>
    <row r="144" spans="3:12" x14ac:dyDescent="0.25">
      <c r="C144" s="99"/>
      <c r="D144" s="151"/>
      <c r="E144" s="100">
        <v>10000</v>
      </c>
      <c r="F144" s="97">
        <f t="shared" si="14"/>
        <v>0</v>
      </c>
      <c r="G144" s="165"/>
      <c r="H144" s="101" t="s">
        <v>1000</v>
      </c>
      <c r="I144" s="101" t="str">
        <f>VLOOKUP(H144,Presupuesto!$B$11:$C$565,2,0)</f>
        <v>EQUIPO DE TRANSPORTE TRACCION Y ELEVACION</v>
      </c>
      <c r="J144" s="98" t="str">
        <f t="shared" si="15"/>
        <v>Estudiantes y Graduados</v>
      </c>
      <c r="K144" s="98" t="s">
        <v>403</v>
      </c>
      <c r="L144" s="98"/>
    </row>
    <row r="145" spans="3:12" x14ac:dyDescent="0.25">
      <c r="C145" s="99"/>
      <c r="D145" s="151"/>
      <c r="E145" s="100">
        <v>10000</v>
      </c>
      <c r="F145" s="97">
        <f t="shared" si="14"/>
        <v>0</v>
      </c>
      <c r="G145" s="165"/>
      <c r="H145" s="101" t="s">
        <v>1046</v>
      </c>
      <c r="I145" s="101" t="str">
        <f>VLOOKUP(H145,Presupuesto!$B$11:$C$565,2,0)</f>
        <v>APLICACIONES INFORMATICAS</v>
      </c>
      <c r="J145" s="98" t="str">
        <f t="shared" si="15"/>
        <v>Estudiantes y Graduados</v>
      </c>
      <c r="K145" s="98" t="s">
        <v>399</v>
      </c>
      <c r="L145" s="98"/>
    </row>
    <row r="146" spans="3:12" x14ac:dyDescent="0.25">
      <c r="C146" s="109"/>
      <c r="D146" s="151"/>
      <c r="E146" s="100">
        <v>2000</v>
      </c>
      <c r="F146" s="97">
        <f t="shared" si="14"/>
        <v>0</v>
      </c>
      <c r="G146" s="165"/>
      <c r="H146" s="110" t="s">
        <v>1014</v>
      </c>
      <c r="I146" s="110" t="str">
        <f>VLOOKUP(H146,Presupuesto!$B$11:$C$565,2,0)</f>
        <v>EQUIPO DE COMPUTACION</v>
      </c>
      <c r="J146" s="98" t="str">
        <f t="shared" si="15"/>
        <v>Estudiantes y Graduados</v>
      </c>
      <c r="K146" s="98" t="s">
        <v>395</v>
      </c>
      <c r="L146" s="98"/>
    </row>
    <row r="147" spans="3:12" x14ac:dyDescent="0.25">
      <c r="C147" s="109"/>
      <c r="D147" s="151"/>
      <c r="E147" s="100">
        <v>1500</v>
      </c>
      <c r="F147" s="97">
        <f t="shared" si="14"/>
        <v>0</v>
      </c>
      <c r="G147" s="165"/>
      <c r="H147" s="110" t="s">
        <v>946</v>
      </c>
      <c r="I147" s="110" t="str">
        <f>VLOOKUP(H147,Presupuesto!$B$11:$C$565,2,0)</f>
        <v>UTILES Y MATERIALES ELECTRICOS</v>
      </c>
      <c r="J147" s="98" t="str">
        <f t="shared" si="15"/>
        <v>Estudiantes y Graduados</v>
      </c>
      <c r="K147" s="98" t="s">
        <v>395</v>
      </c>
      <c r="L147" s="98"/>
    </row>
    <row r="148" spans="3:12" x14ac:dyDescent="0.25">
      <c r="C148" s="109"/>
      <c r="D148" s="151"/>
      <c r="E148" s="100">
        <v>1500</v>
      </c>
      <c r="F148" s="97">
        <f t="shared" si="14"/>
        <v>0</v>
      </c>
      <c r="G148" s="165"/>
      <c r="H148" s="110" t="s">
        <v>1014</v>
      </c>
      <c r="I148" s="110" t="str">
        <f>VLOOKUP(H148,Presupuesto!$B$11:$C$565,2,0)</f>
        <v>EQUIPO DE COMPUTACION</v>
      </c>
      <c r="J148" s="98" t="str">
        <f t="shared" si="15"/>
        <v>Estudiantes y Graduados</v>
      </c>
      <c r="K148" s="98" t="s">
        <v>395</v>
      </c>
      <c r="L148" s="98"/>
    </row>
    <row r="149" spans="3:12" x14ac:dyDescent="0.25">
      <c r="C149" s="109"/>
      <c r="D149" s="151"/>
      <c r="E149" s="100">
        <v>500</v>
      </c>
      <c r="F149" s="97">
        <f t="shared" si="14"/>
        <v>0</v>
      </c>
      <c r="G149" s="165"/>
      <c r="H149" s="110" t="s">
        <v>955</v>
      </c>
      <c r="I149" s="110" t="str">
        <f>VLOOKUP(H149,Presupuesto!$B$11:$C$565,2,0)</f>
        <v>OTROS RESPUESTOS Y ACCESORIOS MENORES</v>
      </c>
      <c r="J149" s="98" t="str">
        <f t="shared" si="15"/>
        <v>Estudiantes y Graduados</v>
      </c>
      <c r="K149" s="98" t="s">
        <v>395</v>
      </c>
      <c r="L149" s="98"/>
    </row>
    <row r="150" spans="3:12" ht="15.75" thickBot="1" x14ac:dyDescent="0.3">
      <c r="C150" s="102"/>
      <c r="D150" s="159"/>
      <c r="E150" s="104">
        <v>20</v>
      </c>
      <c r="F150" s="105">
        <f t="shared" si="14"/>
        <v>0</v>
      </c>
      <c r="G150" s="162"/>
      <c r="H150" s="106" t="s">
        <v>955</v>
      </c>
      <c r="I150" s="106" t="str">
        <f>VLOOKUP(H150,Presupuesto!$B$11:$C$565,2,0)</f>
        <v>OTROS RESPUESTOS Y ACCESORIOS MENORES</v>
      </c>
      <c r="J150" s="106" t="str">
        <f>$J$137</f>
        <v>Estudiantes y Graduados</v>
      </c>
      <c r="K150" s="124" t="s">
        <v>394</v>
      </c>
      <c r="L150" s="124"/>
    </row>
    <row r="152" spans="3:12" ht="15.75" thickBot="1" x14ac:dyDescent="0.3"/>
    <row r="153" spans="3:12" ht="15.75" thickBot="1" x14ac:dyDescent="0.3">
      <c r="C153" s="29" t="s">
        <v>43</v>
      </c>
      <c r="D153" s="108">
        <f>SUM(F160:F173)</f>
        <v>11200</v>
      </c>
      <c r="F153" s="70"/>
      <c r="G153" s="79"/>
      <c r="H153" s="70"/>
      <c r="I153" s="70"/>
    </row>
    <row r="154" spans="3:12" x14ac:dyDescent="0.25">
      <c r="C154" s="70"/>
      <c r="D154" s="31"/>
      <c r="E154" s="93"/>
      <c r="F154" s="93"/>
      <c r="G154" s="93"/>
      <c r="H154" s="76"/>
      <c r="I154" s="76"/>
      <c r="J154" s="76"/>
      <c r="K154" s="112"/>
    </row>
    <row r="155" spans="3:12" x14ac:dyDescent="0.25">
      <c r="C155" s="70"/>
      <c r="D155" s="31"/>
      <c r="E155" s="93"/>
      <c r="F155" s="93"/>
      <c r="G155" s="93"/>
      <c r="H155" s="76"/>
      <c r="I155" s="76"/>
      <c r="J155" s="76"/>
      <c r="K155" s="112"/>
    </row>
    <row r="156" spans="3:12" ht="15.75" x14ac:dyDescent="0.25">
      <c r="C156" s="202" t="s">
        <v>392</v>
      </c>
      <c r="D156" s="366" t="s">
        <v>1900</v>
      </c>
      <c r="E156" s="93"/>
      <c r="F156" s="93"/>
      <c r="G156" s="93"/>
      <c r="H156" s="76"/>
      <c r="I156" s="76"/>
      <c r="J156" s="76"/>
      <c r="K156" s="112"/>
    </row>
    <row r="157" spans="3:12" ht="18.75" x14ac:dyDescent="0.25">
      <c r="C157" s="211" t="str">
        <f>IFERROR(VLOOKUP(D156,'1. Desarrollo e Innov. Curricu.'!$E:$F,2,FALSE),IFERROR(VLOOKUP(D156,'2. Investigación Científica'!$E:$F,2,FALSE),IFERROR(VLOOKUP(D156,'3. Vinculación Univ. Sociedad'!$E:$F,2,FALSE),IFERROR(VLOOKUP(D156,'4. Docencia y Profesorado Univ.'!$E:$F,2,FALSE),IFERROR(VLOOKUP(D156,'5. Estudiantes y Graduados'!$E:$F,2,FALSE),IFERROR(VLOOKUP(D156,'11. Gestion Administrativa'!$E:$F,2,FALSE),IFERROR(VLOOKUP(D156,'13. Gestión Académica'!$E:$F,2,FALSE),IFERROR(VLOOKUP(D156,'8. Asegura. de la Calid. y M'!$E:$F,2,FALSE),IFERROR(VLOOKUP(D156,'6. Gestión del Conocimiento'!$E:$F,2,FALSE),IFERROR(VLOOKUP(D156,'15. Gobernabilidad y Proceso...'!$E:$F,2,FALSE),IFERROR(VLOOKUP(D156,'12. Gestión del Talento Humano'!$E:$F,2,FALSE),IFERROR(VLOOKUP(D156,'14. Internacional... de la E.S.'!$E:$F,2,FALSE),IFERROR(VLOOKUP(D156,'10. Posgrado'!$E:$F,2,FALSE),IFERROR(VLOOKUP(D156,'16. Desa. del Sistema Educ.Sup.'!$E:$F,2,FALSE),IFERROR(VLOOKUP(D156,'9. Cultura de Inno. Insti...'!$E:$F,2,FALSE),VLOOKUP(D156,'7. Lo Esencial de la Reforma U.'!$E:$F,2,0))))))))))))))))</f>
        <v xml:space="preserve">3.1 Brindar recuperación y promoción en salud a estudiantes de primer ingreso y reingreso. </v>
      </c>
      <c r="D157" s="31"/>
      <c r="E157" s="93"/>
      <c r="F157" s="93"/>
      <c r="G157" s="93"/>
      <c r="H157" s="76"/>
      <c r="I157" s="76"/>
      <c r="J157" s="76"/>
      <c r="K157" s="112"/>
    </row>
    <row r="158" spans="3:12" x14ac:dyDescent="0.25">
      <c r="F158" s="93"/>
      <c r="G158" s="76"/>
      <c r="H158" s="76"/>
      <c r="I158" s="76"/>
    </row>
    <row r="159" spans="3:12" ht="30.75" thickBot="1" x14ac:dyDescent="0.3">
      <c r="C159" s="149" t="s">
        <v>44</v>
      </c>
      <c r="D159" s="149" t="s">
        <v>55</v>
      </c>
      <c r="E159" s="149" t="s">
        <v>57</v>
      </c>
      <c r="F159" s="150" t="s">
        <v>27</v>
      </c>
      <c r="G159" s="150" t="s">
        <v>131</v>
      </c>
      <c r="H159" s="149" t="s">
        <v>46</v>
      </c>
      <c r="I159" s="149" t="s">
        <v>132</v>
      </c>
      <c r="J159" s="149" t="s">
        <v>410</v>
      </c>
      <c r="K159" s="149" t="s">
        <v>411</v>
      </c>
      <c r="L159" s="149" t="s">
        <v>464</v>
      </c>
    </row>
    <row r="160" spans="3:12" ht="15.75" thickBot="1" x14ac:dyDescent="0.3">
      <c r="C160" s="303" t="s">
        <v>1339</v>
      </c>
      <c r="D160" s="158"/>
      <c r="E160" s="96">
        <f>HLOOKUP($C160,$CB$2:$CE$3,2,0)</f>
        <v>15000</v>
      </c>
      <c r="F160" s="97">
        <f>D160*E160</f>
        <v>0</v>
      </c>
      <c r="G160" s="165"/>
      <c r="H160" s="98" t="s">
        <v>1014</v>
      </c>
      <c r="I160" s="98" t="str">
        <f>VLOOKUP(H160,Presupuesto!$B$11:$C$565,2,0)</f>
        <v>EQUIPO DE COMPUTACION</v>
      </c>
      <c r="J160" s="219" t="s">
        <v>1454</v>
      </c>
      <c r="K160" s="98" t="s">
        <v>394</v>
      </c>
      <c r="L160" s="98"/>
    </row>
    <row r="161" spans="3:12" x14ac:dyDescent="0.25">
      <c r="C161" s="303" t="s">
        <v>1337</v>
      </c>
      <c r="D161" s="151"/>
      <c r="E161" s="96">
        <f>HLOOKUP($C161,$CB$2:$CE$3,2,0)</f>
        <v>35000</v>
      </c>
      <c r="F161" s="97">
        <f>D161*E161</f>
        <v>0</v>
      </c>
      <c r="G161" s="165"/>
      <c r="H161" s="101" t="s">
        <v>1014</v>
      </c>
      <c r="I161" s="101" t="str">
        <f>VLOOKUP(H161,Presupuesto!$B$11:$C$565,2,0)</f>
        <v>EQUIPO DE COMPUTACION</v>
      </c>
      <c r="J161" s="98" t="str">
        <f>$J$160</f>
        <v>Posgrado</v>
      </c>
      <c r="K161" s="98" t="s">
        <v>394</v>
      </c>
      <c r="L161" s="98"/>
    </row>
    <row r="162" spans="3:12" x14ac:dyDescent="0.25">
      <c r="C162" s="99" t="s">
        <v>2052</v>
      </c>
      <c r="D162" s="151">
        <v>4</v>
      </c>
      <c r="E162" s="100">
        <v>400</v>
      </c>
      <c r="F162" s="97">
        <f t="shared" ref="F162:F173" si="16">D162*E162</f>
        <v>1600</v>
      </c>
      <c r="G162" s="165" t="s">
        <v>1509</v>
      </c>
      <c r="H162" s="101" t="s">
        <v>955</v>
      </c>
      <c r="I162" s="101" t="str">
        <f>VLOOKUP(H162,Presupuesto!$B$11:$C$565,2,0)</f>
        <v>OTROS RESPUESTOS Y ACCESORIOS MENORES</v>
      </c>
      <c r="J162" s="98" t="str">
        <f t="shared" ref="J162:J173" si="17">$J$160</f>
        <v>Posgrado</v>
      </c>
      <c r="K162" s="98" t="s">
        <v>394</v>
      </c>
      <c r="L162" s="98"/>
    </row>
    <row r="163" spans="3:12" x14ac:dyDescent="0.25">
      <c r="C163" s="99" t="s">
        <v>2053</v>
      </c>
      <c r="D163" s="151">
        <v>8</v>
      </c>
      <c r="E163" s="100">
        <v>1200</v>
      </c>
      <c r="F163" s="97">
        <f t="shared" si="16"/>
        <v>9600</v>
      </c>
      <c r="G163" s="165" t="s">
        <v>1509</v>
      </c>
      <c r="H163" s="101" t="s">
        <v>955</v>
      </c>
      <c r="I163" s="101" t="str">
        <f>VLOOKUP(H163,Presupuesto!$B$11:$C$565,2,0)</f>
        <v>OTROS RESPUESTOS Y ACCESORIOS MENORES</v>
      </c>
      <c r="J163" s="98" t="str">
        <f t="shared" si="17"/>
        <v>Posgrado</v>
      </c>
      <c r="K163" s="98" t="s">
        <v>394</v>
      </c>
      <c r="L163" s="98"/>
    </row>
    <row r="164" spans="3:12" x14ac:dyDescent="0.25">
      <c r="C164" s="99"/>
      <c r="D164" s="151"/>
      <c r="E164" s="100">
        <v>5000</v>
      </c>
      <c r="F164" s="97">
        <f t="shared" si="16"/>
        <v>0</v>
      </c>
      <c r="G164" s="165"/>
      <c r="H164" s="101" t="s">
        <v>1014</v>
      </c>
      <c r="I164" s="101" t="str">
        <f>VLOOKUP(H164,Presupuesto!$B$11:$C$565,2,0)</f>
        <v>EQUIPO DE COMPUTACION</v>
      </c>
      <c r="J164" s="98" t="str">
        <f t="shared" si="17"/>
        <v>Posgrado</v>
      </c>
      <c r="K164" s="98" t="s">
        <v>395</v>
      </c>
      <c r="L164" s="98"/>
    </row>
    <row r="165" spans="3:12" x14ac:dyDescent="0.25">
      <c r="C165" s="99"/>
      <c r="D165" s="151"/>
      <c r="E165" s="100">
        <v>13000</v>
      </c>
      <c r="F165" s="97">
        <f t="shared" si="16"/>
        <v>0</v>
      </c>
      <c r="G165" s="165"/>
      <c r="H165" s="101" t="s">
        <v>1000</v>
      </c>
      <c r="I165" s="101" t="str">
        <f>VLOOKUP(H165,Presupuesto!$B$11:$C$565,2,0)</f>
        <v>EQUIPO DE TRANSPORTE TRACCION Y ELEVACION</v>
      </c>
      <c r="J165" s="98" t="str">
        <f t="shared" si="17"/>
        <v>Posgrado</v>
      </c>
      <c r="K165" s="98" t="s">
        <v>395</v>
      </c>
      <c r="L165" s="98"/>
    </row>
    <row r="166" spans="3:12" x14ac:dyDescent="0.25">
      <c r="C166" s="99"/>
      <c r="D166" s="151"/>
      <c r="E166" s="100">
        <v>15000</v>
      </c>
      <c r="F166" s="97">
        <f t="shared" si="16"/>
        <v>0</v>
      </c>
      <c r="G166" s="165"/>
      <c r="H166" s="101" t="s">
        <v>1000</v>
      </c>
      <c r="I166" s="101" t="str">
        <f>VLOOKUP(H166,Presupuesto!$B$11:$C$565,2,0)</f>
        <v>EQUIPO DE TRANSPORTE TRACCION Y ELEVACION</v>
      </c>
      <c r="J166" s="98" t="str">
        <f t="shared" si="17"/>
        <v>Posgrado</v>
      </c>
      <c r="K166" s="98" t="s">
        <v>395</v>
      </c>
      <c r="L166" s="98"/>
    </row>
    <row r="167" spans="3:12" x14ac:dyDescent="0.25">
      <c r="C167" s="99"/>
      <c r="D167" s="151"/>
      <c r="E167" s="100">
        <v>10000</v>
      </c>
      <c r="F167" s="97">
        <f t="shared" si="16"/>
        <v>0</v>
      </c>
      <c r="G167" s="165"/>
      <c r="H167" s="101" t="s">
        <v>1000</v>
      </c>
      <c r="I167" s="101" t="str">
        <f>VLOOKUP(H167,Presupuesto!$B$11:$C$565,2,0)</f>
        <v>EQUIPO DE TRANSPORTE TRACCION Y ELEVACION</v>
      </c>
      <c r="J167" s="98" t="str">
        <f t="shared" si="17"/>
        <v>Posgrado</v>
      </c>
      <c r="K167" s="98" t="s">
        <v>403</v>
      </c>
      <c r="L167" s="98"/>
    </row>
    <row r="168" spans="3:12" x14ac:dyDescent="0.25">
      <c r="C168" s="99"/>
      <c r="D168" s="151"/>
      <c r="E168" s="100">
        <v>10000</v>
      </c>
      <c r="F168" s="97">
        <f t="shared" si="16"/>
        <v>0</v>
      </c>
      <c r="G168" s="165"/>
      <c r="H168" s="101" t="s">
        <v>1046</v>
      </c>
      <c r="I168" s="101" t="str">
        <f>VLOOKUP(H168,Presupuesto!$B$11:$C$565,2,0)</f>
        <v>APLICACIONES INFORMATICAS</v>
      </c>
      <c r="J168" s="98" t="str">
        <f t="shared" si="17"/>
        <v>Posgrado</v>
      </c>
      <c r="K168" s="98" t="s">
        <v>399</v>
      </c>
      <c r="L168" s="98"/>
    </row>
    <row r="169" spans="3:12" x14ac:dyDescent="0.25">
      <c r="C169" s="109"/>
      <c r="D169" s="151"/>
      <c r="E169" s="100">
        <v>2000</v>
      </c>
      <c r="F169" s="97">
        <f t="shared" si="16"/>
        <v>0</v>
      </c>
      <c r="G169" s="165"/>
      <c r="H169" s="110" t="s">
        <v>1014</v>
      </c>
      <c r="I169" s="110" t="str">
        <f>VLOOKUP(H169,Presupuesto!$B$11:$C$565,2,0)</f>
        <v>EQUIPO DE COMPUTACION</v>
      </c>
      <c r="J169" s="98" t="str">
        <f t="shared" si="17"/>
        <v>Posgrado</v>
      </c>
      <c r="K169" s="98" t="s">
        <v>395</v>
      </c>
      <c r="L169" s="98"/>
    </row>
    <row r="170" spans="3:12" x14ac:dyDescent="0.25">
      <c r="C170" s="109"/>
      <c r="D170" s="151"/>
      <c r="E170" s="100">
        <v>1500</v>
      </c>
      <c r="F170" s="97">
        <f t="shared" si="16"/>
        <v>0</v>
      </c>
      <c r="G170" s="165"/>
      <c r="H170" s="110" t="s">
        <v>946</v>
      </c>
      <c r="I170" s="110" t="str">
        <f>VLOOKUP(H170,Presupuesto!$B$11:$C$565,2,0)</f>
        <v>UTILES Y MATERIALES ELECTRICOS</v>
      </c>
      <c r="J170" s="98" t="str">
        <f t="shared" si="17"/>
        <v>Posgrado</v>
      </c>
      <c r="K170" s="98" t="s">
        <v>395</v>
      </c>
      <c r="L170" s="98"/>
    </row>
    <row r="171" spans="3:12" x14ac:dyDescent="0.25">
      <c r="C171" s="109"/>
      <c r="D171" s="151"/>
      <c r="E171" s="100">
        <v>1500</v>
      </c>
      <c r="F171" s="97">
        <f t="shared" si="16"/>
        <v>0</v>
      </c>
      <c r="G171" s="165"/>
      <c r="H171" s="110" t="s">
        <v>1014</v>
      </c>
      <c r="I171" s="110" t="str">
        <f>VLOOKUP(H171,Presupuesto!$B$11:$C$565,2,0)</f>
        <v>EQUIPO DE COMPUTACION</v>
      </c>
      <c r="J171" s="98" t="str">
        <f t="shared" si="17"/>
        <v>Posgrado</v>
      </c>
      <c r="K171" s="98" t="s">
        <v>395</v>
      </c>
      <c r="L171" s="98"/>
    </row>
    <row r="172" spans="3:12" x14ac:dyDescent="0.25">
      <c r="C172" s="109"/>
      <c r="D172" s="151"/>
      <c r="E172" s="100">
        <v>500</v>
      </c>
      <c r="F172" s="97">
        <f t="shared" si="16"/>
        <v>0</v>
      </c>
      <c r="G172" s="165"/>
      <c r="H172" s="110" t="s">
        <v>955</v>
      </c>
      <c r="I172" s="110" t="str">
        <f>VLOOKUP(H172,Presupuesto!$B$11:$C$565,2,0)</f>
        <v>OTROS RESPUESTOS Y ACCESORIOS MENORES</v>
      </c>
      <c r="J172" s="98" t="str">
        <f t="shared" si="17"/>
        <v>Posgrado</v>
      </c>
      <c r="K172" s="98" t="s">
        <v>395</v>
      </c>
      <c r="L172" s="98"/>
    </row>
    <row r="173" spans="3:12" ht="15.75" thickBot="1" x14ac:dyDescent="0.3">
      <c r="C173" s="102"/>
      <c r="D173" s="159"/>
      <c r="E173" s="104">
        <v>20</v>
      </c>
      <c r="F173" s="105">
        <f t="shared" si="16"/>
        <v>0</v>
      </c>
      <c r="G173" s="162"/>
      <c r="H173" s="106" t="s">
        <v>955</v>
      </c>
      <c r="I173" s="106" t="str">
        <f>VLOOKUP(H173,Presupuesto!$B$11:$C$565,2,0)</f>
        <v>OTROS RESPUESTOS Y ACCESORIOS MENORES</v>
      </c>
      <c r="J173" s="106" t="str">
        <f t="shared" si="17"/>
        <v>Posgrado</v>
      </c>
      <c r="K173" s="124" t="s">
        <v>394</v>
      </c>
      <c r="L173" s="124"/>
    </row>
    <row r="174" spans="3:12" x14ac:dyDescent="0.25">
      <c r="F174" s="93"/>
      <c r="G174" s="76"/>
      <c r="H174" s="76"/>
      <c r="I174" s="76"/>
    </row>
    <row r="175" spans="3:12" ht="15.75" thickBot="1" x14ac:dyDescent="0.3"/>
    <row r="176" spans="3:12" ht="15.75" thickBot="1" x14ac:dyDescent="0.3">
      <c r="C176" s="29" t="s">
        <v>43</v>
      </c>
      <c r="D176" s="108">
        <f>SUM(F183:F196)</f>
        <v>25000</v>
      </c>
      <c r="F176" s="70"/>
      <c r="G176" s="79"/>
      <c r="H176" s="70"/>
      <c r="I176" s="70"/>
    </row>
    <row r="177" spans="3:12" x14ac:dyDescent="0.25">
      <c r="C177" s="70"/>
      <c r="D177" s="31"/>
      <c r="E177" s="93"/>
      <c r="F177" s="93"/>
      <c r="G177" s="93"/>
      <c r="H177" s="76"/>
      <c r="I177" s="76"/>
      <c r="J177" s="76"/>
      <c r="K177" s="112"/>
    </row>
    <row r="178" spans="3:12" x14ac:dyDescent="0.25">
      <c r="C178" s="70"/>
      <c r="D178" s="31"/>
      <c r="E178" s="93"/>
      <c r="F178" s="93"/>
      <c r="G178" s="93"/>
      <c r="H178" s="76"/>
      <c r="I178" s="76"/>
      <c r="J178" s="76"/>
      <c r="K178" s="112"/>
    </row>
    <row r="179" spans="3:12" ht="15.75" x14ac:dyDescent="0.25">
      <c r="C179" s="202" t="s">
        <v>392</v>
      </c>
      <c r="D179" s="366"/>
      <c r="E179" s="93"/>
      <c r="F179" s="93"/>
      <c r="G179" s="93"/>
      <c r="H179" s="76"/>
      <c r="I179" s="76"/>
      <c r="J179" s="76"/>
      <c r="K179" s="112"/>
    </row>
    <row r="180" spans="3:12" ht="18.75" x14ac:dyDescent="0.25">
      <c r="C180" s="211" t="e">
        <f>IFERROR(VLOOKUP(D179,'1. Desarrollo e Innov. Curricu.'!$E:$F,2,FALSE),IFERROR(VLOOKUP(D179,'2. Investigación Científica'!$E:$F,2,FALSE),IFERROR(VLOOKUP(D179,'3. Vinculación Univ. Sociedad'!$E:$F,2,FALSE),IFERROR(VLOOKUP(D179,'4. Docencia y Profesorado Univ.'!$E:$F,2,FALSE),IFERROR(VLOOKUP(D179,'5. Estudiantes y Graduados'!$E:$F,2,FALSE),IFERROR(VLOOKUP(D179,'11. Gestion Administrativa'!$E:$F,2,FALSE),IFERROR(VLOOKUP(D179,'13. Gestión Académica'!$E:$F,2,FALSE),IFERROR(VLOOKUP(D179,'8. Asegura. de la Calid. y M'!$E:$F,2,FALSE),IFERROR(VLOOKUP(D179,'6. Gestión del Conocimiento'!$E:$F,2,FALSE),IFERROR(VLOOKUP(D179,'15. Gobernabilidad y Proceso...'!$E:$F,2,FALSE),IFERROR(VLOOKUP(D179,'12. Gestión del Talento Humano'!$E:$F,2,FALSE),IFERROR(VLOOKUP(D179,'14. Internacional... de la E.S.'!$E:$F,2,FALSE),IFERROR(VLOOKUP(D179,'10. Posgrado'!$E:$F,2,FALSE),IFERROR(VLOOKUP(D179,'16. Desa. del Sistema Educ.Sup.'!$E:$F,2,FALSE),IFERROR(VLOOKUP(D179,'9. Cultura de Inno. Insti...'!$E:$F,2,FALSE),VLOOKUP(D179,'7. Lo Esencial de la Reforma U.'!$E:$F,2,0))))))))))))))))</f>
        <v>#N/A</v>
      </c>
      <c r="D180" s="31"/>
      <c r="E180" s="93"/>
      <c r="F180" s="93"/>
      <c r="G180" s="93"/>
      <c r="H180" s="76"/>
      <c r="I180" s="76"/>
      <c r="J180" s="76"/>
      <c r="K180" s="112"/>
    </row>
    <row r="181" spans="3:12" x14ac:dyDescent="0.25">
      <c r="F181" s="93"/>
      <c r="G181" s="76"/>
      <c r="H181" s="76"/>
      <c r="I181" s="76"/>
    </row>
    <row r="182" spans="3:12" ht="30.75" thickBot="1" x14ac:dyDescent="0.3">
      <c r="C182" s="149" t="s">
        <v>44</v>
      </c>
      <c r="D182" s="149" t="s">
        <v>55</v>
      </c>
      <c r="E182" s="149" t="s">
        <v>57</v>
      </c>
      <c r="F182" s="150" t="s">
        <v>27</v>
      </c>
      <c r="G182" s="150" t="s">
        <v>131</v>
      </c>
      <c r="H182" s="149" t="s">
        <v>46</v>
      </c>
      <c r="I182" s="149" t="s">
        <v>132</v>
      </c>
      <c r="J182" s="149" t="s">
        <v>410</v>
      </c>
      <c r="K182" s="149" t="s">
        <v>411</v>
      </c>
      <c r="L182" s="149" t="s">
        <v>464</v>
      </c>
    </row>
    <row r="183" spans="3:12" ht="15.75" thickBot="1" x14ac:dyDescent="0.3">
      <c r="C183" s="303" t="s">
        <v>1339</v>
      </c>
      <c r="D183" s="158"/>
      <c r="E183" s="96">
        <f>HLOOKUP($C183,$CB$2:$CE$3,2,0)</f>
        <v>15000</v>
      </c>
      <c r="F183" s="97">
        <f>D183*E183</f>
        <v>0</v>
      </c>
      <c r="G183" s="165"/>
      <c r="H183" s="98" t="s">
        <v>1014</v>
      </c>
      <c r="I183" s="98" t="str">
        <f>VLOOKUP(H183,Presupuesto!$B$11:$C$565,2,0)</f>
        <v>EQUIPO DE COMPUTACION</v>
      </c>
      <c r="J183" s="219" t="s">
        <v>1454</v>
      </c>
      <c r="K183" s="98" t="s">
        <v>394</v>
      </c>
      <c r="L183" s="98"/>
    </row>
    <row r="184" spans="3:12" x14ac:dyDescent="0.25">
      <c r="C184" s="303" t="s">
        <v>1337</v>
      </c>
      <c r="D184" s="151"/>
      <c r="E184" s="96">
        <f>HLOOKUP($C184,$CB$2:$CE$3,2,0)</f>
        <v>35000</v>
      </c>
      <c r="F184" s="97">
        <f>D184*E184</f>
        <v>0</v>
      </c>
      <c r="G184" s="165"/>
      <c r="H184" s="101" t="s">
        <v>1014</v>
      </c>
      <c r="I184" s="101" t="str">
        <f>VLOOKUP(H184,Presupuesto!$B$11:$C$565,2,0)</f>
        <v>EQUIPO DE COMPUTACION</v>
      </c>
      <c r="J184" s="98" t="str">
        <f>$J$183</f>
        <v>Posgrado</v>
      </c>
      <c r="K184" s="98" t="s">
        <v>412</v>
      </c>
      <c r="L184" s="98"/>
    </row>
    <row r="185" spans="3:12" x14ac:dyDescent="0.25">
      <c r="C185" s="99" t="s">
        <v>73</v>
      </c>
      <c r="D185" s="151"/>
      <c r="E185" s="100">
        <v>4000</v>
      </c>
      <c r="F185" s="97">
        <f t="shared" ref="F185:F196" si="18">D185*E185</f>
        <v>0</v>
      </c>
      <c r="G185" s="165"/>
      <c r="H185" s="101" t="s">
        <v>986</v>
      </c>
      <c r="I185" s="101" t="str">
        <f>VLOOKUP(H185,Presupuesto!$B$11:$C$565,2,0)</f>
        <v>EQUIPOS VARIOS DE OFICINA</v>
      </c>
      <c r="J185" s="98" t="str">
        <f t="shared" ref="J185:J196" si="19">$J$183</f>
        <v>Posgrado</v>
      </c>
      <c r="K185" s="98" t="s">
        <v>395</v>
      </c>
      <c r="L185" s="98"/>
    </row>
    <row r="186" spans="3:12" x14ac:dyDescent="0.25">
      <c r="C186" s="99" t="s">
        <v>74</v>
      </c>
      <c r="D186" s="151"/>
      <c r="E186" s="100">
        <v>8000</v>
      </c>
      <c r="F186" s="97">
        <f t="shared" si="18"/>
        <v>0</v>
      </c>
      <c r="G186" s="165"/>
      <c r="H186" s="101" t="s">
        <v>1014</v>
      </c>
      <c r="I186" s="101" t="str">
        <f>VLOOKUP(H186,Presupuesto!$B$11:$C$565,2,0)</f>
        <v>EQUIPO DE COMPUTACION</v>
      </c>
      <c r="J186" s="98" t="str">
        <f t="shared" si="19"/>
        <v>Posgrado</v>
      </c>
      <c r="K186" s="98" t="s">
        <v>395</v>
      </c>
      <c r="L186" s="98"/>
    </row>
    <row r="187" spans="3:12" x14ac:dyDescent="0.25">
      <c r="C187" s="99" t="s">
        <v>75</v>
      </c>
      <c r="D187" s="151"/>
      <c r="E187" s="100">
        <v>5000</v>
      </c>
      <c r="F187" s="97">
        <f t="shared" si="18"/>
        <v>0</v>
      </c>
      <c r="G187" s="165"/>
      <c r="H187" s="101" t="s">
        <v>1014</v>
      </c>
      <c r="I187" s="101" t="str">
        <f>VLOOKUP(H187,Presupuesto!$B$11:$C$565,2,0)</f>
        <v>EQUIPO DE COMPUTACION</v>
      </c>
      <c r="J187" s="98" t="str">
        <f t="shared" si="19"/>
        <v>Posgrado</v>
      </c>
      <c r="K187" s="98" t="s">
        <v>395</v>
      </c>
      <c r="L187" s="98"/>
    </row>
    <row r="188" spans="3:12" x14ac:dyDescent="0.25">
      <c r="C188" s="99" t="s">
        <v>35</v>
      </c>
      <c r="D188" s="151"/>
      <c r="E188" s="100">
        <v>13000</v>
      </c>
      <c r="F188" s="97">
        <f t="shared" si="18"/>
        <v>0</v>
      </c>
      <c r="G188" s="165"/>
      <c r="H188" s="101" t="s">
        <v>1000</v>
      </c>
      <c r="I188" s="101" t="str">
        <f>VLOOKUP(H188,Presupuesto!$B$11:$C$565,2,0)</f>
        <v>EQUIPO DE TRANSPORTE TRACCION Y ELEVACION</v>
      </c>
      <c r="J188" s="98" t="str">
        <f t="shared" si="19"/>
        <v>Posgrado</v>
      </c>
      <c r="K188" s="98" t="s">
        <v>395</v>
      </c>
      <c r="L188" s="98"/>
    </row>
    <row r="189" spans="3:12" x14ac:dyDescent="0.25">
      <c r="C189" s="99" t="s">
        <v>76</v>
      </c>
      <c r="D189" s="151"/>
      <c r="E189" s="100">
        <v>15000</v>
      </c>
      <c r="F189" s="97">
        <f t="shared" si="18"/>
        <v>0</v>
      </c>
      <c r="G189" s="165"/>
      <c r="H189" s="101" t="s">
        <v>1000</v>
      </c>
      <c r="I189" s="101" t="str">
        <f>VLOOKUP(H189,Presupuesto!$B$11:$C$565,2,0)</f>
        <v>EQUIPO DE TRANSPORTE TRACCION Y ELEVACION</v>
      </c>
      <c r="J189" s="98" t="str">
        <f t="shared" si="19"/>
        <v>Posgrado</v>
      </c>
      <c r="K189" s="98" t="s">
        <v>395</v>
      </c>
      <c r="L189" s="98"/>
    </row>
    <row r="190" spans="3:12" x14ac:dyDescent="0.25">
      <c r="C190" s="99" t="s">
        <v>77</v>
      </c>
      <c r="D190" s="151"/>
      <c r="E190" s="100">
        <v>10000</v>
      </c>
      <c r="F190" s="97">
        <f t="shared" si="18"/>
        <v>0</v>
      </c>
      <c r="G190" s="165"/>
      <c r="H190" s="101" t="s">
        <v>1000</v>
      </c>
      <c r="I190" s="101" t="str">
        <f>VLOOKUP(H190,Presupuesto!$B$11:$C$565,2,0)</f>
        <v>EQUIPO DE TRANSPORTE TRACCION Y ELEVACION</v>
      </c>
      <c r="J190" s="98" t="str">
        <f t="shared" si="19"/>
        <v>Posgrado</v>
      </c>
      <c r="K190" s="98" t="s">
        <v>403</v>
      </c>
      <c r="L190" s="98"/>
    </row>
    <row r="191" spans="3:12" x14ac:dyDescent="0.25">
      <c r="C191" s="99" t="s">
        <v>78</v>
      </c>
      <c r="D191" s="151">
        <v>1</v>
      </c>
      <c r="E191" s="100">
        <v>25000</v>
      </c>
      <c r="F191" s="97">
        <f t="shared" si="18"/>
        <v>25000</v>
      </c>
      <c r="G191" s="165" t="s">
        <v>1509</v>
      </c>
      <c r="H191" s="101" t="s">
        <v>1046</v>
      </c>
      <c r="I191" s="101" t="str">
        <f>VLOOKUP(H191,Presupuesto!$B$11:$C$565,2,0)</f>
        <v>APLICACIONES INFORMATICAS</v>
      </c>
      <c r="J191" s="98" t="str">
        <f t="shared" si="19"/>
        <v>Posgrado</v>
      </c>
      <c r="K191" s="98" t="s">
        <v>399</v>
      </c>
      <c r="L191" s="98"/>
    </row>
    <row r="192" spans="3:12" x14ac:dyDescent="0.25">
      <c r="C192" s="109" t="s">
        <v>79</v>
      </c>
      <c r="D192" s="151"/>
      <c r="E192" s="100">
        <v>2000</v>
      </c>
      <c r="F192" s="97">
        <f t="shared" si="18"/>
        <v>0</v>
      </c>
      <c r="G192" s="165"/>
      <c r="H192" s="110" t="s">
        <v>1014</v>
      </c>
      <c r="I192" s="110" t="str">
        <f>VLOOKUP(H192,Presupuesto!$B$11:$C$565,2,0)</f>
        <v>EQUIPO DE COMPUTACION</v>
      </c>
      <c r="J192" s="98" t="str">
        <f t="shared" si="19"/>
        <v>Posgrado</v>
      </c>
      <c r="K192" s="98" t="s">
        <v>395</v>
      </c>
      <c r="L192" s="98"/>
    </row>
    <row r="193" spans="3:12" x14ac:dyDescent="0.25">
      <c r="C193" s="109" t="s">
        <v>1482</v>
      </c>
      <c r="D193" s="151"/>
      <c r="E193" s="100">
        <v>1500</v>
      </c>
      <c r="F193" s="97">
        <f t="shared" si="18"/>
        <v>0</v>
      </c>
      <c r="G193" s="165"/>
      <c r="H193" s="110" t="s">
        <v>946</v>
      </c>
      <c r="I193" s="110" t="str">
        <f>VLOOKUP(H193,Presupuesto!$B$11:$C$565,2,0)</f>
        <v>UTILES Y MATERIALES ELECTRICOS</v>
      </c>
      <c r="J193" s="98" t="str">
        <f t="shared" si="19"/>
        <v>Posgrado</v>
      </c>
      <c r="K193" s="98" t="s">
        <v>395</v>
      </c>
      <c r="L193" s="98"/>
    </row>
    <row r="194" spans="3:12" x14ac:dyDescent="0.25">
      <c r="C194" s="109" t="s">
        <v>80</v>
      </c>
      <c r="D194" s="151"/>
      <c r="E194" s="100">
        <v>1500</v>
      </c>
      <c r="F194" s="97">
        <f t="shared" si="18"/>
        <v>0</v>
      </c>
      <c r="G194" s="165"/>
      <c r="H194" s="110" t="s">
        <v>1014</v>
      </c>
      <c r="I194" s="110" t="str">
        <f>VLOOKUP(H194,Presupuesto!$B$11:$C$565,2,0)</f>
        <v>EQUIPO DE COMPUTACION</v>
      </c>
      <c r="J194" s="98" t="str">
        <f t="shared" si="19"/>
        <v>Posgrado</v>
      </c>
      <c r="K194" s="98" t="s">
        <v>395</v>
      </c>
      <c r="L194" s="98"/>
    </row>
    <row r="195" spans="3:12" x14ac:dyDescent="0.25">
      <c r="C195" s="109" t="s">
        <v>81</v>
      </c>
      <c r="D195" s="151"/>
      <c r="E195" s="100">
        <v>500</v>
      </c>
      <c r="F195" s="97">
        <f t="shared" si="18"/>
        <v>0</v>
      </c>
      <c r="G195" s="165"/>
      <c r="H195" s="110" t="s">
        <v>955</v>
      </c>
      <c r="I195" s="110" t="str">
        <f>VLOOKUP(H195,Presupuesto!$B$11:$C$565,2,0)</f>
        <v>OTROS RESPUESTOS Y ACCESORIOS MENORES</v>
      </c>
      <c r="J195" s="98" t="str">
        <f t="shared" si="19"/>
        <v>Posgrado</v>
      </c>
      <c r="K195" s="98" t="s">
        <v>395</v>
      </c>
      <c r="L195" s="98"/>
    </row>
    <row r="196" spans="3:12" ht="15.75" thickBot="1" x14ac:dyDescent="0.3">
      <c r="C196" s="102" t="s">
        <v>82</v>
      </c>
      <c r="D196" s="159"/>
      <c r="E196" s="104">
        <v>20</v>
      </c>
      <c r="F196" s="105">
        <f t="shared" si="18"/>
        <v>0</v>
      </c>
      <c r="G196" s="162"/>
      <c r="H196" s="106" t="s">
        <v>955</v>
      </c>
      <c r="I196" s="106" t="str">
        <f>VLOOKUP(H196,Presupuesto!$B$11:$C$565,2,0)</f>
        <v>OTROS RESPUESTOS Y ACCESORIOS MENORES</v>
      </c>
      <c r="J196" s="106" t="str">
        <f t="shared" si="19"/>
        <v>Posgrado</v>
      </c>
      <c r="K196" s="124" t="s">
        <v>394</v>
      </c>
      <c r="L196" s="124"/>
    </row>
    <row r="198" spans="3:12" ht="15.75" thickBot="1" x14ac:dyDescent="0.3"/>
    <row r="199" spans="3:12" ht="15.75" thickBot="1" x14ac:dyDescent="0.3">
      <c r="C199" s="29" t="s">
        <v>43</v>
      </c>
      <c r="D199" s="108">
        <f>SUM(F206:F219)</f>
        <v>0</v>
      </c>
      <c r="F199" s="70"/>
      <c r="G199" s="79"/>
      <c r="H199" s="70"/>
      <c r="I199" s="70"/>
    </row>
    <row r="200" spans="3:12" x14ac:dyDescent="0.25">
      <c r="C200" s="70"/>
      <c r="D200" s="31"/>
      <c r="E200" s="93"/>
      <c r="F200" s="93"/>
      <c r="G200" s="93"/>
      <c r="H200" s="76"/>
      <c r="I200" s="76"/>
      <c r="J200" s="76"/>
      <c r="K200" s="112"/>
    </row>
    <row r="201" spans="3:12" x14ac:dyDescent="0.25">
      <c r="C201" s="70"/>
      <c r="D201" s="31"/>
      <c r="E201" s="93"/>
      <c r="F201" s="93"/>
      <c r="G201" s="93"/>
      <c r="H201" s="76"/>
      <c r="I201" s="76"/>
      <c r="J201" s="76"/>
      <c r="K201" s="112"/>
    </row>
    <row r="202" spans="3:12" ht="15.75" x14ac:dyDescent="0.25">
      <c r="C202" s="202" t="s">
        <v>392</v>
      </c>
      <c r="D202" s="366"/>
      <c r="E202" s="93"/>
      <c r="F202" s="93"/>
      <c r="G202" s="93"/>
      <c r="H202" s="76"/>
      <c r="I202" s="76"/>
      <c r="J202" s="76"/>
      <c r="K202" s="112"/>
    </row>
    <row r="203" spans="3:12" ht="18.75" x14ac:dyDescent="0.25">
      <c r="C203" s="211" t="e">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Posgrado'!$E:$F,2,FALSE),IFERROR(VLOOKUP(D202,'16. Desa. del Sistema Educ.Sup.'!$E:$F,2,FALSE),IFERROR(VLOOKUP(D202,'9. Cultura de Inno. Insti...'!$E:$F,2,FALSE),VLOOKUP(D202,'7. Lo Esencial de la Reforma U.'!$E:$F,2,0))))))))))))))))</f>
        <v>#N/A</v>
      </c>
      <c r="D203" s="31"/>
      <c r="E203" s="93"/>
      <c r="F203" s="93"/>
      <c r="G203" s="93"/>
      <c r="H203" s="76"/>
      <c r="I203" s="76"/>
      <c r="J203" s="76"/>
      <c r="K203" s="112"/>
    </row>
    <row r="204" spans="3:12" x14ac:dyDescent="0.25">
      <c r="F204" s="93"/>
      <c r="G204" s="76"/>
      <c r="H204" s="76"/>
      <c r="I204" s="76"/>
    </row>
    <row r="205" spans="3:12" ht="30.75" thickBot="1" x14ac:dyDescent="0.3">
      <c r="C205" s="149" t="s">
        <v>44</v>
      </c>
      <c r="D205" s="149" t="s">
        <v>55</v>
      </c>
      <c r="E205" s="149" t="s">
        <v>57</v>
      </c>
      <c r="F205" s="150" t="s">
        <v>27</v>
      </c>
      <c r="G205" s="150" t="s">
        <v>131</v>
      </c>
      <c r="H205" s="149" t="s">
        <v>46</v>
      </c>
      <c r="I205" s="149" t="s">
        <v>132</v>
      </c>
      <c r="J205" s="149" t="s">
        <v>410</v>
      </c>
      <c r="K205" s="149" t="s">
        <v>411</v>
      </c>
      <c r="L205" s="149" t="s">
        <v>464</v>
      </c>
    </row>
    <row r="206" spans="3:12" ht="15.75" thickBot="1" x14ac:dyDescent="0.3">
      <c r="C206" s="303" t="s">
        <v>1339</v>
      </c>
      <c r="D206" s="158"/>
      <c r="E206" s="96">
        <f>HLOOKUP($C206,$CB$2:$CE$3,2,0)</f>
        <v>15000</v>
      </c>
      <c r="F206" s="97">
        <f>D206*E206</f>
        <v>0</v>
      </c>
      <c r="G206" s="165"/>
      <c r="H206" s="98" t="s">
        <v>1014</v>
      </c>
      <c r="I206" s="98" t="str">
        <f>VLOOKUP(H206,Presupuesto!$B$11:$C$565,2,0)</f>
        <v>EQUIPO DE COMPUTACION</v>
      </c>
      <c r="J206" s="219" t="s">
        <v>1454</v>
      </c>
      <c r="K206" s="98" t="s">
        <v>394</v>
      </c>
      <c r="L206" s="98"/>
    </row>
    <row r="207" spans="3:12" x14ac:dyDescent="0.25">
      <c r="C207" s="303" t="s">
        <v>1337</v>
      </c>
      <c r="D207" s="151"/>
      <c r="E207" s="96">
        <f>HLOOKUP($C207,$CB$2:$CE$3,2,0)</f>
        <v>35000</v>
      </c>
      <c r="F207" s="97">
        <f>D207*E207</f>
        <v>0</v>
      </c>
      <c r="G207" s="165"/>
      <c r="H207" s="101" t="s">
        <v>1014</v>
      </c>
      <c r="I207" s="101" t="str">
        <f>VLOOKUP(H207,Presupuesto!$B$11:$C$565,2,0)</f>
        <v>EQUIPO DE COMPUTACION</v>
      </c>
      <c r="J207" s="98" t="str">
        <f>$J$206</f>
        <v>Posgrado</v>
      </c>
      <c r="K207" s="98" t="s">
        <v>412</v>
      </c>
      <c r="L207" s="98"/>
    </row>
    <row r="208" spans="3:12" x14ac:dyDescent="0.25">
      <c r="C208" s="99" t="s">
        <v>73</v>
      </c>
      <c r="D208" s="151"/>
      <c r="E208" s="100">
        <v>4000</v>
      </c>
      <c r="F208" s="97">
        <f t="shared" ref="F208:F219" si="20">D208*E208</f>
        <v>0</v>
      </c>
      <c r="G208" s="165"/>
      <c r="H208" s="101" t="s">
        <v>986</v>
      </c>
      <c r="I208" s="101" t="str">
        <f>VLOOKUP(H208,Presupuesto!$B$11:$C$565,2,0)</f>
        <v>EQUIPOS VARIOS DE OFICINA</v>
      </c>
      <c r="J208" s="98" t="str">
        <f t="shared" ref="J208:J219" si="21">$J$206</f>
        <v>Posgrado</v>
      </c>
      <c r="K208" s="98" t="s">
        <v>395</v>
      </c>
      <c r="L208" s="98"/>
    </row>
    <row r="209" spans="3:12" x14ac:dyDescent="0.25">
      <c r="C209" s="99" t="s">
        <v>74</v>
      </c>
      <c r="D209" s="151"/>
      <c r="E209" s="100">
        <v>8000</v>
      </c>
      <c r="F209" s="97">
        <f t="shared" si="20"/>
        <v>0</v>
      </c>
      <c r="G209" s="165"/>
      <c r="H209" s="101" t="s">
        <v>1014</v>
      </c>
      <c r="I209" s="101" t="str">
        <f>VLOOKUP(H209,Presupuesto!$B$11:$C$565,2,0)</f>
        <v>EQUIPO DE COMPUTACION</v>
      </c>
      <c r="J209" s="98" t="str">
        <f t="shared" si="21"/>
        <v>Posgrado</v>
      </c>
      <c r="K209" s="98" t="s">
        <v>395</v>
      </c>
      <c r="L209" s="98"/>
    </row>
    <row r="210" spans="3:12" x14ac:dyDescent="0.25">
      <c r="C210" s="99" t="s">
        <v>75</v>
      </c>
      <c r="D210" s="151"/>
      <c r="E210" s="100">
        <v>5000</v>
      </c>
      <c r="F210" s="97">
        <f t="shared" si="20"/>
        <v>0</v>
      </c>
      <c r="G210" s="165"/>
      <c r="H210" s="101" t="s">
        <v>1014</v>
      </c>
      <c r="I210" s="101" t="str">
        <f>VLOOKUP(H210,Presupuesto!$B$11:$C$565,2,0)</f>
        <v>EQUIPO DE COMPUTACION</v>
      </c>
      <c r="J210" s="98" t="str">
        <f t="shared" si="21"/>
        <v>Posgrado</v>
      </c>
      <c r="K210" s="98" t="s">
        <v>395</v>
      </c>
      <c r="L210" s="98"/>
    </row>
    <row r="211" spans="3:12" x14ac:dyDescent="0.25">
      <c r="C211" s="99" t="s">
        <v>35</v>
      </c>
      <c r="D211" s="151"/>
      <c r="E211" s="100">
        <v>13000</v>
      </c>
      <c r="F211" s="97">
        <f t="shared" si="20"/>
        <v>0</v>
      </c>
      <c r="G211" s="165"/>
      <c r="H211" s="101" t="s">
        <v>1000</v>
      </c>
      <c r="I211" s="101" t="str">
        <f>VLOOKUP(H211,Presupuesto!$B$11:$C$565,2,0)</f>
        <v>EQUIPO DE TRANSPORTE TRACCION Y ELEVACION</v>
      </c>
      <c r="J211" s="98" t="str">
        <f t="shared" si="21"/>
        <v>Posgrado</v>
      </c>
      <c r="K211" s="98" t="s">
        <v>395</v>
      </c>
      <c r="L211" s="98"/>
    </row>
    <row r="212" spans="3:12" x14ac:dyDescent="0.25">
      <c r="C212" s="99" t="s">
        <v>76</v>
      </c>
      <c r="D212" s="151"/>
      <c r="E212" s="100">
        <v>15000</v>
      </c>
      <c r="F212" s="97">
        <f t="shared" si="20"/>
        <v>0</v>
      </c>
      <c r="G212" s="165"/>
      <c r="H212" s="101" t="s">
        <v>1000</v>
      </c>
      <c r="I212" s="101" t="str">
        <f>VLOOKUP(H212,Presupuesto!$B$11:$C$565,2,0)</f>
        <v>EQUIPO DE TRANSPORTE TRACCION Y ELEVACION</v>
      </c>
      <c r="J212" s="98" t="str">
        <f t="shared" si="21"/>
        <v>Posgrado</v>
      </c>
      <c r="K212" s="98" t="s">
        <v>395</v>
      </c>
      <c r="L212" s="98"/>
    </row>
    <row r="213" spans="3:12" x14ac:dyDescent="0.25">
      <c r="C213" s="99" t="s">
        <v>77</v>
      </c>
      <c r="D213" s="151"/>
      <c r="E213" s="100">
        <v>10000</v>
      </c>
      <c r="F213" s="97">
        <f t="shared" si="20"/>
        <v>0</v>
      </c>
      <c r="G213" s="165"/>
      <c r="H213" s="101" t="s">
        <v>1000</v>
      </c>
      <c r="I213" s="101" t="str">
        <f>VLOOKUP(H213,Presupuesto!$B$11:$C$565,2,0)</f>
        <v>EQUIPO DE TRANSPORTE TRACCION Y ELEVACION</v>
      </c>
      <c r="J213" s="98" t="str">
        <f t="shared" si="21"/>
        <v>Posgrado</v>
      </c>
      <c r="K213" s="98" t="s">
        <v>403</v>
      </c>
      <c r="L213" s="98"/>
    </row>
    <row r="214" spans="3:12" x14ac:dyDescent="0.25">
      <c r="C214" s="99" t="s">
        <v>78</v>
      </c>
      <c r="D214" s="151"/>
      <c r="E214" s="100">
        <v>10000</v>
      </c>
      <c r="F214" s="97">
        <f t="shared" si="20"/>
        <v>0</v>
      </c>
      <c r="G214" s="165"/>
      <c r="H214" s="101" t="s">
        <v>1046</v>
      </c>
      <c r="I214" s="101" t="str">
        <f>VLOOKUP(H214,Presupuesto!$B$11:$C$565,2,0)</f>
        <v>APLICACIONES INFORMATICAS</v>
      </c>
      <c r="J214" s="98" t="str">
        <f t="shared" si="21"/>
        <v>Posgrado</v>
      </c>
      <c r="K214" s="98" t="s">
        <v>399</v>
      </c>
      <c r="L214" s="98"/>
    </row>
    <row r="215" spans="3:12" x14ac:dyDescent="0.25">
      <c r="C215" s="109" t="s">
        <v>79</v>
      </c>
      <c r="D215" s="151"/>
      <c r="E215" s="100">
        <v>2000</v>
      </c>
      <c r="F215" s="97">
        <f t="shared" si="20"/>
        <v>0</v>
      </c>
      <c r="G215" s="165"/>
      <c r="H215" s="110" t="s">
        <v>1014</v>
      </c>
      <c r="I215" s="110" t="str">
        <f>VLOOKUP(H215,Presupuesto!$B$11:$C$565,2,0)</f>
        <v>EQUIPO DE COMPUTACION</v>
      </c>
      <c r="J215" s="98" t="str">
        <f t="shared" si="21"/>
        <v>Posgrado</v>
      </c>
      <c r="K215" s="98" t="s">
        <v>395</v>
      </c>
      <c r="L215" s="98"/>
    </row>
    <row r="216" spans="3:12" x14ac:dyDescent="0.25">
      <c r="C216" s="109" t="s">
        <v>1482</v>
      </c>
      <c r="D216" s="151"/>
      <c r="E216" s="100">
        <v>1500</v>
      </c>
      <c r="F216" s="97">
        <f t="shared" si="20"/>
        <v>0</v>
      </c>
      <c r="G216" s="165"/>
      <c r="H216" s="110" t="s">
        <v>946</v>
      </c>
      <c r="I216" s="110" t="str">
        <f>VLOOKUP(H216,Presupuesto!$B$11:$C$565,2,0)</f>
        <v>UTILES Y MATERIALES ELECTRICOS</v>
      </c>
      <c r="J216" s="98" t="str">
        <f t="shared" si="21"/>
        <v>Posgrado</v>
      </c>
      <c r="K216" s="98" t="s">
        <v>395</v>
      </c>
      <c r="L216" s="98"/>
    </row>
    <row r="217" spans="3:12" x14ac:dyDescent="0.25">
      <c r="C217" s="109" t="s">
        <v>80</v>
      </c>
      <c r="D217" s="151"/>
      <c r="E217" s="100">
        <v>1500</v>
      </c>
      <c r="F217" s="97">
        <f t="shared" si="20"/>
        <v>0</v>
      </c>
      <c r="G217" s="165"/>
      <c r="H217" s="110" t="s">
        <v>1014</v>
      </c>
      <c r="I217" s="110" t="str">
        <f>VLOOKUP(H217,Presupuesto!$B$11:$C$565,2,0)</f>
        <v>EQUIPO DE COMPUTACION</v>
      </c>
      <c r="J217" s="98" t="str">
        <f t="shared" si="21"/>
        <v>Posgrado</v>
      </c>
      <c r="K217" s="98" t="s">
        <v>395</v>
      </c>
      <c r="L217" s="98"/>
    </row>
    <row r="218" spans="3:12" x14ac:dyDescent="0.25">
      <c r="C218" s="109" t="s">
        <v>81</v>
      </c>
      <c r="D218" s="151"/>
      <c r="E218" s="100">
        <v>500</v>
      </c>
      <c r="F218" s="97">
        <f t="shared" si="20"/>
        <v>0</v>
      </c>
      <c r="G218" s="165"/>
      <c r="H218" s="110" t="s">
        <v>955</v>
      </c>
      <c r="I218" s="110" t="str">
        <f>VLOOKUP(H218,Presupuesto!$B$11:$C$565,2,0)</f>
        <v>OTROS RESPUESTOS Y ACCESORIOS MENORES</v>
      </c>
      <c r="J218" s="98" t="str">
        <f t="shared" si="21"/>
        <v>Posgrado</v>
      </c>
      <c r="K218" s="98" t="s">
        <v>395</v>
      </c>
      <c r="L218" s="98"/>
    </row>
    <row r="219" spans="3:12" ht="15.75" thickBot="1" x14ac:dyDescent="0.3">
      <c r="C219" s="102" t="s">
        <v>82</v>
      </c>
      <c r="D219" s="159"/>
      <c r="E219" s="104">
        <v>20</v>
      </c>
      <c r="F219" s="105">
        <f t="shared" si="20"/>
        <v>0</v>
      </c>
      <c r="G219" s="162"/>
      <c r="H219" s="106" t="s">
        <v>955</v>
      </c>
      <c r="I219" s="106" t="str">
        <f>VLOOKUP(H219,Presupuesto!$B$11:$C$565,2,0)</f>
        <v>OTROS RESPUESTOS Y ACCESORIOS MENORES</v>
      </c>
      <c r="J219" s="106" t="str">
        <f t="shared" si="21"/>
        <v>Posgrado</v>
      </c>
      <c r="K219" s="124" t="s">
        <v>394</v>
      </c>
      <c r="L219" s="124"/>
    </row>
    <row r="220" spans="3:12" x14ac:dyDescent="0.25">
      <c r="F220" s="93"/>
      <c r="G220" s="76"/>
      <c r="H220" s="76"/>
      <c r="I220" s="76"/>
    </row>
    <row r="221" spans="3:12" ht="15.75" thickBot="1" x14ac:dyDescent="0.3"/>
    <row r="222" spans="3:12" ht="15.75" thickBot="1" x14ac:dyDescent="0.3">
      <c r="C222" s="29" t="s">
        <v>43</v>
      </c>
      <c r="D222" s="108">
        <f>SUM(F229:F242)</f>
        <v>0</v>
      </c>
      <c r="F222" s="70"/>
      <c r="G222" s="79"/>
      <c r="H222" s="70"/>
      <c r="I222" s="70"/>
    </row>
    <row r="223" spans="3:12" x14ac:dyDescent="0.25">
      <c r="C223" s="70"/>
      <c r="D223" s="31"/>
      <c r="E223" s="93"/>
      <c r="F223" s="93"/>
      <c r="G223" s="93"/>
      <c r="H223" s="76"/>
      <c r="I223" s="76"/>
      <c r="J223" s="76"/>
      <c r="K223" s="112"/>
    </row>
    <row r="224" spans="3:12" x14ac:dyDescent="0.25">
      <c r="C224" s="70"/>
      <c r="D224" s="31"/>
      <c r="E224" s="93"/>
      <c r="F224" s="93"/>
      <c r="G224" s="93"/>
      <c r="H224" s="76"/>
      <c r="I224" s="76"/>
      <c r="J224" s="76"/>
      <c r="K224" s="112"/>
    </row>
    <row r="225" spans="3:12" ht="15.75" x14ac:dyDescent="0.25">
      <c r="C225" s="202" t="s">
        <v>392</v>
      </c>
      <c r="D225" s="366"/>
      <c r="E225" s="93"/>
      <c r="F225" s="93"/>
      <c r="G225" s="93"/>
      <c r="H225" s="76"/>
      <c r="I225" s="76"/>
      <c r="J225" s="76"/>
      <c r="K225" s="112"/>
    </row>
    <row r="226" spans="3:12" ht="18.75" x14ac:dyDescent="0.25">
      <c r="C226" s="211" t="e">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Posgrado'!$E:$F,2,FALSE),IFERROR(VLOOKUP(D225,'16. Desa. del Sistema Educ.Sup.'!$E:$F,2,FALSE),IFERROR(VLOOKUP(D225,'9. Cultura de Inno. Insti...'!$E:$F,2,FALSE),VLOOKUP(D225,'7. Lo Esencial de la Reforma U.'!$E:$F,2,0))))))))))))))))</f>
        <v>#N/A</v>
      </c>
      <c r="D226" s="31"/>
      <c r="E226" s="93"/>
      <c r="F226" s="93"/>
      <c r="G226" s="93"/>
      <c r="H226" s="76"/>
      <c r="I226" s="76"/>
      <c r="J226" s="76"/>
      <c r="K226" s="112"/>
    </row>
    <row r="227" spans="3:12" x14ac:dyDescent="0.25">
      <c r="F227" s="93"/>
      <c r="G227" s="76"/>
      <c r="H227" s="76"/>
      <c r="I227" s="76"/>
    </row>
    <row r="228" spans="3:12" ht="30.75" thickBot="1" x14ac:dyDescent="0.3">
      <c r="C228" s="149" t="s">
        <v>44</v>
      </c>
      <c r="D228" s="149" t="s">
        <v>55</v>
      </c>
      <c r="E228" s="149" t="s">
        <v>57</v>
      </c>
      <c r="F228" s="150" t="s">
        <v>27</v>
      </c>
      <c r="G228" s="150" t="s">
        <v>131</v>
      </c>
      <c r="H228" s="149" t="s">
        <v>46</v>
      </c>
      <c r="I228" s="149" t="s">
        <v>132</v>
      </c>
      <c r="J228" s="149" t="s">
        <v>410</v>
      </c>
      <c r="K228" s="149" t="s">
        <v>411</v>
      </c>
      <c r="L228" s="149" t="s">
        <v>464</v>
      </c>
    </row>
    <row r="229" spans="3:12" ht="15.75" thickBot="1" x14ac:dyDescent="0.3">
      <c r="C229" s="303" t="s">
        <v>1339</v>
      </c>
      <c r="D229" s="158"/>
      <c r="E229" s="96">
        <f>HLOOKUP($C229,$CB$2:$CE$3,2,0)</f>
        <v>15000</v>
      </c>
      <c r="F229" s="97">
        <f>D229*E229</f>
        <v>0</v>
      </c>
      <c r="G229" s="165"/>
      <c r="H229" s="98" t="s">
        <v>1014</v>
      </c>
      <c r="I229" s="98" t="str">
        <f>VLOOKUP(H229,Presupuesto!$B$11:$C$565,2,0)</f>
        <v>EQUIPO DE COMPUTACION</v>
      </c>
      <c r="J229" s="219" t="s">
        <v>1454</v>
      </c>
      <c r="K229" s="98" t="s">
        <v>394</v>
      </c>
      <c r="L229" s="98"/>
    </row>
    <row r="230" spans="3:12" x14ac:dyDescent="0.25">
      <c r="C230" s="303" t="s">
        <v>1337</v>
      </c>
      <c r="D230" s="151"/>
      <c r="E230" s="96">
        <f>HLOOKUP($C230,$CB$2:$CE$3,2,0)</f>
        <v>35000</v>
      </c>
      <c r="F230" s="97">
        <f>D230*E230</f>
        <v>0</v>
      </c>
      <c r="G230" s="165"/>
      <c r="H230" s="101" t="s">
        <v>1014</v>
      </c>
      <c r="I230" s="101" t="str">
        <f>VLOOKUP(H230,Presupuesto!$B$11:$C$565,2,0)</f>
        <v>EQUIPO DE COMPUTACION</v>
      </c>
      <c r="J230" s="98" t="str">
        <f>$J$229</f>
        <v>Posgrado</v>
      </c>
      <c r="K230" s="98" t="s">
        <v>412</v>
      </c>
      <c r="L230" s="98"/>
    </row>
    <row r="231" spans="3:12" x14ac:dyDescent="0.25">
      <c r="C231" s="99" t="s">
        <v>73</v>
      </c>
      <c r="D231" s="151"/>
      <c r="E231" s="100">
        <v>4000</v>
      </c>
      <c r="F231" s="97">
        <f t="shared" ref="F231:F242" si="22">D231*E231</f>
        <v>0</v>
      </c>
      <c r="G231" s="165"/>
      <c r="H231" s="101" t="s">
        <v>986</v>
      </c>
      <c r="I231" s="101" t="str">
        <f>VLOOKUP(H231,Presupuesto!$B$11:$C$565,2,0)</f>
        <v>EQUIPOS VARIOS DE OFICINA</v>
      </c>
      <c r="J231" s="98" t="str">
        <f t="shared" ref="J231:J242" si="23">$J$229</f>
        <v>Posgrado</v>
      </c>
      <c r="K231" s="98" t="s">
        <v>395</v>
      </c>
      <c r="L231" s="98"/>
    </row>
    <row r="232" spans="3:12" x14ac:dyDescent="0.25">
      <c r="C232" s="99" t="s">
        <v>74</v>
      </c>
      <c r="D232" s="151"/>
      <c r="E232" s="100">
        <v>8000</v>
      </c>
      <c r="F232" s="97">
        <f t="shared" si="22"/>
        <v>0</v>
      </c>
      <c r="G232" s="165"/>
      <c r="H232" s="101" t="s">
        <v>1014</v>
      </c>
      <c r="I232" s="101" t="str">
        <f>VLOOKUP(H232,Presupuesto!$B$11:$C$565,2,0)</f>
        <v>EQUIPO DE COMPUTACION</v>
      </c>
      <c r="J232" s="98" t="str">
        <f t="shared" si="23"/>
        <v>Posgrado</v>
      </c>
      <c r="K232" s="98" t="s">
        <v>395</v>
      </c>
      <c r="L232" s="98"/>
    </row>
    <row r="233" spans="3:12" x14ac:dyDescent="0.25">
      <c r="C233" s="99" t="s">
        <v>75</v>
      </c>
      <c r="D233" s="151"/>
      <c r="E233" s="100">
        <v>5000</v>
      </c>
      <c r="F233" s="97">
        <f t="shared" si="22"/>
        <v>0</v>
      </c>
      <c r="G233" s="165"/>
      <c r="H233" s="101" t="s">
        <v>1014</v>
      </c>
      <c r="I233" s="101" t="str">
        <f>VLOOKUP(H233,Presupuesto!$B$11:$C$565,2,0)</f>
        <v>EQUIPO DE COMPUTACION</v>
      </c>
      <c r="J233" s="98" t="str">
        <f t="shared" si="23"/>
        <v>Posgrado</v>
      </c>
      <c r="K233" s="98" t="s">
        <v>395</v>
      </c>
      <c r="L233" s="98"/>
    </row>
    <row r="234" spans="3:12" x14ac:dyDescent="0.25">
      <c r="C234" s="99" t="s">
        <v>35</v>
      </c>
      <c r="D234" s="151"/>
      <c r="E234" s="100">
        <v>13000</v>
      </c>
      <c r="F234" s="97">
        <f t="shared" si="22"/>
        <v>0</v>
      </c>
      <c r="G234" s="165"/>
      <c r="H234" s="101" t="s">
        <v>1000</v>
      </c>
      <c r="I234" s="101" t="str">
        <f>VLOOKUP(H234,Presupuesto!$B$11:$C$565,2,0)</f>
        <v>EQUIPO DE TRANSPORTE TRACCION Y ELEVACION</v>
      </c>
      <c r="J234" s="98" t="str">
        <f t="shared" si="23"/>
        <v>Posgrado</v>
      </c>
      <c r="K234" s="98" t="s">
        <v>395</v>
      </c>
      <c r="L234" s="98"/>
    </row>
    <row r="235" spans="3:12" x14ac:dyDescent="0.25">
      <c r="C235" s="99" t="s">
        <v>76</v>
      </c>
      <c r="D235" s="151"/>
      <c r="E235" s="100">
        <v>15000</v>
      </c>
      <c r="F235" s="97">
        <f t="shared" si="22"/>
        <v>0</v>
      </c>
      <c r="G235" s="165"/>
      <c r="H235" s="101" t="s">
        <v>1000</v>
      </c>
      <c r="I235" s="101" t="str">
        <f>VLOOKUP(H235,Presupuesto!$B$11:$C$565,2,0)</f>
        <v>EQUIPO DE TRANSPORTE TRACCION Y ELEVACION</v>
      </c>
      <c r="J235" s="98" t="str">
        <f t="shared" si="23"/>
        <v>Posgrado</v>
      </c>
      <c r="K235" s="98" t="s">
        <v>395</v>
      </c>
      <c r="L235" s="98"/>
    </row>
    <row r="236" spans="3:12" x14ac:dyDescent="0.25">
      <c r="C236" s="99" t="s">
        <v>77</v>
      </c>
      <c r="D236" s="151"/>
      <c r="E236" s="100">
        <v>10000</v>
      </c>
      <c r="F236" s="97">
        <f t="shared" si="22"/>
        <v>0</v>
      </c>
      <c r="G236" s="165"/>
      <c r="H236" s="101" t="s">
        <v>1000</v>
      </c>
      <c r="I236" s="101" t="str">
        <f>VLOOKUP(H236,Presupuesto!$B$11:$C$565,2,0)</f>
        <v>EQUIPO DE TRANSPORTE TRACCION Y ELEVACION</v>
      </c>
      <c r="J236" s="98" t="str">
        <f t="shared" si="23"/>
        <v>Posgrado</v>
      </c>
      <c r="K236" s="98" t="s">
        <v>403</v>
      </c>
      <c r="L236" s="98"/>
    </row>
    <row r="237" spans="3:12" x14ac:dyDescent="0.25">
      <c r="C237" s="99" t="s">
        <v>78</v>
      </c>
      <c r="D237" s="151"/>
      <c r="E237" s="100">
        <v>10000</v>
      </c>
      <c r="F237" s="97">
        <f t="shared" si="22"/>
        <v>0</v>
      </c>
      <c r="G237" s="165"/>
      <c r="H237" s="101" t="s">
        <v>1046</v>
      </c>
      <c r="I237" s="101" t="str">
        <f>VLOOKUP(H237,Presupuesto!$B$11:$C$565,2,0)</f>
        <v>APLICACIONES INFORMATICAS</v>
      </c>
      <c r="J237" s="98" t="str">
        <f t="shared" si="23"/>
        <v>Posgrado</v>
      </c>
      <c r="K237" s="98" t="s">
        <v>399</v>
      </c>
      <c r="L237" s="98"/>
    </row>
    <row r="238" spans="3:12" x14ac:dyDescent="0.25">
      <c r="C238" s="109" t="s">
        <v>79</v>
      </c>
      <c r="D238" s="151"/>
      <c r="E238" s="100">
        <v>2000</v>
      </c>
      <c r="F238" s="97">
        <f t="shared" si="22"/>
        <v>0</v>
      </c>
      <c r="G238" s="165"/>
      <c r="H238" s="110" t="s">
        <v>1014</v>
      </c>
      <c r="I238" s="110" t="str">
        <f>VLOOKUP(H238,Presupuesto!$B$11:$C$565,2,0)</f>
        <v>EQUIPO DE COMPUTACION</v>
      </c>
      <c r="J238" s="98" t="str">
        <f t="shared" si="23"/>
        <v>Posgrado</v>
      </c>
      <c r="K238" s="98" t="s">
        <v>395</v>
      </c>
      <c r="L238" s="98"/>
    </row>
    <row r="239" spans="3:12" x14ac:dyDescent="0.25">
      <c r="C239" s="109" t="s">
        <v>1482</v>
      </c>
      <c r="D239" s="151"/>
      <c r="E239" s="100">
        <v>1500</v>
      </c>
      <c r="F239" s="97">
        <f t="shared" si="22"/>
        <v>0</v>
      </c>
      <c r="G239" s="165"/>
      <c r="H239" s="110" t="s">
        <v>946</v>
      </c>
      <c r="I239" s="110" t="str">
        <f>VLOOKUP(H239,Presupuesto!$B$11:$C$565,2,0)</f>
        <v>UTILES Y MATERIALES ELECTRICOS</v>
      </c>
      <c r="J239" s="98" t="str">
        <f t="shared" si="23"/>
        <v>Posgrado</v>
      </c>
      <c r="K239" s="98" t="s">
        <v>395</v>
      </c>
      <c r="L239" s="98"/>
    </row>
    <row r="240" spans="3:12" x14ac:dyDescent="0.25">
      <c r="C240" s="109" t="s">
        <v>80</v>
      </c>
      <c r="D240" s="151"/>
      <c r="E240" s="100">
        <v>1500</v>
      </c>
      <c r="F240" s="97">
        <f t="shared" si="22"/>
        <v>0</v>
      </c>
      <c r="G240" s="165"/>
      <c r="H240" s="110" t="s">
        <v>1014</v>
      </c>
      <c r="I240" s="110" t="str">
        <f>VLOOKUP(H240,Presupuesto!$B$11:$C$565,2,0)</f>
        <v>EQUIPO DE COMPUTACION</v>
      </c>
      <c r="J240" s="98" t="str">
        <f t="shared" si="23"/>
        <v>Posgrado</v>
      </c>
      <c r="K240" s="98" t="s">
        <v>395</v>
      </c>
      <c r="L240" s="98"/>
    </row>
    <row r="241" spans="3:12" x14ac:dyDescent="0.25">
      <c r="C241" s="109" t="s">
        <v>81</v>
      </c>
      <c r="D241" s="151"/>
      <c r="E241" s="100">
        <v>500</v>
      </c>
      <c r="F241" s="97">
        <f t="shared" si="22"/>
        <v>0</v>
      </c>
      <c r="G241" s="165"/>
      <c r="H241" s="110" t="s">
        <v>955</v>
      </c>
      <c r="I241" s="110" t="str">
        <f>VLOOKUP(H241,Presupuesto!$B$11:$C$565,2,0)</f>
        <v>OTROS RESPUESTOS Y ACCESORIOS MENORES</v>
      </c>
      <c r="J241" s="98" t="str">
        <f t="shared" si="23"/>
        <v>Posgrado</v>
      </c>
      <c r="K241" s="98" t="s">
        <v>395</v>
      </c>
      <c r="L241" s="98"/>
    </row>
    <row r="242" spans="3:12" ht="15.75" thickBot="1" x14ac:dyDescent="0.3">
      <c r="C242" s="102" t="s">
        <v>82</v>
      </c>
      <c r="D242" s="159"/>
      <c r="E242" s="104">
        <v>20</v>
      </c>
      <c r="F242" s="105">
        <f t="shared" si="22"/>
        <v>0</v>
      </c>
      <c r="G242" s="162"/>
      <c r="H242" s="106" t="s">
        <v>955</v>
      </c>
      <c r="I242" s="106" t="str">
        <f>VLOOKUP(H242,Presupuesto!$B$11:$C$565,2,0)</f>
        <v>OTROS RESPUESTOS Y ACCESORIOS MENORES</v>
      </c>
      <c r="J242" s="106" t="str">
        <f t="shared" si="23"/>
        <v>Posgrado</v>
      </c>
      <c r="K242" s="124" t="s">
        <v>394</v>
      </c>
      <c r="L242" s="124"/>
    </row>
    <row r="244" spans="3:12" ht="15.75" thickBot="1" x14ac:dyDescent="0.3"/>
    <row r="245" spans="3:12" ht="15.75" thickBot="1" x14ac:dyDescent="0.3">
      <c r="C245" s="29" t="s">
        <v>43</v>
      </c>
      <c r="D245" s="108">
        <f>SUM(F252:F265)</f>
        <v>0</v>
      </c>
      <c r="F245" s="70"/>
      <c r="G245" s="79"/>
      <c r="H245" s="70"/>
      <c r="I245" s="70"/>
    </row>
    <row r="246" spans="3:12" x14ac:dyDescent="0.25">
      <c r="C246" s="70"/>
      <c r="D246" s="31"/>
      <c r="E246" s="93"/>
      <c r="F246" s="93"/>
      <c r="G246" s="93"/>
      <c r="H246" s="76"/>
      <c r="I246" s="76"/>
      <c r="J246" s="76"/>
      <c r="K246" s="112"/>
    </row>
    <row r="247" spans="3:12" x14ac:dyDescent="0.25">
      <c r="C247" s="70"/>
      <c r="D247" s="31"/>
      <c r="E247" s="93"/>
      <c r="F247" s="93"/>
      <c r="G247" s="93"/>
      <c r="H247" s="76"/>
      <c r="I247" s="76"/>
      <c r="J247" s="76"/>
      <c r="K247" s="112"/>
    </row>
    <row r="248" spans="3:12" ht="15.75" x14ac:dyDescent="0.25">
      <c r="C248" s="202" t="s">
        <v>392</v>
      </c>
      <c r="D248" s="366"/>
      <c r="E248" s="93"/>
      <c r="F248" s="93"/>
      <c r="G248" s="93"/>
      <c r="H248" s="76"/>
      <c r="I248" s="76"/>
      <c r="J248" s="76"/>
      <c r="K248" s="112"/>
    </row>
    <row r="249" spans="3:12" ht="18.75" x14ac:dyDescent="0.25">
      <c r="C249" s="211" t="e">
        <f>IFERROR(VLOOKUP(D248,'1. Desarrollo e Innov. Curricu.'!$E:$F,2,FALSE),IFERROR(VLOOKUP(D248,'2. Investigación Científica'!$E:$F,2,FALSE),IFERROR(VLOOKUP(D248,'3. Vinculación Univ. Sociedad'!$E:$F,2,FALSE),IFERROR(VLOOKUP(D248,'4. Docencia y Profesorado Univ.'!$E:$F,2,FALSE),IFERROR(VLOOKUP(D248,'5. Estudiantes y Graduados'!$E:$F,2,FALSE),IFERROR(VLOOKUP(D248,'11. Gestion Administrativa'!$E:$F,2,FALSE),IFERROR(VLOOKUP(D248,'13. Gestión Académica'!$E:$F,2,FALSE),IFERROR(VLOOKUP(D248,'8. Asegura. de la Calid. y M'!$E:$F,2,FALSE),IFERROR(VLOOKUP(D248,'6. Gestión del Conocimiento'!$E:$F,2,FALSE),IFERROR(VLOOKUP(D248,'15. Gobernabilidad y Proceso...'!$E:$F,2,FALSE),IFERROR(VLOOKUP(D248,'12. Gestión del Talento Humano'!$E:$F,2,FALSE),IFERROR(VLOOKUP(D248,'14. Internacional... de la E.S.'!$E:$F,2,FALSE),IFERROR(VLOOKUP(D248,'10. Posgrado'!$E:$F,2,FALSE),IFERROR(VLOOKUP(D248,'16. Desa. del Sistema Educ.Sup.'!$E:$F,2,FALSE),IFERROR(VLOOKUP(D248,'9. Cultura de Inno. Insti...'!$E:$F,2,FALSE),VLOOKUP(D248,'7. Lo Esencial de la Reforma U.'!$E:$F,2,0))))))))))))))))</f>
        <v>#N/A</v>
      </c>
      <c r="D249" s="31"/>
      <c r="E249" s="93"/>
      <c r="F249" s="93"/>
      <c r="G249" s="93"/>
      <c r="H249" s="76"/>
      <c r="I249" s="76"/>
      <c r="J249" s="76"/>
      <c r="K249" s="112"/>
    </row>
    <row r="250" spans="3:12" x14ac:dyDescent="0.25">
      <c r="F250" s="93"/>
      <c r="G250" s="76"/>
      <c r="H250" s="76"/>
      <c r="I250" s="76"/>
    </row>
    <row r="251" spans="3:12" ht="30.75" thickBot="1" x14ac:dyDescent="0.3">
      <c r="C251" s="149" t="s">
        <v>44</v>
      </c>
      <c r="D251" s="149" t="s">
        <v>55</v>
      </c>
      <c r="E251" s="149" t="s">
        <v>57</v>
      </c>
      <c r="F251" s="150" t="s">
        <v>27</v>
      </c>
      <c r="G251" s="150" t="s">
        <v>131</v>
      </c>
      <c r="H251" s="149" t="s">
        <v>46</v>
      </c>
      <c r="I251" s="149" t="s">
        <v>132</v>
      </c>
      <c r="J251" s="149" t="s">
        <v>410</v>
      </c>
      <c r="K251" s="149" t="s">
        <v>411</v>
      </c>
      <c r="L251" s="149" t="s">
        <v>464</v>
      </c>
    </row>
    <row r="252" spans="3:12" ht="15.75" thickBot="1" x14ac:dyDescent="0.3">
      <c r="C252" s="303" t="s">
        <v>1339</v>
      </c>
      <c r="D252" s="158"/>
      <c r="E252" s="96">
        <f>HLOOKUP($C252,$CB$2:$CE$3,2,0)</f>
        <v>15000</v>
      </c>
      <c r="F252" s="97">
        <f>D252*E252</f>
        <v>0</v>
      </c>
      <c r="G252" s="165"/>
      <c r="H252" s="98" t="s">
        <v>1014</v>
      </c>
      <c r="I252" s="98" t="str">
        <f>VLOOKUP(H252,Presupuesto!$B$11:$C$565,2,0)</f>
        <v>EQUIPO DE COMPUTACION</v>
      </c>
      <c r="J252" s="219" t="s">
        <v>1454</v>
      </c>
      <c r="K252" s="98" t="s">
        <v>394</v>
      </c>
      <c r="L252" s="98"/>
    </row>
    <row r="253" spans="3:12" x14ac:dyDescent="0.25">
      <c r="C253" s="303" t="s">
        <v>1337</v>
      </c>
      <c r="D253" s="151"/>
      <c r="E253" s="96">
        <f>HLOOKUP($C253,$CB$2:$CE$3,2,0)</f>
        <v>35000</v>
      </c>
      <c r="F253" s="97">
        <f>D253*E253</f>
        <v>0</v>
      </c>
      <c r="G253" s="165"/>
      <c r="H253" s="101" t="s">
        <v>1014</v>
      </c>
      <c r="I253" s="101" t="str">
        <f>VLOOKUP(H253,Presupuesto!$B$11:$C$565,2,0)</f>
        <v>EQUIPO DE COMPUTACION</v>
      </c>
      <c r="J253" s="98" t="str">
        <f>$J$252</f>
        <v>Posgrado</v>
      </c>
      <c r="K253" s="98" t="s">
        <v>412</v>
      </c>
      <c r="L253" s="98"/>
    </row>
    <row r="254" spans="3:12" x14ac:dyDescent="0.25">
      <c r="C254" s="99" t="s">
        <v>73</v>
      </c>
      <c r="D254" s="151"/>
      <c r="E254" s="100">
        <v>4000</v>
      </c>
      <c r="F254" s="97">
        <f t="shared" ref="F254:F265" si="24">D254*E254</f>
        <v>0</v>
      </c>
      <c r="G254" s="165"/>
      <c r="H254" s="101" t="s">
        <v>986</v>
      </c>
      <c r="I254" s="101" t="str">
        <f>VLOOKUP(H254,Presupuesto!$B$11:$C$565,2,0)</f>
        <v>EQUIPOS VARIOS DE OFICINA</v>
      </c>
      <c r="J254" s="98" t="str">
        <f t="shared" ref="J254:J265" si="25">$J$252</f>
        <v>Posgrado</v>
      </c>
      <c r="K254" s="98" t="s">
        <v>395</v>
      </c>
      <c r="L254" s="98"/>
    </row>
    <row r="255" spans="3:12" x14ac:dyDescent="0.25">
      <c r="C255" s="99" t="s">
        <v>74</v>
      </c>
      <c r="D255" s="151"/>
      <c r="E255" s="100">
        <v>8000</v>
      </c>
      <c r="F255" s="97">
        <f t="shared" si="24"/>
        <v>0</v>
      </c>
      <c r="G255" s="165"/>
      <c r="H255" s="101" t="s">
        <v>1014</v>
      </c>
      <c r="I255" s="101" t="str">
        <f>VLOOKUP(H255,Presupuesto!$B$11:$C$565,2,0)</f>
        <v>EQUIPO DE COMPUTACION</v>
      </c>
      <c r="J255" s="98" t="str">
        <f t="shared" si="25"/>
        <v>Posgrado</v>
      </c>
      <c r="K255" s="98" t="s">
        <v>395</v>
      </c>
      <c r="L255" s="98"/>
    </row>
    <row r="256" spans="3:12" x14ac:dyDescent="0.25">
      <c r="C256" s="99" t="s">
        <v>75</v>
      </c>
      <c r="D256" s="151"/>
      <c r="E256" s="100">
        <v>5000</v>
      </c>
      <c r="F256" s="97">
        <f t="shared" si="24"/>
        <v>0</v>
      </c>
      <c r="G256" s="165"/>
      <c r="H256" s="101" t="s">
        <v>1014</v>
      </c>
      <c r="I256" s="101" t="str">
        <f>VLOOKUP(H256,Presupuesto!$B$11:$C$565,2,0)</f>
        <v>EQUIPO DE COMPUTACION</v>
      </c>
      <c r="J256" s="98" t="str">
        <f t="shared" si="25"/>
        <v>Posgrado</v>
      </c>
      <c r="K256" s="98" t="s">
        <v>395</v>
      </c>
      <c r="L256" s="98"/>
    </row>
    <row r="257" spans="3:12" x14ac:dyDescent="0.25">
      <c r="C257" s="99" t="s">
        <v>35</v>
      </c>
      <c r="D257" s="151"/>
      <c r="E257" s="100">
        <v>13000</v>
      </c>
      <c r="F257" s="97">
        <f t="shared" si="24"/>
        <v>0</v>
      </c>
      <c r="G257" s="165"/>
      <c r="H257" s="101" t="s">
        <v>1000</v>
      </c>
      <c r="I257" s="101" t="str">
        <f>VLOOKUP(H257,Presupuesto!$B$11:$C$565,2,0)</f>
        <v>EQUIPO DE TRANSPORTE TRACCION Y ELEVACION</v>
      </c>
      <c r="J257" s="98" t="str">
        <f t="shared" si="25"/>
        <v>Posgrado</v>
      </c>
      <c r="K257" s="98" t="s">
        <v>395</v>
      </c>
      <c r="L257" s="98"/>
    </row>
    <row r="258" spans="3:12" x14ac:dyDescent="0.25">
      <c r="C258" s="99" t="s">
        <v>76</v>
      </c>
      <c r="D258" s="151"/>
      <c r="E258" s="100">
        <v>15000</v>
      </c>
      <c r="F258" s="97">
        <f t="shared" si="24"/>
        <v>0</v>
      </c>
      <c r="G258" s="165"/>
      <c r="H258" s="101" t="s">
        <v>1000</v>
      </c>
      <c r="I258" s="101" t="str">
        <f>VLOOKUP(H258,Presupuesto!$B$11:$C$565,2,0)</f>
        <v>EQUIPO DE TRANSPORTE TRACCION Y ELEVACION</v>
      </c>
      <c r="J258" s="98" t="str">
        <f t="shared" si="25"/>
        <v>Posgrado</v>
      </c>
      <c r="K258" s="98" t="s">
        <v>395</v>
      </c>
      <c r="L258" s="98"/>
    </row>
    <row r="259" spans="3:12" x14ac:dyDescent="0.25">
      <c r="C259" s="99" t="s">
        <v>77</v>
      </c>
      <c r="D259" s="151"/>
      <c r="E259" s="100">
        <v>10000</v>
      </c>
      <c r="F259" s="97">
        <f t="shared" si="24"/>
        <v>0</v>
      </c>
      <c r="G259" s="165"/>
      <c r="H259" s="101" t="s">
        <v>1000</v>
      </c>
      <c r="I259" s="101" t="str">
        <f>VLOOKUP(H259,Presupuesto!$B$11:$C$565,2,0)</f>
        <v>EQUIPO DE TRANSPORTE TRACCION Y ELEVACION</v>
      </c>
      <c r="J259" s="98" t="str">
        <f t="shared" si="25"/>
        <v>Posgrado</v>
      </c>
      <c r="K259" s="98" t="s">
        <v>403</v>
      </c>
      <c r="L259" s="98"/>
    </row>
    <row r="260" spans="3:12" x14ac:dyDescent="0.25">
      <c r="C260" s="99" t="s">
        <v>78</v>
      </c>
      <c r="D260" s="151"/>
      <c r="E260" s="100">
        <v>10000</v>
      </c>
      <c r="F260" s="97">
        <f t="shared" si="24"/>
        <v>0</v>
      </c>
      <c r="G260" s="165"/>
      <c r="H260" s="101" t="s">
        <v>1046</v>
      </c>
      <c r="I260" s="101" t="str">
        <f>VLOOKUP(H260,Presupuesto!$B$11:$C$565,2,0)</f>
        <v>APLICACIONES INFORMATICAS</v>
      </c>
      <c r="J260" s="98" t="str">
        <f t="shared" si="25"/>
        <v>Posgrado</v>
      </c>
      <c r="K260" s="98" t="s">
        <v>399</v>
      </c>
      <c r="L260" s="98"/>
    </row>
    <row r="261" spans="3:12" x14ac:dyDescent="0.25">
      <c r="C261" s="109" t="s">
        <v>79</v>
      </c>
      <c r="D261" s="151"/>
      <c r="E261" s="100">
        <v>2000</v>
      </c>
      <c r="F261" s="97">
        <f t="shared" si="24"/>
        <v>0</v>
      </c>
      <c r="G261" s="165"/>
      <c r="H261" s="110" t="s">
        <v>1014</v>
      </c>
      <c r="I261" s="110" t="str">
        <f>VLOOKUP(H261,Presupuesto!$B$11:$C$565,2,0)</f>
        <v>EQUIPO DE COMPUTACION</v>
      </c>
      <c r="J261" s="98" t="str">
        <f t="shared" si="25"/>
        <v>Posgrado</v>
      </c>
      <c r="K261" s="98" t="s">
        <v>395</v>
      </c>
      <c r="L261" s="98"/>
    </row>
    <row r="262" spans="3:12" x14ac:dyDescent="0.25">
      <c r="C262" s="109" t="s">
        <v>1482</v>
      </c>
      <c r="D262" s="151"/>
      <c r="E262" s="100">
        <v>1500</v>
      </c>
      <c r="F262" s="97">
        <f t="shared" si="24"/>
        <v>0</v>
      </c>
      <c r="G262" s="165"/>
      <c r="H262" s="110" t="s">
        <v>946</v>
      </c>
      <c r="I262" s="110" t="str">
        <f>VLOOKUP(H262,Presupuesto!$B$11:$C$565,2,0)</f>
        <v>UTILES Y MATERIALES ELECTRICOS</v>
      </c>
      <c r="J262" s="98" t="str">
        <f t="shared" si="25"/>
        <v>Posgrado</v>
      </c>
      <c r="K262" s="98" t="s">
        <v>395</v>
      </c>
      <c r="L262" s="98"/>
    </row>
    <row r="263" spans="3:12" x14ac:dyDescent="0.25">
      <c r="C263" s="109" t="s">
        <v>80</v>
      </c>
      <c r="D263" s="151"/>
      <c r="E263" s="100">
        <v>1500</v>
      </c>
      <c r="F263" s="97">
        <f t="shared" si="24"/>
        <v>0</v>
      </c>
      <c r="G263" s="165"/>
      <c r="H263" s="110" t="s">
        <v>1014</v>
      </c>
      <c r="I263" s="110" t="str">
        <f>VLOOKUP(H263,Presupuesto!$B$11:$C$565,2,0)</f>
        <v>EQUIPO DE COMPUTACION</v>
      </c>
      <c r="J263" s="98" t="str">
        <f t="shared" si="25"/>
        <v>Posgrado</v>
      </c>
      <c r="K263" s="98" t="s">
        <v>395</v>
      </c>
      <c r="L263" s="98"/>
    </row>
    <row r="264" spans="3:12" x14ac:dyDescent="0.25">
      <c r="C264" s="109" t="s">
        <v>81</v>
      </c>
      <c r="D264" s="151"/>
      <c r="E264" s="100">
        <v>500</v>
      </c>
      <c r="F264" s="97">
        <f t="shared" si="24"/>
        <v>0</v>
      </c>
      <c r="G264" s="165"/>
      <c r="H264" s="110" t="s">
        <v>955</v>
      </c>
      <c r="I264" s="110" t="str">
        <f>VLOOKUP(H264,Presupuesto!$B$11:$C$565,2,0)</f>
        <v>OTROS RESPUESTOS Y ACCESORIOS MENORES</v>
      </c>
      <c r="J264" s="98" t="str">
        <f t="shared" si="25"/>
        <v>Posgrado</v>
      </c>
      <c r="K264" s="98" t="s">
        <v>395</v>
      </c>
      <c r="L264" s="98"/>
    </row>
    <row r="265" spans="3:12" ht="15.75" thickBot="1" x14ac:dyDescent="0.3">
      <c r="C265" s="102" t="s">
        <v>82</v>
      </c>
      <c r="D265" s="159"/>
      <c r="E265" s="104">
        <v>20</v>
      </c>
      <c r="F265" s="105">
        <f t="shared" si="24"/>
        <v>0</v>
      </c>
      <c r="G265" s="162"/>
      <c r="H265" s="106" t="s">
        <v>955</v>
      </c>
      <c r="I265" s="106" t="str">
        <f>VLOOKUP(H265,Presupuesto!$B$11:$C$565,2,0)</f>
        <v>OTROS RESPUESTOS Y ACCESORIOS MENORES</v>
      </c>
      <c r="J265" s="106" t="str">
        <f t="shared" si="25"/>
        <v>Posgrado</v>
      </c>
      <c r="K265" s="124" t="s">
        <v>394</v>
      </c>
      <c r="L265" s="124"/>
    </row>
    <row r="266" spans="3:12" x14ac:dyDescent="0.25">
      <c r="F266" s="93"/>
      <c r="G266" s="76"/>
      <c r="H266" s="76"/>
      <c r="I266" s="76"/>
    </row>
    <row r="267" spans="3:12" ht="15.75" thickBot="1" x14ac:dyDescent="0.3"/>
    <row r="268" spans="3:12" ht="15.75" thickBot="1" x14ac:dyDescent="0.3">
      <c r="C268" s="29" t="s">
        <v>43</v>
      </c>
      <c r="D268" s="108">
        <f>SUM(F275:F288)</f>
        <v>0</v>
      </c>
      <c r="F268" s="70"/>
      <c r="G268" s="79"/>
      <c r="H268" s="70"/>
      <c r="I268" s="70"/>
    </row>
    <row r="269" spans="3:12" x14ac:dyDescent="0.25">
      <c r="C269" s="70"/>
      <c r="D269" s="31"/>
      <c r="E269" s="93"/>
      <c r="F269" s="93"/>
      <c r="G269" s="93"/>
      <c r="H269" s="76"/>
      <c r="I269" s="76"/>
      <c r="J269" s="76"/>
      <c r="K269" s="112"/>
    </row>
    <row r="270" spans="3:12" x14ac:dyDescent="0.25">
      <c r="C270" s="70"/>
      <c r="D270" s="31"/>
      <c r="E270" s="93"/>
      <c r="F270" s="93"/>
      <c r="G270" s="93"/>
      <c r="H270" s="76"/>
      <c r="I270" s="76"/>
      <c r="J270" s="76"/>
      <c r="K270" s="112"/>
    </row>
    <row r="271" spans="3:12" ht="15.75" x14ac:dyDescent="0.25">
      <c r="C271" s="202" t="s">
        <v>392</v>
      </c>
      <c r="D271" s="366"/>
      <c r="E271" s="93"/>
      <c r="F271" s="93"/>
      <c r="G271" s="93"/>
      <c r="H271" s="76"/>
      <c r="I271" s="76"/>
      <c r="J271" s="76"/>
      <c r="K271" s="112"/>
    </row>
    <row r="272" spans="3:12" ht="18.75" x14ac:dyDescent="0.25">
      <c r="C272" s="211" t="e">
        <f>IFERROR(VLOOKUP(D271,'1. Desarrollo e Innov. Curricu.'!$E:$F,2,FALSE),IFERROR(VLOOKUP(D271,'2. Investigación Científica'!$E:$F,2,FALSE),IFERROR(VLOOKUP(D271,'3. Vinculación Univ. Sociedad'!$E:$F,2,FALSE),IFERROR(VLOOKUP(D271,'4. Docencia y Profesorado Univ.'!$E:$F,2,FALSE),IFERROR(VLOOKUP(D271,'5. Estudiantes y Graduados'!$E:$F,2,FALSE),IFERROR(VLOOKUP(D271,'11. Gestion Administrativa'!$E:$F,2,FALSE),IFERROR(VLOOKUP(D271,'13. Gestión Académica'!$E:$F,2,FALSE),IFERROR(VLOOKUP(D271,'8. Asegura. de la Calid. y M'!$E:$F,2,FALSE),IFERROR(VLOOKUP(D271,'6. Gestión del Conocimiento'!$E:$F,2,FALSE),IFERROR(VLOOKUP(D271,'15. Gobernabilidad y Proceso...'!$E:$F,2,FALSE),IFERROR(VLOOKUP(D271,'12. Gestión del Talento Humano'!$E:$F,2,FALSE),IFERROR(VLOOKUP(D271,'14. Internacional... de la E.S.'!$E:$F,2,FALSE),IFERROR(VLOOKUP(D271,'10. Posgrado'!$E:$F,2,FALSE),IFERROR(VLOOKUP(D271,'16. Desa. del Sistema Educ.Sup.'!$E:$F,2,FALSE),IFERROR(VLOOKUP(D271,'9. Cultura de Inno. Insti...'!$E:$F,2,FALSE),VLOOKUP(D271,'7. Lo Esencial de la Reforma U.'!$E:$F,2,0))))))))))))))))</f>
        <v>#N/A</v>
      </c>
      <c r="D272" s="31"/>
      <c r="E272" s="93"/>
      <c r="F272" s="93"/>
      <c r="G272" s="93"/>
      <c r="H272" s="76"/>
      <c r="I272" s="76"/>
      <c r="J272" s="76"/>
      <c r="K272" s="112"/>
    </row>
    <row r="273" spans="3:12" x14ac:dyDescent="0.25">
      <c r="F273" s="93"/>
      <c r="G273" s="76"/>
      <c r="H273" s="76"/>
      <c r="I273" s="76"/>
    </row>
    <row r="274" spans="3:12" ht="30.75" thickBot="1" x14ac:dyDescent="0.3">
      <c r="C274" s="149" t="s">
        <v>44</v>
      </c>
      <c r="D274" s="149" t="s">
        <v>55</v>
      </c>
      <c r="E274" s="149" t="s">
        <v>57</v>
      </c>
      <c r="F274" s="150" t="s">
        <v>27</v>
      </c>
      <c r="G274" s="150" t="s">
        <v>131</v>
      </c>
      <c r="H274" s="149" t="s">
        <v>46</v>
      </c>
      <c r="I274" s="149" t="s">
        <v>132</v>
      </c>
      <c r="J274" s="149" t="s">
        <v>410</v>
      </c>
      <c r="K274" s="149" t="s">
        <v>411</v>
      </c>
      <c r="L274" s="149" t="s">
        <v>464</v>
      </c>
    </row>
    <row r="275" spans="3:12" ht="15.75" thickBot="1" x14ac:dyDescent="0.3">
      <c r="C275" s="303" t="s">
        <v>1339</v>
      </c>
      <c r="D275" s="158"/>
      <c r="E275" s="96">
        <f>HLOOKUP($C275,$CB$2:$CE$3,2,0)</f>
        <v>15000</v>
      </c>
      <c r="F275" s="97">
        <f>D275*E275</f>
        <v>0</v>
      </c>
      <c r="G275" s="165"/>
      <c r="H275" s="98" t="s">
        <v>1014</v>
      </c>
      <c r="I275" s="98" t="str">
        <f>VLOOKUP(H275,Presupuesto!$B$11:$C$565,2,0)</f>
        <v>EQUIPO DE COMPUTACION</v>
      </c>
      <c r="J275" s="219" t="s">
        <v>1479</v>
      </c>
      <c r="K275" s="98" t="s">
        <v>394</v>
      </c>
      <c r="L275" s="98"/>
    </row>
    <row r="276" spans="3:12" x14ac:dyDescent="0.25">
      <c r="C276" s="303" t="s">
        <v>1337</v>
      </c>
      <c r="D276" s="151"/>
      <c r="E276" s="96">
        <f>HLOOKUP($C276,$CB$2:$CE$3,2,0)</f>
        <v>35000</v>
      </c>
      <c r="F276" s="97">
        <f>D276*E276</f>
        <v>0</v>
      </c>
      <c r="G276" s="165"/>
      <c r="H276" s="101" t="s">
        <v>1014</v>
      </c>
      <c r="I276" s="101" t="str">
        <f>VLOOKUP(H276,Presupuesto!$B$11:$C$565,2,0)</f>
        <v>EQUIPO DE COMPUTACION</v>
      </c>
      <c r="J276" s="98" t="str">
        <f>$J$275</f>
        <v>Desarrollo del Sistema de Educación Superior</v>
      </c>
      <c r="K276" s="98" t="s">
        <v>412</v>
      </c>
      <c r="L276" s="98"/>
    </row>
    <row r="277" spans="3:12" x14ac:dyDescent="0.25">
      <c r="C277" s="99" t="s">
        <v>73</v>
      </c>
      <c r="D277" s="151"/>
      <c r="E277" s="100">
        <v>4000</v>
      </c>
      <c r="F277" s="97">
        <f t="shared" ref="F277:F288" si="26">D277*E277</f>
        <v>0</v>
      </c>
      <c r="G277" s="165"/>
      <c r="H277" s="101" t="s">
        <v>986</v>
      </c>
      <c r="I277" s="101" t="str">
        <f>VLOOKUP(H277,Presupuesto!$B$11:$C$565,2,0)</f>
        <v>EQUIPOS VARIOS DE OFICINA</v>
      </c>
      <c r="J277" s="98" t="str">
        <f t="shared" ref="J277:J288" si="27">$J$275</f>
        <v>Desarrollo del Sistema de Educación Superior</v>
      </c>
      <c r="K277" s="98" t="s">
        <v>395</v>
      </c>
      <c r="L277" s="98"/>
    </row>
    <row r="278" spans="3:12" x14ac:dyDescent="0.25">
      <c r="C278" s="99" t="s">
        <v>74</v>
      </c>
      <c r="D278" s="151"/>
      <c r="E278" s="100">
        <v>8000</v>
      </c>
      <c r="F278" s="97">
        <f t="shared" si="26"/>
        <v>0</v>
      </c>
      <c r="G278" s="165"/>
      <c r="H278" s="101" t="s">
        <v>1014</v>
      </c>
      <c r="I278" s="101" t="str">
        <f>VLOOKUP(H278,Presupuesto!$B$11:$C$565,2,0)</f>
        <v>EQUIPO DE COMPUTACION</v>
      </c>
      <c r="J278" s="98" t="str">
        <f t="shared" si="27"/>
        <v>Desarrollo del Sistema de Educación Superior</v>
      </c>
      <c r="K278" s="98" t="s">
        <v>395</v>
      </c>
      <c r="L278" s="98"/>
    </row>
    <row r="279" spans="3:12" x14ac:dyDescent="0.25">
      <c r="C279" s="99" t="s">
        <v>75</v>
      </c>
      <c r="D279" s="151"/>
      <c r="E279" s="100">
        <v>5000</v>
      </c>
      <c r="F279" s="97">
        <f t="shared" si="26"/>
        <v>0</v>
      </c>
      <c r="G279" s="165"/>
      <c r="H279" s="101" t="s">
        <v>1014</v>
      </c>
      <c r="I279" s="101" t="str">
        <f>VLOOKUP(H279,Presupuesto!$B$11:$C$565,2,0)</f>
        <v>EQUIPO DE COMPUTACION</v>
      </c>
      <c r="J279" s="98" t="str">
        <f t="shared" si="27"/>
        <v>Desarrollo del Sistema de Educación Superior</v>
      </c>
      <c r="K279" s="98" t="s">
        <v>395</v>
      </c>
      <c r="L279" s="98"/>
    </row>
    <row r="280" spans="3:12" x14ac:dyDescent="0.25">
      <c r="C280" s="99" t="s">
        <v>35</v>
      </c>
      <c r="D280" s="151"/>
      <c r="E280" s="100">
        <v>13000</v>
      </c>
      <c r="F280" s="97">
        <f t="shared" si="26"/>
        <v>0</v>
      </c>
      <c r="G280" s="165"/>
      <c r="H280" s="101" t="s">
        <v>1000</v>
      </c>
      <c r="I280" s="101" t="str">
        <f>VLOOKUP(H280,Presupuesto!$B$11:$C$565,2,0)</f>
        <v>EQUIPO DE TRANSPORTE TRACCION Y ELEVACION</v>
      </c>
      <c r="J280" s="98" t="str">
        <f t="shared" si="27"/>
        <v>Desarrollo del Sistema de Educación Superior</v>
      </c>
      <c r="K280" s="98" t="s">
        <v>395</v>
      </c>
      <c r="L280" s="98"/>
    </row>
    <row r="281" spans="3:12" x14ac:dyDescent="0.25">
      <c r="C281" s="99" t="s">
        <v>76</v>
      </c>
      <c r="D281" s="151"/>
      <c r="E281" s="100">
        <v>15000</v>
      </c>
      <c r="F281" s="97">
        <f t="shared" si="26"/>
        <v>0</v>
      </c>
      <c r="G281" s="165"/>
      <c r="H281" s="101" t="s">
        <v>1000</v>
      </c>
      <c r="I281" s="101" t="str">
        <f>VLOOKUP(H281,Presupuesto!$B$11:$C$565,2,0)</f>
        <v>EQUIPO DE TRANSPORTE TRACCION Y ELEVACION</v>
      </c>
      <c r="J281" s="98" t="str">
        <f t="shared" si="27"/>
        <v>Desarrollo del Sistema de Educación Superior</v>
      </c>
      <c r="K281" s="98" t="s">
        <v>395</v>
      </c>
      <c r="L281" s="98"/>
    </row>
    <row r="282" spans="3:12" x14ac:dyDescent="0.25">
      <c r="C282" s="99" t="s">
        <v>77</v>
      </c>
      <c r="D282" s="151"/>
      <c r="E282" s="100">
        <v>10000</v>
      </c>
      <c r="F282" s="97">
        <f t="shared" si="26"/>
        <v>0</v>
      </c>
      <c r="G282" s="165"/>
      <c r="H282" s="101" t="s">
        <v>1000</v>
      </c>
      <c r="I282" s="101" t="str">
        <f>VLOOKUP(H282,Presupuesto!$B$11:$C$565,2,0)</f>
        <v>EQUIPO DE TRANSPORTE TRACCION Y ELEVACION</v>
      </c>
      <c r="J282" s="98" t="str">
        <f t="shared" si="27"/>
        <v>Desarrollo del Sistema de Educación Superior</v>
      </c>
      <c r="K282" s="98" t="s">
        <v>403</v>
      </c>
      <c r="L282" s="98"/>
    </row>
    <row r="283" spans="3:12" x14ac:dyDescent="0.25">
      <c r="C283" s="99" t="s">
        <v>78</v>
      </c>
      <c r="D283" s="151"/>
      <c r="E283" s="100">
        <v>10000</v>
      </c>
      <c r="F283" s="97">
        <f t="shared" si="26"/>
        <v>0</v>
      </c>
      <c r="G283" s="165"/>
      <c r="H283" s="101" t="s">
        <v>1046</v>
      </c>
      <c r="I283" s="101" t="str">
        <f>VLOOKUP(H283,Presupuesto!$B$11:$C$565,2,0)</f>
        <v>APLICACIONES INFORMATICAS</v>
      </c>
      <c r="J283" s="98" t="str">
        <f t="shared" si="27"/>
        <v>Desarrollo del Sistema de Educación Superior</v>
      </c>
      <c r="K283" s="98" t="s">
        <v>399</v>
      </c>
      <c r="L283" s="98"/>
    </row>
    <row r="284" spans="3:12" x14ac:dyDescent="0.25">
      <c r="C284" s="109" t="s">
        <v>79</v>
      </c>
      <c r="D284" s="151"/>
      <c r="E284" s="100">
        <v>2000</v>
      </c>
      <c r="F284" s="97">
        <f t="shared" si="26"/>
        <v>0</v>
      </c>
      <c r="G284" s="165"/>
      <c r="H284" s="110" t="s">
        <v>1014</v>
      </c>
      <c r="I284" s="110" t="str">
        <f>VLOOKUP(H284,Presupuesto!$B$11:$C$565,2,0)</f>
        <v>EQUIPO DE COMPUTACION</v>
      </c>
      <c r="J284" s="98" t="str">
        <f t="shared" si="27"/>
        <v>Desarrollo del Sistema de Educación Superior</v>
      </c>
      <c r="K284" s="98" t="s">
        <v>395</v>
      </c>
      <c r="L284" s="98"/>
    </row>
    <row r="285" spans="3:12" x14ac:dyDescent="0.25">
      <c r="C285" s="109" t="s">
        <v>1482</v>
      </c>
      <c r="D285" s="151"/>
      <c r="E285" s="100">
        <v>1500</v>
      </c>
      <c r="F285" s="97">
        <f t="shared" si="26"/>
        <v>0</v>
      </c>
      <c r="G285" s="165"/>
      <c r="H285" s="110" t="s">
        <v>946</v>
      </c>
      <c r="I285" s="110" t="str">
        <f>VLOOKUP(H285,Presupuesto!$B$11:$C$565,2,0)</f>
        <v>UTILES Y MATERIALES ELECTRICOS</v>
      </c>
      <c r="J285" s="98" t="str">
        <f t="shared" si="27"/>
        <v>Desarrollo del Sistema de Educación Superior</v>
      </c>
      <c r="K285" s="98" t="s">
        <v>395</v>
      </c>
      <c r="L285" s="98"/>
    </row>
    <row r="286" spans="3:12" x14ac:dyDescent="0.25">
      <c r="C286" s="109" t="s">
        <v>80</v>
      </c>
      <c r="D286" s="151"/>
      <c r="E286" s="100">
        <v>1500</v>
      </c>
      <c r="F286" s="97">
        <f t="shared" si="26"/>
        <v>0</v>
      </c>
      <c r="G286" s="165"/>
      <c r="H286" s="110" t="s">
        <v>1014</v>
      </c>
      <c r="I286" s="110" t="str">
        <f>VLOOKUP(H286,Presupuesto!$B$11:$C$565,2,0)</f>
        <v>EQUIPO DE COMPUTACION</v>
      </c>
      <c r="J286" s="98" t="str">
        <f t="shared" si="27"/>
        <v>Desarrollo del Sistema de Educación Superior</v>
      </c>
      <c r="K286" s="98" t="s">
        <v>395</v>
      </c>
      <c r="L286" s="98"/>
    </row>
    <row r="287" spans="3:12" x14ac:dyDescent="0.25">
      <c r="C287" s="109" t="s">
        <v>81</v>
      </c>
      <c r="D287" s="151"/>
      <c r="E287" s="100">
        <v>500</v>
      </c>
      <c r="F287" s="97">
        <f t="shared" si="26"/>
        <v>0</v>
      </c>
      <c r="G287" s="165"/>
      <c r="H287" s="110" t="s">
        <v>955</v>
      </c>
      <c r="I287" s="110" t="str">
        <f>VLOOKUP(H287,Presupuesto!$B$11:$C$565,2,0)</f>
        <v>OTROS RESPUESTOS Y ACCESORIOS MENORES</v>
      </c>
      <c r="J287" s="98" t="str">
        <f t="shared" si="27"/>
        <v>Desarrollo del Sistema de Educación Superior</v>
      </c>
      <c r="K287" s="98" t="s">
        <v>395</v>
      </c>
      <c r="L287" s="98"/>
    </row>
    <row r="288" spans="3:12" ht="15.75" thickBot="1" x14ac:dyDescent="0.3">
      <c r="C288" s="102" t="s">
        <v>82</v>
      </c>
      <c r="D288" s="159"/>
      <c r="E288" s="104">
        <v>20</v>
      </c>
      <c r="F288" s="105">
        <f t="shared" si="26"/>
        <v>0</v>
      </c>
      <c r="G288" s="162"/>
      <c r="H288" s="106" t="s">
        <v>955</v>
      </c>
      <c r="I288" s="106" t="str">
        <f>VLOOKUP(H288,Presupuesto!$B$11:$C$565,2,0)</f>
        <v>OTROS RESPUESTOS Y ACCESORIOS MENORES</v>
      </c>
      <c r="J288" s="106" t="str">
        <f t="shared" si="27"/>
        <v>Desarrollo del Sistema de Educación Superior</v>
      </c>
      <c r="K288" s="124" t="s">
        <v>394</v>
      </c>
      <c r="L288"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275:G288 G114:G127 G137:G150 G160:G173 G183:G196 G206:G219 G229:G242 G252:G265 G86:G104">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275:K288 K114:K127 K137:K150 K160:K173 K183:K196 K206:K219 K229:K242 K252:K265 K86:K104">
      <formula1>$U$2:$AF$2</formula1>
    </dataValidation>
    <dataValidation type="list" allowBlank="1" showInputMessage="1" showErrorMessage="1" sqref="C17:C18 C40:C41 C63:C64 C86:C87 C114:C115 C137:C138 C160:C161 C183:C184 C206:C207 C229:C230 C252:C253 C275:C276">
      <formula1>$CB$2:$CE$2</formula1>
    </dataValidation>
    <dataValidation type="list" allowBlank="1" showInputMessage="1" showErrorMessage="1" errorTitle="¡Ingreso Inválido!" error="Verifique el valor ingresado" promptTitle="Objeto de Gasto" prompt="Ingrese el Objeto de Gasto" sqref="H17:H30 H40:H53 H63:H76 H275:H288 H114:H127 H137:H150 H86:H104 H183:H196 H206:H219 H229:H242 H252:H265 H160:H17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276:J288 J115:J127 J138:J150 J161:J173 J184:J196 J207:J219 J230:J242 J253:J265 J87:J104">
      <formula1>$A$2:$P$2</formula1>
    </dataValidation>
    <dataValidation type="list" allowBlank="1" showInputMessage="1" showErrorMessage="1" errorTitle="¡Ingreso Inválido!" error="Seleccione una opción de la lista." promptTitle="Dimensión Estratégica" prompt="Seleccione una opción de la lista." sqref="J17 J40 J63 J86 J114 J137 J160 J183 J206 J229 J252 J275">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67"/>
  <sheetViews>
    <sheetView showGridLines="0" topLeftCell="A4" zoomScale="80" zoomScaleNormal="80" workbookViewId="0">
      <selection activeCell="H158" sqref="H158"/>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64" t="s">
        <v>251</v>
      </c>
      <c r="B1" s="465" t="s">
        <v>252</v>
      </c>
      <c r="C1" s="462" t="s">
        <v>253</v>
      </c>
      <c r="D1" s="462" t="s">
        <v>496</v>
      </c>
      <c r="E1" s="462" t="s">
        <v>498</v>
      </c>
      <c r="F1" s="462" t="s">
        <v>500</v>
      </c>
      <c r="G1" s="462" t="s">
        <v>502</v>
      </c>
      <c r="H1" s="462" t="s">
        <v>504</v>
      </c>
      <c r="I1" s="462" t="s">
        <v>506</v>
      </c>
      <c r="J1" s="462" t="s">
        <v>254</v>
      </c>
      <c r="K1" s="462" t="s">
        <v>509</v>
      </c>
      <c r="L1" s="462" t="s">
        <v>255</v>
      </c>
      <c r="M1" s="462" t="s">
        <v>511</v>
      </c>
      <c r="N1" s="462" t="s">
        <v>513</v>
      </c>
      <c r="O1" s="462" t="s">
        <v>515</v>
      </c>
      <c r="P1" s="462" t="s">
        <v>256</v>
      </c>
      <c r="Q1" s="462" t="s">
        <v>516</v>
      </c>
      <c r="R1" s="462" t="s">
        <v>519</v>
      </c>
      <c r="S1" s="462" t="s">
        <v>257</v>
      </c>
      <c r="T1" s="462" t="s">
        <v>521</v>
      </c>
      <c r="U1" s="462" t="s">
        <v>258</v>
      </c>
      <c r="V1" s="462" t="s">
        <v>522</v>
      </c>
      <c r="W1" s="462" t="s">
        <v>523</v>
      </c>
      <c r="X1" s="462" t="s">
        <v>527</v>
      </c>
      <c r="Y1" s="462" t="s">
        <v>274</v>
      </c>
      <c r="Z1" s="462" t="s">
        <v>528</v>
      </c>
      <c r="AA1" s="462" t="s">
        <v>530</v>
      </c>
      <c r="AB1" s="462" t="s">
        <v>532</v>
      </c>
      <c r="AC1" s="462" t="s">
        <v>275</v>
      </c>
      <c r="AD1" s="462" t="s">
        <v>534</v>
      </c>
      <c r="AE1" s="462" t="s">
        <v>536</v>
      </c>
      <c r="AF1" s="462" t="s">
        <v>538</v>
      </c>
      <c r="AG1" s="462" t="s">
        <v>540</v>
      </c>
      <c r="AH1" s="462" t="s">
        <v>250</v>
      </c>
      <c r="AI1" s="462" t="s">
        <v>542</v>
      </c>
      <c r="AJ1" s="465" t="s">
        <v>259</v>
      </c>
      <c r="AK1" s="462" t="s">
        <v>544</v>
      </c>
      <c r="AL1" s="462" t="s">
        <v>260</v>
      </c>
      <c r="AM1" s="462" t="s">
        <v>546</v>
      </c>
      <c r="AN1" s="462" t="s">
        <v>548</v>
      </c>
      <c r="AO1" s="462" t="s">
        <v>261</v>
      </c>
      <c r="AP1" s="462" t="s">
        <v>550</v>
      </c>
      <c r="AQ1" s="462" t="s">
        <v>552</v>
      </c>
      <c r="AR1" s="462" t="s">
        <v>262</v>
      </c>
      <c r="AS1" s="462" t="s">
        <v>553</v>
      </c>
      <c r="AT1" s="462" t="s">
        <v>555</v>
      </c>
      <c r="AU1" s="462" t="s">
        <v>556</v>
      </c>
      <c r="AV1" s="462" t="s">
        <v>557</v>
      </c>
      <c r="AW1" s="462" t="s">
        <v>559</v>
      </c>
      <c r="AX1" s="462" t="s">
        <v>561</v>
      </c>
      <c r="AY1" s="462" t="s">
        <v>562</v>
      </c>
      <c r="AZ1" s="462" t="s">
        <v>263</v>
      </c>
      <c r="BA1" s="462" t="s">
        <v>564</v>
      </c>
      <c r="BB1" s="462" t="s">
        <v>566</v>
      </c>
      <c r="BC1" s="462" t="s">
        <v>568</v>
      </c>
      <c r="BD1" s="462" t="s">
        <v>570</v>
      </c>
      <c r="BE1" s="462" t="s">
        <v>572</v>
      </c>
      <c r="BF1" s="462" t="s">
        <v>574</v>
      </c>
      <c r="BG1" s="462" t="s">
        <v>576</v>
      </c>
      <c r="BH1" s="462" t="s">
        <v>578</v>
      </c>
      <c r="BI1" s="462" t="s">
        <v>276</v>
      </c>
      <c r="BJ1" s="462" t="s">
        <v>580</v>
      </c>
      <c r="BK1" s="462" t="s">
        <v>582</v>
      </c>
      <c r="BL1" s="462" t="s">
        <v>584</v>
      </c>
      <c r="BM1" s="462" t="s">
        <v>586</v>
      </c>
      <c r="BN1" s="462" t="s">
        <v>588</v>
      </c>
      <c r="BO1" s="462" t="s">
        <v>590</v>
      </c>
      <c r="BP1" s="462" t="s">
        <v>592</v>
      </c>
      <c r="BQ1" s="462" t="s">
        <v>594</v>
      </c>
      <c r="BR1" s="462" t="s">
        <v>596</v>
      </c>
      <c r="BS1" s="462" t="s">
        <v>598</v>
      </c>
      <c r="BT1" s="465" t="s">
        <v>264</v>
      </c>
      <c r="BU1" s="462" t="s">
        <v>265</v>
      </c>
      <c r="BV1" s="462" t="s">
        <v>600</v>
      </c>
      <c r="BW1" s="462" t="s">
        <v>266</v>
      </c>
      <c r="BX1" s="462" t="s">
        <v>602</v>
      </c>
      <c r="BY1" s="462" t="s">
        <v>604</v>
      </c>
      <c r="BZ1" s="465" t="s">
        <v>267</v>
      </c>
      <c r="CA1" s="462" t="s">
        <v>268</v>
      </c>
      <c r="CB1" s="462" t="s">
        <v>606</v>
      </c>
      <c r="CC1" s="462" t="s">
        <v>269</v>
      </c>
      <c r="CD1" s="462" t="s">
        <v>608</v>
      </c>
      <c r="CE1" s="462" t="s">
        <v>610</v>
      </c>
      <c r="CF1" s="462" t="s">
        <v>612</v>
      </c>
      <c r="CG1" s="465" t="s">
        <v>270</v>
      </c>
      <c r="CH1" s="462" t="s">
        <v>618</v>
      </c>
      <c r="CI1" s="462" t="s">
        <v>620</v>
      </c>
      <c r="CJ1" s="462" t="s">
        <v>271</v>
      </c>
      <c r="CK1" s="462" t="s">
        <v>614</v>
      </c>
      <c r="CL1" s="462" t="s">
        <v>616</v>
      </c>
      <c r="CM1" s="462" t="s">
        <v>272</v>
      </c>
      <c r="CN1" s="462" t="s">
        <v>622</v>
      </c>
      <c r="CO1" s="462" t="s">
        <v>273</v>
      </c>
      <c r="CP1" s="462" t="s">
        <v>623</v>
      </c>
      <c r="CQ1" s="461" t="s">
        <v>277</v>
      </c>
      <c r="CR1" s="465" t="s">
        <v>278</v>
      </c>
      <c r="CS1" s="462" t="s">
        <v>624</v>
      </c>
      <c r="CT1" s="462" t="s">
        <v>625</v>
      </c>
      <c r="CU1" s="462" t="s">
        <v>627</v>
      </c>
      <c r="CV1" s="462" t="s">
        <v>279</v>
      </c>
      <c r="CW1" s="462" t="s">
        <v>629</v>
      </c>
      <c r="CX1" s="462" t="s">
        <v>631</v>
      </c>
      <c r="CY1" s="462" t="s">
        <v>633</v>
      </c>
      <c r="CZ1" s="462" t="s">
        <v>635</v>
      </c>
      <c r="DA1" s="462" t="s">
        <v>637</v>
      </c>
      <c r="DB1" s="462" t="s">
        <v>639</v>
      </c>
      <c r="DC1" s="465" t="s">
        <v>280</v>
      </c>
      <c r="DD1" s="462" t="s">
        <v>281</v>
      </c>
      <c r="DE1" s="462" t="s">
        <v>641</v>
      </c>
      <c r="DF1" s="462" t="s">
        <v>282</v>
      </c>
      <c r="DG1" s="462" t="s">
        <v>643</v>
      </c>
      <c r="DH1" s="462" t="s">
        <v>645</v>
      </c>
      <c r="DI1" s="462" t="s">
        <v>647</v>
      </c>
      <c r="DJ1" s="462" t="s">
        <v>649</v>
      </c>
      <c r="DK1" s="462" t="s">
        <v>651</v>
      </c>
      <c r="DL1" s="462" t="s">
        <v>653</v>
      </c>
      <c r="DM1" s="462" t="s">
        <v>655</v>
      </c>
      <c r="DN1" s="462" t="s">
        <v>283</v>
      </c>
      <c r="DO1" s="462" t="s">
        <v>657</v>
      </c>
      <c r="DP1" s="462" t="s">
        <v>659</v>
      </c>
      <c r="DQ1" s="462" t="s">
        <v>661</v>
      </c>
      <c r="DR1" s="465" t="s">
        <v>284</v>
      </c>
      <c r="DS1" s="462" t="s">
        <v>663</v>
      </c>
      <c r="DT1" s="462" t="s">
        <v>285</v>
      </c>
      <c r="DU1" s="462" t="s">
        <v>665</v>
      </c>
      <c r="DV1" s="462" t="s">
        <v>286</v>
      </c>
      <c r="DW1" s="462" t="s">
        <v>667</v>
      </c>
      <c r="DX1" s="462" t="s">
        <v>669</v>
      </c>
      <c r="DY1" s="462" t="s">
        <v>671</v>
      </c>
      <c r="DZ1" s="462" t="s">
        <v>673</v>
      </c>
      <c r="EA1" s="462" t="s">
        <v>675</v>
      </c>
      <c r="EB1" s="462" t="s">
        <v>677</v>
      </c>
      <c r="EC1" s="462" t="s">
        <v>679</v>
      </c>
      <c r="ED1" s="462" t="s">
        <v>681</v>
      </c>
      <c r="EE1" s="462" t="s">
        <v>683</v>
      </c>
      <c r="EF1" s="462" t="s">
        <v>685</v>
      </c>
      <c r="EG1" s="462" t="s">
        <v>687</v>
      </c>
      <c r="EH1" s="465" t="s">
        <v>287</v>
      </c>
      <c r="EI1" s="462" t="s">
        <v>689</v>
      </c>
      <c r="EJ1" s="462" t="s">
        <v>288</v>
      </c>
      <c r="EK1" s="462" t="s">
        <v>691</v>
      </c>
      <c r="EL1" s="462" t="s">
        <v>693</v>
      </c>
      <c r="EM1" s="462" t="s">
        <v>289</v>
      </c>
      <c r="EN1" s="462" t="s">
        <v>695</v>
      </c>
      <c r="EO1" s="462" t="s">
        <v>697</v>
      </c>
      <c r="EP1" s="462" t="s">
        <v>290</v>
      </c>
      <c r="EQ1" s="462" t="s">
        <v>699</v>
      </c>
      <c r="ER1" s="462" t="s">
        <v>701</v>
      </c>
      <c r="ES1" s="462" t="s">
        <v>703</v>
      </c>
      <c r="ET1" s="462" t="s">
        <v>291</v>
      </c>
      <c r="EU1" s="462" t="s">
        <v>705</v>
      </c>
      <c r="EV1" s="462" t="s">
        <v>707</v>
      </c>
      <c r="EW1" s="465" t="s">
        <v>292</v>
      </c>
      <c r="EX1" s="462" t="s">
        <v>293</v>
      </c>
      <c r="EY1" s="462" t="s">
        <v>709</v>
      </c>
      <c r="EZ1" s="462" t="s">
        <v>711</v>
      </c>
      <c r="FA1" s="462" t="s">
        <v>713</v>
      </c>
      <c r="FB1" s="462" t="s">
        <v>715</v>
      </c>
      <c r="FC1" s="462" t="s">
        <v>294</v>
      </c>
      <c r="FD1" s="462" t="s">
        <v>717</v>
      </c>
      <c r="FE1" s="462" t="s">
        <v>719</v>
      </c>
      <c r="FF1" s="462" t="s">
        <v>721</v>
      </c>
      <c r="FG1" s="462" t="s">
        <v>723</v>
      </c>
      <c r="FH1" s="462" t="s">
        <v>725</v>
      </c>
      <c r="FI1" s="462" t="s">
        <v>295</v>
      </c>
      <c r="FJ1" s="462" t="s">
        <v>728</v>
      </c>
      <c r="FK1" s="462" t="s">
        <v>296</v>
      </c>
      <c r="FL1" s="462" t="s">
        <v>731</v>
      </c>
      <c r="FM1" s="462" t="s">
        <v>732</v>
      </c>
      <c r="FN1" s="462" t="s">
        <v>734</v>
      </c>
      <c r="FO1" s="462" t="s">
        <v>297</v>
      </c>
      <c r="FP1" s="462" t="s">
        <v>737</v>
      </c>
      <c r="FQ1" s="462" t="s">
        <v>738</v>
      </c>
      <c r="FR1" s="462" t="s">
        <v>740</v>
      </c>
      <c r="FS1" s="462" t="s">
        <v>298</v>
      </c>
      <c r="FT1" s="462" t="s">
        <v>743</v>
      </c>
      <c r="FU1" s="462" t="s">
        <v>745</v>
      </c>
      <c r="FV1" s="462" t="s">
        <v>747</v>
      </c>
      <c r="FW1" s="465" t="s">
        <v>299</v>
      </c>
      <c r="FX1" s="465" t="s">
        <v>300</v>
      </c>
      <c r="FY1" s="462" t="s">
        <v>306</v>
      </c>
      <c r="FZ1" s="462" t="s">
        <v>749</v>
      </c>
      <c r="GA1" s="462" t="s">
        <v>751</v>
      </c>
      <c r="GB1" s="462" t="s">
        <v>753</v>
      </c>
      <c r="GC1" s="462" t="s">
        <v>755</v>
      </c>
      <c r="GD1" s="462" t="s">
        <v>757</v>
      </c>
      <c r="GE1" s="462" t="s">
        <v>759</v>
      </c>
      <c r="GF1" s="465" t="s">
        <v>301</v>
      </c>
      <c r="GG1" s="462" t="s">
        <v>307</v>
      </c>
      <c r="GH1" s="462" t="s">
        <v>761</v>
      </c>
      <c r="GI1" s="462" t="s">
        <v>763</v>
      </c>
      <c r="GJ1" s="462" t="s">
        <v>764</v>
      </c>
      <c r="GK1" s="462" t="s">
        <v>308</v>
      </c>
      <c r="GL1" s="462" t="s">
        <v>767</v>
      </c>
      <c r="GM1" s="462" t="s">
        <v>768</v>
      </c>
      <c r="GN1" s="465" t="s">
        <v>302</v>
      </c>
      <c r="GO1" s="462" t="s">
        <v>303</v>
      </c>
      <c r="GP1" s="462" t="s">
        <v>770</v>
      </c>
      <c r="GQ1" s="462" t="s">
        <v>772</v>
      </c>
      <c r="GR1" s="462" t="s">
        <v>774</v>
      </c>
      <c r="GS1" s="462" t="s">
        <v>776</v>
      </c>
      <c r="GT1" s="462" t="s">
        <v>778</v>
      </c>
      <c r="GU1" s="465" t="s">
        <v>304</v>
      </c>
      <c r="GV1" s="462" t="s">
        <v>305</v>
      </c>
      <c r="GW1" s="462" t="s">
        <v>780</v>
      </c>
      <c r="GX1" s="462" t="s">
        <v>782</v>
      </c>
      <c r="GY1" s="462" t="s">
        <v>784</v>
      </c>
      <c r="GZ1" s="462" t="s">
        <v>786</v>
      </c>
      <c r="HA1" s="462" t="s">
        <v>788</v>
      </c>
      <c r="HB1" s="462" t="s">
        <v>790</v>
      </c>
      <c r="HC1" s="461" t="s">
        <v>309</v>
      </c>
      <c r="HD1" s="465" t="s">
        <v>310</v>
      </c>
      <c r="HE1" s="462" t="s">
        <v>311</v>
      </c>
      <c r="HF1" s="462" t="s">
        <v>792</v>
      </c>
      <c r="HG1" s="462" t="s">
        <v>794</v>
      </c>
      <c r="HH1" s="462" t="s">
        <v>796</v>
      </c>
      <c r="HI1" s="462" t="s">
        <v>798</v>
      </c>
      <c r="HJ1" s="462" t="s">
        <v>312</v>
      </c>
      <c r="HK1" s="462" t="s">
        <v>801</v>
      </c>
      <c r="HL1" s="462" t="s">
        <v>329</v>
      </c>
      <c r="HM1" s="462" t="s">
        <v>839</v>
      </c>
      <c r="HN1" s="462" t="s">
        <v>841</v>
      </c>
      <c r="HO1" s="462" t="s">
        <v>843</v>
      </c>
      <c r="HP1" s="465" t="s">
        <v>313</v>
      </c>
      <c r="HQ1" s="462" t="s">
        <v>803</v>
      </c>
      <c r="HR1" s="462" t="s">
        <v>805</v>
      </c>
      <c r="HS1" s="462" t="s">
        <v>314</v>
      </c>
      <c r="HT1" s="462" t="s">
        <v>808</v>
      </c>
      <c r="HU1" s="462" t="s">
        <v>810</v>
      </c>
      <c r="HV1" s="462" t="s">
        <v>811</v>
      </c>
      <c r="HW1" s="462" t="s">
        <v>813</v>
      </c>
      <c r="HX1" s="465" t="s">
        <v>315</v>
      </c>
      <c r="HY1" s="462" t="s">
        <v>815</v>
      </c>
      <c r="HZ1" s="462" t="s">
        <v>817</v>
      </c>
      <c r="IA1" s="462" t="s">
        <v>819</v>
      </c>
      <c r="IB1" s="462" t="s">
        <v>316</v>
      </c>
      <c r="IC1" s="462" t="s">
        <v>821</v>
      </c>
      <c r="ID1" s="462" t="s">
        <v>823</v>
      </c>
      <c r="IE1" s="462" t="s">
        <v>317</v>
      </c>
      <c r="IF1" s="462" t="s">
        <v>825</v>
      </c>
      <c r="IG1" s="462" t="s">
        <v>827</v>
      </c>
      <c r="IH1" s="462" t="s">
        <v>318</v>
      </c>
      <c r="II1" s="462" t="s">
        <v>829</v>
      </c>
      <c r="IJ1" s="462" t="s">
        <v>831</v>
      </c>
      <c r="IK1" s="462" t="s">
        <v>833</v>
      </c>
      <c r="IL1" s="462" t="s">
        <v>835</v>
      </c>
      <c r="IM1" s="462" t="s">
        <v>319</v>
      </c>
      <c r="IN1" s="462" t="s">
        <v>837</v>
      </c>
      <c r="IO1" s="465" t="s">
        <v>320</v>
      </c>
      <c r="IP1" s="462" t="s">
        <v>845</v>
      </c>
      <c r="IQ1" s="462" t="s">
        <v>847</v>
      </c>
      <c r="IR1" s="462" t="s">
        <v>321</v>
      </c>
      <c r="IS1" s="462" t="s">
        <v>849</v>
      </c>
      <c r="IT1" s="462" t="s">
        <v>851</v>
      </c>
      <c r="IU1" s="462" t="s">
        <v>853</v>
      </c>
      <c r="IV1" s="465" t="s">
        <v>322</v>
      </c>
      <c r="IW1" s="462" t="s">
        <v>855</v>
      </c>
      <c r="IX1" s="462" t="s">
        <v>323</v>
      </c>
      <c r="IY1" s="462" t="s">
        <v>858</v>
      </c>
      <c r="IZ1" s="462" t="s">
        <v>860</v>
      </c>
      <c r="JA1" s="462" t="s">
        <v>862</v>
      </c>
      <c r="JB1" s="462" t="s">
        <v>864</v>
      </c>
      <c r="JC1" s="462" t="s">
        <v>866</v>
      </c>
      <c r="JD1" s="462" t="s">
        <v>868</v>
      </c>
      <c r="JE1" s="462" t="s">
        <v>324</v>
      </c>
      <c r="JF1" s="462" t="s">
        <v>871</v>
      </c>
      <c r="JG1" s="462" t="s">
        <v>873</v>
      </c>
      <c r="JH1" s="462" t="s">
        <v>875</v>
      </c>
      <c r="JI1" s="462" t="s">
        <v>877</v>
      </c>
      <c r="JJ1" s="462" t="s">
        <v>879</v>
      </c>
      <c r="JK1" s="462" t="s">
        <v>881</v>
      </c>
      <c r="JL1" s="462" t="s">
        <v>883</v>
      </c>
      <c r="JM1" s="462" t="s">
        <v>885</v>
      </c>
      <c r="JN1" s="462" t="s">
        <v>325</v>
      </c>
      <c r="JO1" s="462" t="s">
        <v>888</v>
      </c>
      <c r="JP1" s="462" t="s">
        <v>890</v>
      </c>
      <c r="JQ1" s="462" t="s">
        <v>892</v>
      </c>
      <c r="JR1" s="462" t="s">
        <v>894</v>
      </c>
      <c r="JS1" s="462" t="s">
        <v>895</v>
      </c>
      <c r="JT1" s="462" t="s">
        <v>897</v>
      </c>
      <c r="JU1" s="462" t="s">
        <v>899</v>
      </c>
      <c r="JV1" s="462" t="s">
        <v>901</v>
      </c>
      <c r="JW1" s="462" t="s">
        <v>903</v>
      </c>
      <c r="JX1" s="462" t="s">
        <v>905</v>
      </c>
      <c r="JY1" s="462" t="s">
        <v>907</v>
      </c>
      <c r="JZ1" s="462" t="s">
        <v>909</v>
      </c>
      <c r="KA1" s="462" t="s">
        <v>911</v>
      </c>
      <c r="KB1" s="462" t="s">
        <v>913</v>
      </c>
      <c r="KC1" s="462" t="s">
        <v>915</v>
      </c>
      <c r="KD1" s="462" t="s">
        <v>917</v>
      </c>
      <c r="KE1" s="462" t="s">
        <v>919</v>
      </c>
      <c r="KF1" s="462" t="s">
        <v>921</v>
      </c>
      <c r="KG1" s="462" t="s">
        <v>923</v>
      </c>
      <c r="KH1" s="462" t="s">
        <v>925</v>
      </c>
      <c r="KI1" s="462" t="s">
        <v>927</v>
      </c>
      <c r="KJ1" s="462" t="s">
        <v>929</v>
      </c>
      <c r="KK1" s="462" t="s">
        <v>931</v>
      </c>
      <c r="KL1" s="462" t="s">
        <v>933</v>
      </c>
      <c r="KM1" s="462" t="s">
        <v>935</v>
      </c>
      <c r="KN1" s="462" t="s">
        <v>937</v>
      </c>
      <c r="KO1" s="465" t="s">
        <v>326</v>
      </c>
      <c r="KP1" s="462" t="s">
        <v>939</v>
      </c>
      <c r="KQ1" s="462" t="s">
        <v>327</v>
      </c>
      <c r="KR1" s="462" t="s">
        <v>942</v>
      </c>
      <c r="KS1" s="462" t="s">
        <v>944</v>
      </c>
      <c r="KT1" s="462" t="s">
        <v>946</v>
      </c>
      <c r="KU1" s="462" t="s">
        <v>948</v>
      </c>
      <c r="KV1" s="462" t="s">
        <v>328</v>
      </c>
      <c r="KW1" s="462" t="s">
        <v>951</v>
      </c>
      <c r="KX1" s="462" t="s">
        <v>953</v>
      </c>
      <c r="KY1" s="462" t="s">
        <v>955</v>
      </c>
      <c r="KZ1" s="462" t="s">
        <v>957</v>
      </c>
      <c r="LA1" s="462" t="s">
        <v>959</v>
      </c>
      <c r="LB1" s="462" t="s">
        <v>961</v>
      </c>
      <c r="LC1" s="462" t="s">
        <v>963</v>
      </c>
      <c r="LD1" s="461" t="s">
        <v>330</v>
      </c>
      <c r="LE1" s="465" t="s">
        <v>331</v>
      </c>
      <c r="LF1" s="462" t="s">
        <v>332</v>
      </c>
      <c r="LG1" s="462" t="s">
        <v>346</v>
      </c>
      <c r="LH1" s="462" t="s">
        <v>965</v>
      </c>
      <c r="LI1" s="462" t="s">
        <v>967</v>
      </c>
      <c r="LJ1" s="462" t="s">
        <v>969</v>
      </c>
      <c r="LK1" s="462" t="s">
        <v>971</v>
      </c>
      <c r="LL1" s="462" t="s">
        <v>347</v>
      </c>
      <c r="LM1" s="462" t="s">
        <v>973</v>
      </c>
      <c r="LN1" s="462" t="s">
        <v>348</v>
      </c>
      <c r="LO1" s="462" t="s">
        <v>975</v>
      </c>
      <c r="LP1" s="462" t="s">
        <v>333</v>
      </c>
      <c r="LQ1" s="462" t="s">
        <v>977</v>
      </c>
      <c r="LR1" s="462" t="s">
        <v>349</v>
      </c>
      <c r="LS1" s="462" t="s">
        <v>979</v>
      </c>
      <c r="LT1" s="462" t="s">
        <v>981</v>
      </c>
      <c r="LU1" s="462" t="s">
        <v>350</v>
      </c>
      <c r="LV1" s="465" t="s">
        <v>334</v>
      </c>
      <c r="LW1" s="462" t="s">
        <v>335</v>
      </c>
      <c r="LX1" s="462" t="s">
        <v>983</v>
      </c>
      <c r="LY1" s="462" t="s">
        <v>985</v>
      </c>
      <c r="LZ1" s="462" t="s">
        <v>986</v>
      </c>
      <c r="MA1" s="462" t="s">
        <v>988</v>
      </c>
      <c r="MB1" s="462" t="s">
        <v>989</v>
      </c>
      <c r="MC1" s="462" t="s">
        <v>991</v>
      </c>
      <c r="MD1" s="462" t="s">
        <v>993</v>
      </c>
      <c r="ME1" s="462" t="s">
        <v>995</v>
      </c>
      <c r="MF1" s="462" t="s">
        <v>997</v>
      </c>
      <c r="MG1" s="462" t="s">
        <v>336</v>
      </c>
      <c r="MH1" s="462" t="s">
        <v>1000</v>
      </c>
      <c r="MI1" s="462" t="s">
        <v>1001</v>
      </c>
      <c r="MJ1" s="462" t="s">
        <v>1003</v>
      </c>
      <c r="MK1" s="462" t="s">
        <v>337</v>
      </c>
      <c r="ML1" s="462" t="s">
        <v>1006</v>
      </c>
      <c r="MM1" s="462" t="s">
        <v>1007</v>
      </c>
      <c r="MN1" s="462" t="s">
        <v>1009</v>
      </c>
      <c r="MO1" s="462" t="s">
        <v>1011</v>
      </c>
      <c r="MP1" s="462" t="s">
        <v>338</v>
      </c>
      <c r="MQ1" s="462" t="s">
        <v>1014</v>
      </c>
      <c r="MR1" s="462" t="s">
        <v>1016</v>
      </c>
      <c r="MS1" s="462" t="s">
        <v>1018</v>
      </c>
      <c r="MT1" s="462" t="s">
        <v>1020</v>
      </c>
      <c r="MU1" s="462" t="s">
        <v>339</v>
      </c>
      <c r="MV1" s="462" t="s">
        <v>1023</v>
      </c>
      <c r="MW1" s="462" t="s">
        <v>1025</v>
      </c>
      <c r="MX1" s="462" t="s">
        <v>1027</v>
      </c>
      <c r="MY1" s="462" t="s">
        <v>1029</v>
      </c>
      <c r="MZ1" s="462" t="s">
        <v>1031</v>
      </c>
      <c r="NA1" s="462" t="s">
        <v>1033</v>
      </c>
      <c r="NB1" s="462" t="s">
        <v>1035</v>
      </c>
      <c r="NC1" s="462" t="s">
        <v>1037</v>
      </c>
      <c r="ND1" s="462" t="s">
        <v>1039</v>
      </c>
      <c r="NE1" s="462" t="s">
        <v>1041</v>
      </c>
      <c r="NF1" s="462" t="s">
        <v>1043</v>
      </c>
      <c r="NG1" s="462" t="s">
        <v>1044</v>
      </c>
      <c r="NH1" s="465" t="s">
        <v>340</v>
      </c>
      <c r="NI1" s="462" t="s">
        <v>341</v>
      </c>
      <c r="NJ1" s="462" t="s">
        <v>1046</v>
      </c>
      <c r="NK1" s="462" t="s">
        <v>1048</v>
      </c>
      <c r="NL1" s="462" t="s">
        <v>1050</v>
      </c>
      <c r="NM1" s="462" t="s">
        <v>1052</v>
      </c>
      <c r="NN1" s="465" t="s">
        <v>342</v>
      </c>
      <c r="NO1" s="462" t="s">
        <v>343</v>
      </c>
      <c r="NP1" s="462" t="s">
        <v>1053</v>
      </c>
      <c r="NQ1" s="462" t="s">
        <v>344</v>
      </c>
      <c r="NR1" s="462" t="s">
        <v>1055</v>
      </c>
      <c r="NS1" s="462" t="s">
        <v>1057</v>
      </c>
      <c r="NT1" s="462" t="s">
        <v>345</v>
      </c>
      <c r="NU1" s="462" t="s">
        <v>1059</v>
      </c>
      <c r="NV1" s="461" t="s">
        <v>351</v>
      </c>
      <c r="NW1" s="465" t="s">
        <v>352</v>
      </c>
      <c r="NX1" s="462" t="s">
        <v>353</v>
      </c>
      <c r="NY1" s="462" t="s">
        <v>1062</v>
      </c>
      <c r="NZ1" s="462" t="s">
        <v>1064</v>
      </c>
      <c r="OA1" s="462" t="s">
        <v>354</v>
      </c>
      <c r="OB1" s="462" t="s">
        <v>364</v>
      </c>
      <c r="OC1" s="462" t="s">
        <v>1066</v>
      </c>
      <c r="OD1" s="462" t="s">
        <v>1068</v>
      </c>
      <c r="OE1" s="462" t="s">
        <v>1070</v>
      </c>
      <c r="OF1" s="462" t="s">
        <v>1072</v>
      </c>
      <c r="OG1" s="462" t="s">
        <v>1074</v>
      </c>
      <c r="OH1" s="462" t="s">
        <v>1076</v>
      </c>
      <c r="OI1" s="462" t="s">
        <v>1078</v>
      </c>
      <c r="OJ1" s="462" t="s">
        <v>1080</v>
      </c>
      <c r="OK1" s="462" t="s">
        <v>1082</v>
      </c>
      <c r="OL1" s="462" t="s">
        <v>1084</v>
      </c>
      <c r="OM1" s="462" t="s">
        <v>1086</v>
      </c>
      <c r="ON1" s="462" t="s">
        <v>1088</v>
      </c>
      <c r="OO1" s="462" t="s">
        <v>1090</v>
      </c>
      <c r="OP1" s="462" t="s">
        <v>1092</v>
      </c>
      <c r="OQ1" s="462" t="s">
        <v>1094</v>
      </c>
      <c r="OR1" s="462" t="s">
        <v>1096</v>
      </c>
      <c r="OS1" s="462" t="s">
        <v>1098</v>
      </c>
      <c r="OT1" s="462" t="s">
        <v>1100</v>
      </c>
      <c r="OU1" s="462" t="s">
        <v>1102</v>
      </c>
      <c r="OV1" s="462" t="s">
        <v>1104</v>
      </c>
      <c r="OW1" s="462" t="s">
        <v>1106</v>
      </c>
      <c r="OX1" s="462" t="s">
        <v>1108</v>
      </c>
      <c r="OY1" s="462" t="s">
        <v>365</v>
      </c>
      <c r="OZ1" s="462" t="s">
        <v>1111</v>
      </c>
      <c r="PA1" s="462" t="s">
        <v>1113</v>
      </c>
      <c r="PB1" s="462" t="s">
        <v>1114</v>
      </c>
      <c r="PC1" s="462" t="s">
        <v>1116</v>
      </c>
      <c r="PD1" s="462" t="s">
        <v>1118</v>
      </c>
      <c r="PE1" s="462" t="s">
        <v>1120</v>
      </c>
      <c r="PF1" s="462" t="s">
        <v>1122</v>
      </c>
      <c r="PG1" s="462" t="s">
        <v>1124</v>
      </c>
      <c r="PH1" s="462" t="s">
        <v>1126</v>
      </c>
      <c r="PI1" s="462" t="s">
        <v>1128</v>
      </c>
      <c r="PJ1" s="462" t="s">
        <v>1130</v>
      </c>
      <c r="PK1" s="462" t="s">
        <v>1132</v>
      </c>
      <c r="PL1" s="462" t="s">
        <v>1134</v>
      </c>
      <c r="PM1" s="462" t="s">
        <v>1136</v>
      </c>
      <c r="PN1" s="462" t="s">
        <v>1138</v>
      </c>
      <c r="PO1" s="462" t="s">
        <v>1140</v>
      </c>
      <c r="PP1" s="462" t="s">
        <v>1142</v>
      </c>
      <c r="PQ1" s="462" t="s">
        <v>1144</v>
      </c>
      <c r="PR1" s="462" t="s">
        <v>1146</v>
      </c>
      <c r="PS1" s="462" t="s">
        <v>1148</v>
      </c>
      <c r="PT1" s="462" t="s">
        <v>1150</v>
      </c>
      <c r="PU1" s="462" t="s">
        <v>1152</v>
      </c>
      <c r="PV1" s="462" t="s">
        <v>1154</v>
      </c>
      <c r="PW1" s="462" t="s">
        <v>1156</v>
      </c>
      <c r="PX1" s="462" t="s">
        <v>1158</v>
      </c>
      <c r="PY1" s="462" t="s">
        <v>1160</v>
      </c>
      <c r="PZ1" s="462" t="s">
        <v>355</v>
      </c>
      <c r="QA1" s="462" t="s">
        <v>1162</v>
      </c>
      <c r="QB1" s="462" t="s">
        <v>1164</v>
      </c>
      <c r="QC1" s="462" t="s">
        <v>1166</v>
      </c>
      <c r="QD1" s="462" t="s">
        <v>1168</v>
      </c>
      <c r="QE1" s="462" t="s">
        <v>1170</v>
      </c>
      <c r="QF1" s="465" t="s">
        <v>356</v>
      </c>
      <c r="QG1" s="462" t="s">
        <v>357</v>
      </c>
      <c r="QH1" s="462" t="s">
        <v>1172</v>
      </c>
      <c r="QI1" s="462" t="s">
        <v>1174</v>
      </c>
      <c r="QJ1" s="462" t="s">
        <v>1176</v>
      </c>
      <c r="QK1" s="462" t="s">
        <v>1178</v>
      </c>
      <c r="QL1" s="462" t="s">
        <v>1180</v>
      </c>
      <c r="QM1" s="462" t="s">
        <v>1182</v>
      </c>
      <c r="QN1" s="465" t="s">
        <v>358</v>
      </c>
      <c r="QO1" s="462" t="s">
        <v>1184</v>
      </c>
      <c r="QP1" s="462" t="s">
        <v>359</v>
      </c>
      <c r="QQ1" s="462" t="s">
        <v>366</v>
      </c>
      <c r="QR1" s="462" t="s">
        <v>1186</v>
      </c>
      <c r="QS1" s="462" t="s">
        <v>1188</v>
      </c>
      <c r="QT1" s="462" t="s">
        <v>1190</v>
      </c>
      <c r="QU1" s="462" t="s">
        <v>1192</v>
      </c>
      <c r="QV1" s="462" t="s">
        <v>1194</v>
      </c>
      <c r="QW1" s="462" t="s">
        <v>1196</v>
      </c>
      <c r="QX1" s="462" t="s">
        <v>1198</v>
      </c>
      <c r="QY1" s="462" t="s">
        <v>1200</v>
      </c>
      <c r="QZ1" s="462" t="s">
        <v>1202</v>
      </c>
      <c r="RA1" s="462" t="s">
        <v>1204</v>
      </c>
      <c r="RB1" s="462" t="s">
        <v>1206</v>
      </c>
      <c r="RC1" s="462" t="s">
        <v>1208</v>
      </c>
      <c r="RD1" s="462" t="s">
        <v>1210</v>
      </c>
      <c r="RE1" s="462" t="s">
        <v>1212</v>
      </c>
      <c r="RF1" s="465" t="s">
        <v>360</v>
      </c>
      <c r="RG1" s="462" t="s">
        <v>361</v>
      </c>
      <c r="RH1" s="462" t="s">
        <v>1214</v>
      </c>
      <c r="RI1" s="462" t="s">
        <v>1216</v>
      </c>
      <c r="RJ1" s="465" t="s">
        <v>362</v>
      </c>
      <c r="RK1" s="462" t="s">
        <v>363</v>
      </c>
      <c r="RL1" s="462" t="s">
        <v>1218</v>
      </c>
      <c r="RM1" s="462" t="s">
        <v>1219</v>
      </c>
      <c r="RN1" s="462" t="s">
        <v>1220</v>
      </c>
      <c r="RO1" s="462" t="s">
        <v>1221</v>
      </c>
      <c r="RP1" s="462" t="s">
        <v>1223</v>
      </c>
      <c r="RQ1" s="462" t="s">
        <v>1224</v>
      </c>
      <c r="RR1" s="462" t="s">
        <v>1226</v>
      </c>
      <c r="RS1" s="462" t="s">
        <v>1227</v>
      </c>
      <c r="RT1" s="461" t="s">
        <v>367</v>
      </c>
      <c r="RU1" s="465" t="s">
        <v>368</v>
      </c>
      <c r="RV1" s="462" t="s">
        <v>369</v>
      </c>
      <c r="RW1" s="462" t="s">
        <v>1229</v>
      </c>
      <c r="RX1" s="462" t="s">
        <v>1231</v>
      </c>
      <c r="RY1" s="462" t="s">
        <v>370</v>
      </c>
      <c r="RZ1" s="462" t="s">
        <v>1233</v>
      </c>
      <c r="SA1" s="462" t="s">
        <v>1235</v>
      </c>
      <c r="SB1" s="462" t="s">
        <v>1237</v>
      </c>
      <c r="SC1" s="462" t="s">
        <v>1239</v>
      </c>
      <c r="SD1" s="465" t="s">
        <v>371</v>
      </c>
      <c r="SE1" s="462" t="s">
        <v>372</v>
      </c>
      <c r="SF1" s="462" t="s">
        <v>1241</v>
      </c>
      <c r="SG1" s="462" t="s">
        <v>1243</v>
      </c>
      <c r="SH1" s="462" t="s">
        <v>1245</v>
      </c>
      <c r="SI1" s="462" t="s">
        <v>1247</v>
      </c>
      <c r="SJ1" s="462" t="s">
        <v>1249</v>
      </c>
      <c r="SK1" s="462" t="s">
        <v>1251</v>
      </c>
      <c r="SL1" s="462" t="s">
        <v>1253</v>
      </c>
      <c r="SM1" s="462" t="s">
        <v>1255</v>
      </c>
      <c r="SN1" s="462" t="s">
        <v>1257</v>
      </c>
      <c r="SO1" s="462" t="s">
        <v>1259</v>
      </c>
      <c r="SP1" s="462" t="s">
        <v>1261</v>
      </c>
      <c r="SQ1" s="462" t="s">
        <v>1263</v>
      </c>
      <c r="SR1" s="462" t="s">
        <v>1265</v>
      </c>
      <c r="SS1" s="462" t="s">
        <v>1267</v>
      </c>
      <c r="ST1" s="462" t="s">
        <v>1269</v>
      </c>
      <c r="SU1" s="461" t="s">
        <v>373</v>
      </c>
      <c r="SV1" s="465" t="s">
        <v>374</v>
      </c>
      <c r="SW1" s="462" t="s">
        <v>375</v>
      </c>
      <c r="SX1" s="462" t="s">
        <v>1271</v>
      </c>
      <c r="SY1" s="462" t="s">
        <v>1273</v>
      </c>
      <c r="SZ1" s="462" t="s">
        <v>1275</v>
      </c>
      <c r="TA1" s="462" t="s">
        <v>1277</v>
      </c>
      <c r="TB1" s="462" t="s">
        <v>1279</v>
      </c>
      <c r="TC1" s="462" t="s">
        <v>376</v>
      </c>
      <c r="TD1" s="462" t="s">
        <v>1281</v>
      </c>
      <c r="TE1" s="462" t="s">
        <v>1283</v>
      </c>
      <c r="TF1" s="462" t="s">
        <v>1285</v>
      </c>
      <c r="TG1" s="462" t="s">
        <v>1287</v>
      </c>
      <c r="TH1" s="462" t="s">
        <v>1289</v>
      </c>
      <c r="TI1" s="462" t="s">
        <v>1291</v>
      </c>
      <c r="TJ1" s="465" t="s">
        <v>377</v>
      </c>
      <c r="TK1" s="462" t="s">
        <v>378</v>
      </c>
      <c r="TL1" s="462" t="s">
        <v>379</v>
      </c>
      <c r="TM1" s="462" t="s">
        <v>1293</v>
      </c>
      <c r="TN1" s="462" t="s">
        <v>1295</v>
      </c>
      <c r="TO1" s="462" t="s">
        <v>1296</v>
      </c>
      <c r="TP1" s="462" t="s">
        <v>1298</v>
      </c>
      <c r="TQ1" s="462" t="s">
        <v>1300</v>
      </c>
      <c r="TR1" s="462" t="s">
        <v>1302</v>
      </c>
      <c r="TS1" s="462" t="s">
        <v>1304</v>
      </c>
      <c r="TT1" s="462" t="s">
        <v>1306</v>
      </c>
      <c r="TU1" s="462" t="s">
        <v>1308</v>
      </c>
      <c r="TV1" s="462" t="s">
        <v>1310</v>
      </c>
      <c r="TW1" s="462" t="s">
        <v>1312</v>
      </c>
      <c r="TX1" s="462" t="s">
        <v>1314</v>
      </c>
      <c r="TY1" s="462" t="s">
        <v>1316</v>
      </c>
      <c r="TZ1" s="462" t="s">
        <v>1318</v>
      </c>
      <c r="UA1" s="462" t="s">
        <v>1320</v>
      </c>
      <c r="UB1" s="462" t="s">
        <v>1322</v>
      </c>
      <c r="UC1" s="461" t="s">
        <v>1324</v>
      </c>
      <c r="UD1" s="462" t="s">
        <v>1326</v>
      </c>
      <c r="UE1" s="462" t="s">
        <v>1328</v>
      </c>
      <c r="UF1" s="462" t="s">
        <v>1330</v>
      </c>
      <c r="UG1" s="462" t="s">
        <v>1332</v>
      </c>
      <c r="UH1" s="462" t="s">
        <v>1334</v>
      </c>
      <c r="UI1" s="463"/>
    </row>
    <row r="2" spans="1:555" s="122" customFormat="1" hidden="1" x14ac:dyDescent="0.25">
      <c r="A2" s="459" t="s">
        <v>1357</v>
      </c>
      <c r="B2" s="459" t="s">
        <v>1359</v>
      </c>
      <c r="C2" s="459" t="s">
        <v>471</v>
      </c>
      <c r="D2" s="459" t="s">
        <v>1358</v>
      </c>
      <c r="E2" s="459" t="s">
        <v>1360</v>
      </c>
      <c r="F2" s="459" t="s">
        <v>472</v>
      </c>
      <c r="G2" s="460" t="s">
        <v>1361</v>
      </c>
      <c r="H2" s="459" t="s">
        <v>1362</v>
      </c>
      <c r="I2" s="459" t="s">
        <v>1363</v>
      </c>
      <c r="J2" s="459" t="s">
        <v>1454</v>
      </c>
      <c r="K2" s="459" t="s">
        <v>1364</v>
      </c>
      <c r="L2" s="459" t="s">
        <v>1365</v>
      </c>
      <c r="M2" s="459" t="s">
        <v>1366</v>
      </c>
      <c r="N2" s="459" t="s">
        <v>1367</v>
      </c>
      <c r="O2" s="459" t="s">
        <v>1368</v>
      </c>
      <c r="P2" s="459" t="s">
        <v>1479</v>
      </c>
      <c r="Q2" s="459" t="s">
        <v>1517</v>
      </c>
      <c r="R2" s="454" t="str">
        <f>+Presupuesto!D11</f>
        <v>Recurrente</v>
      </c>
      <c r="S2" s="454" t="str">
        <f>+Presupuesto!E11</f>
        <v>Programa / Proyecto 2016</v>
      </c>
      <c r="T2" s="459"/>
      <c r="U2" s="459" t="s">
        <v>394</v>
      </c>
      <c r="V2" s="459" t="s">
        <v>412</v>
      </c>
      <c r="W2" s="459" t="s">
        <v>395</v>
      </c>
      <c r="X2" s="459" t="s">
        <v>396</v>
      </c>
      <c r="Y2" s="459" t="s">
        <v>397</v>
      </c>
      <c r="Z2" s="459" t="s">
        <v>398</v>
      </c>
      <c r="AA2" s="459" t="s">
        <v>399</v>
      </c>
      <c r="AB2" s="459" t="s">
        <v>400</v>
      </c>
      <c r="AC2" s="459" t="s">
        <v>401</v>
      </c>
      <c r="AD2" s="459" t="s">
        <v>402</v>
      </c>
      <c r="AE2" s="459" t="s">
        <v>403</v>
      </c>
      <c r="AF2" s="459" t="s">
        <v>404</v>
      </c>
      <c r="AG2" s="459"/>
      <c r="AH2" s="459" t="s">
        <v>420</v>
      </c>
      <c r="AI2" s="459" t="s">
        <v>421</v>
      </c>
      <c r="AJ2" s="459" t="s">
        <v>422</v>
      </c>
      <c r="AK2" s="459" t="s">
        <v>423</v>
      </c>
      <c r="AL2" s="459" t="s">
        <v>424</v>
      </c>
      <c r="AM2" s="459" t="s">
        <v>427</v>
      </c>
      <c r="AN2" s="459" t="s">
        <v>425</v>
      </c>
      <c r="AO2" s="459" t="s">
        <v>426</v>
      </c>
      <c r="AP2" s="459" t="s">
        <v>428</v>
      </c>
      <c r="AQ2" s="459" t="s">
        <v>429</v>
      </c>
      <c r="AR2" s="459" t="s">
        <v>430</v>
      </c>
      <c r="AS2" s="459" t="s">
        <v>431</v>
      </c>
      <c r="AT2" s="459" t="s">
        <v>432</v>
      </c>
      <c r="AU2" s="459" t="s">
        <v>433</v>
      </c>
      <c r="AV2" s="459" t="s">
        <v>434</v>
      </c>
      <c r="AW2" s="459" t="s">
        <v>435</v>
      </c>
      <c r="AX2" s="459" t="s">
        <v>436</v>
      </c>
      <c r="AY2" s="459" t="s">
        <v>437</v>
      </c>
      <c r="AZ2" s="459" t="s">
        <v>438</v>
      </c>
      <c r="BA2" s="459" t="s">
        <v>439</v>
      </c>
      <c r="BB2" s="459" t="s">
        <v>440</v>
      </c>
      <c r="BC2" s="459" t="s">
        <v>441</v>
      </c>
      <c r="BD2" s="459" t="s">
        <v>442</v>
      </c>
      <c r="BE2" s="459" t="s">
        <v>443</v>
      </c>
      <c r="BF2" s="459" t="s">
        <v>444</v>
      </c>
      <c r="BG2" s="459" t="s">
        <v>445</v>
      </c>
      <c r="BH2" s="459" t="s">
        <v>446</v>
      </c>
      <c r="BI2" s="459" t="s">
        <v>447</v>
      </c>
      <c r="BJ2" s="459" t="s">
        <v>448</v>
      </c>
      <c r="BK2" s="459" t="s">
        <v>449</v>
      </c>
      <c r="BL2" s="459" t="s">
        <v>450</v>
      </c>
      <c r="BM2" s="459" t="s">
        <v>451</v>
      </c>
      <c r="BN2" s="459" t="s">
        <v>452</v>
      </c>
      <c r="BO2" s="459" t="s">
        <v>453</v>
      </c>
      <c r="BP2" s="459" t="s">
        <v>454</v>
      </c>
      <c r="BQ2" s="459" t="s">
        <v>455</v>
      </c>
      <c r="BR2" s="459" t="s">
        <v>456</v>
      </c>
      <c r="BS2" s="459" t="s">
        <v>457</v>
      </c>
      <c r="BT2" s="459" t="s">
        <v>458</v>
      </c>
      <c r="BU2" s="459" t="s">
        <v>459</v>
      </c>
      <c r="BV2" s="459"/>
      <c r="BW2" s="459"/>
      <c r="BX2" s="459"/>
      <c r="BY2" s="459"/>
      <c r="BZ2" s="459"/>
      <c r="CA2" s="459"/>
      <c r="CB2" s="459"/>
      <c r="CC2" s="459"/>
      <c r="CD2" s="459"/>
      <c r="CE2" s="459"/>
      <c r="CF2" s="459"/>
      <c r="CG2" s="459"/>
      <c r="CH2" s="459"/>
      <c r="CI2" s="459"/>
      <c r="CJ2" s="459"/>
      <c r="CK2" s="459"/>
      <c r="CL2" s="459"/>
      <c r="CM2" s="459"/>
      <c r="CN2" s="459"/>
      <c r="CO2" s="459"/>
      <c r="CP2" s="459"/>
      <c r="CQ2" s="459"/>
      <c r="CR2" s="459"/>
      <c r="CS2" s="459"/>
      <c r="CT2" s="459"/>
      <c r="CU2" s="459"/>
      <c r="CV2" s="459"/>
      <c r="CW2" s="459"/>
      <c r="CX2" s="459"/>
      <c r="CY2" s="459"/>
      <c r="CZ2" s="459"/>
      <c r="DA2" s="459"/>
      <c r="DB2" s="459"/>
      <c r="DC2" s="459"/>
      <c r="DD2" s="459"/>
      <c r="DE2" s="459"/>
      <c r="DF2" s="459"/>
      <c r="DG2" s="459"/>
      <c r="DH2" s="459"/>
      <c r="DI2" s="459"/>
      <c r="DJ2" s="459"/>
      <c r="DK2" s="459"/>
      <c r="DL2" s="459"/>
      <c r="DM2" s="459"/>
      <c r="DN2" s="459"/>
      <c r="DO2" s="459"/>
      <c r="DP2" s="459"/>
      <c r="DQ2" s="459"/>
      <c r="DR2" s="459"/>
      <c r="DS2" s="459"/>
      <c r="DT2" s="459"/>
      <c r="DU2" s="459"/>
      <c r="DV2" s="459"/>
      <c r="DW2" s="459"/>
      <c r="DX2" s="459"/>
      <c r="DY2" s="459"/>
      <c r="DZ2" s="459"/>
      <c r="EA2" s="459"/>
      <c r="EB2" s="459"/>
      <c r="EC2" s="459"/>
      <c r="ED2" s="459"/>
      <c r="EE2" s="459"/>
      <c r="EF2" s="459"/>
      <c r="EG2" s="459"/>
      <c r="EH2" s="459"/>
      <c r="EI2" s="459"/>
      <c r="EJ2" s="459"/>
      <c r="EK2" s="459"/>
      <c r="EL2" s="459"/>
      <c r="EM2" s="459"/>
      <c r="EN2" s="459"/>
      <c r="EO2" s="459"/>
      <c r="EP2" s="459"/>
      <c r="EQ2" s="459"/>
      <c r="ER2" s="459"/>
      <c r="ES2" s="459"/>
      <c r="ET2" s="459"/>
      <c r="EU2" s="459"/>
      <c r="EV2" s="459"/>
      <c r="EW2" s="459"/>
      <c r="EX2" s="459"/>
      <c r="EY2" s="459"/>
      <c r="EZ2" s="459"/>
      <c r="FA2" s="459"/>
      <c r="FB2" s="459"/>
      <c r="FC2" s="459"/>
      <c r="FD2" s="459"/>
      <c r="FE2" s="459"/>
      <c r="FF2" s="459"/>
      <c r="FG2" s="459"/>
      <c r="FH2" s="459"/>
      <c r="FI2" s="459"/>
      <c r="FJ2" s="459"/>
      <c r="FK2" s="459"/>
      <c r="FL2" s="459"/>
      <c r="FM2" s="459"/>
      <c r="FN2" s="459"/>
      <c r="FO2" s="459"/>
      <c r="FP2" s="459"/>
      <c r="FQ2" s="459"/>
      <c r="FR2" s="459"/>
      <c r="FS2" s="459"/>
      <c r="FT2" s="459"/>
      <c r="FU2" s="459"/>
      <c r="FV2" s="459"/>
      <c r="FW2" s="459"/>
      <c r="FX2" s="459"/>
      <c r="FY2" s="459"/>
      <c r="FZ2" s="459"/>
      <c r="GA2" s="459"/>
      <c r="GB2" s="459"/>
      <c r="GC2" s="459"/>
      <c r="GD2" s="459"/>
      <c r="GE2" s="459"/>
      <c r="GF2" s="459"/>
      <c r="GG2" s="459"/>
      <c r="GH2" s="459"/>
      <c r="GI2" s="459"/>
      <c r="GJ2" s="459"/>
      <c r="GK2" s="459"/>
      <c r="GL2" s="459"/>
      <c r="GM2" s="459"/>
      <c r="GN2" s="459"/>
      <c r="GO2" s="459"/>
      <c r="GP2" s="459"/>
      <c r="GQ2" s="459"/>
      <c r="GR2" s="459"/>
      <c r="GS2" s="459"/>
      <c r="GT2" s="459"/>
      <c r="GU2" s="459"/>
      <c r="GV2" s="459"/>
      <c r="GW2" s="459"/>
      <c r="GX2" s="459"/>
      <c r="GY2" s="459"/>
      <c r="GZ2" s="459"/>
      <c r="HA2" s="459"/>
      <c r="HB2" s="459"/>
      <c r="HC2" s="459"/>
      <c r="HD2" s="459"/>
      <c r="HE2" s="459"/>
      <c r="HF2" s="459"/>
      <c r="HG2" s="459"/>
      <c r="HH2" s="459"/>
      <c r="HI2" s="459"/>
      <c r="HJ2" s="459"/>
      <c r="HK2" s="459"/>
      <c r="HL2" s="459"/>
      <c r="HM2" s="459"/>
      <c r="HN2" s="459"/>
      <c r="HO2" s="459"/>
      <c r="HP2" s="459"/>
      <c r="HQ2" s="459"/>
      <c r="HR2" s="459"/>
      <c r="HS2" s="459"/>
      <c r="HT2" s="459"/>
      <c r="HU2" s="459"/>
      <c r="HV2" s="459"/>
      <c r="HW2" s="459"/>
      <c r="HX2" s="459"/>
      <c r="HY2" s="459"/>
      <c r="HZ2" s="459"/>
      <c r="IA2" s="459"/>
      <c r="IB2" s="459"/>
      <c r="IC2" s="459"/>
      <c r="ID2" s="459"/>
      <c r="IE2" s="459"/>
      <c r="IF2" s="459"/>
      <c r="IG2" s="459"/>
      <c r="IH2" s="459"/>
      <c r="II2" s="459"/>
      <c r="IJ2" s="459"/>
      <c r="IK2" s="459"/>
      <c r="IL2" s="459"/>
      <c r="IM2" s="459"/>
      <c r="IN2" s="459"/>
      <c r="IO2" s="459"/>
      <c r="IP2" s="459"/>
      <c r="IQ2" s="459"/>
      <c r="IR2" s="459"/>
      <c r="IS2" s="459"/>
      <c r="IT2" s="459"/>
      <c r="IU2" s="459"/>
      <c r="IV2" s="459"/>
      <c r="IW2" s="459"/>
      <c r="IX2" s="459"/>
      <c r="IY2" s="459"/>
      <c r="IZ2" s="459"/>
      <c r="JA2" s="459"/>
      <c r="JB2" s="459"/>
      <c r="JC2" s="459"/>
      <c r="JD2" s="459"/>
      <c r="JE2" s="459"/>
      <c r="JF2" s="459"/>
      <c r="JG2" s="459"/>
      <c r="JH2" s="459"/>
      <c r="JI2" s="459"/>
      <c r="JJ2" s="459"/>
      <c r="JK2" s="459"/>
      <c r="JL2" s="459"/>
      <c r="JM2" s="459"/>
      <c r="JN2" s="459"/>
      <c r="JO2" s="459"/>
      <c r="JP2" s="459"/>
      <c r="JQ2" s="459"/>
      <c r="JR2" s="459"/>
      <c r="JS2" s="459"/>
      <c r="JT2" s="459"/>
      <c r="JU2" s="459"/>
      <c r="JV2" s="459"/>
      <c r="JW2" s="459"/>
      <c r="JX2" s="459"/>
      <c r="JY2" s="459"/>
      <c r="JZ2" s="459"/>
      <c r="KA2" s="459"/>
      <c r="KB2" s="459"/>
      <c r="KC2" s="459"/>
      <c r="KD2" s="459"/>
      <c r="KE2" s="459"/>
      <c r="KF2" s="459"/>
      <c r="KG2" s="459"/>
      <c r="KH2" s="459"/>
      <c r="KI2" s="459"/>
      <c r="KJ2" s="459"/>
      <c r="KK2" s="459"/>
      <c r="KL2" s="459"/>
      <c r="KM2" s="459"/>
      <c r="KN2" s="459"/>
      <c r="KO2" s="459"/>
      <c r="KP2" s="459"/>
      <c r="KQ2" s="459"/>
      <c r="KR2" s="459"/>
      <c r="KS2" s="459"/>
      <c r="KT2" s="459"/>
      <c r="KU2" s="459"/>
      <c r="KV2" s="459"/>
      <c r="KW2" s="459"/>
      <c r="KX2" s="459"/>
      <c r="KY2" s="459"/>
      <c r="KZ2" s="459"/>
      <c r="LA2" s="459"/>
      <c r="LB2" s="459"/>
      <c r="LC2" s="459"/>
      <c r="LD2" s="459"/>
      <c r="LE2" s="459"/>
      <c r="LF2" s="459"/>
      <c r="LG2" s="459"/>
      <c r="LH2" s="459"/>
      <c r="LI2" s="459"/>
      <c r="LJ2" s="459"/>
      <c r="LK2" s="459"/>
      <c r="LL2" s="459"/>
      <c r="LM2" s="459"/>
      <c r="LN2" s="459"/>
      <c r="LO2" s="459"/>
      <c r="LP2" s="459"/>
      <c r="LQ2" s="459"/>
      <c r="LR2" s="459"/>
      <c r="LS2" s="459"/>
      <c r="LT2" s="459"/>
      <c r="LU2" s="459"/>
      <c r="LV2" s="459"/>
      <c r="LW2" s="459"/>
      <c r="LX2" s="459"/>
      <c r="LY2" s="459"/>
      <c r="LZ2" s="459"/>
      <c r="MA2" s="459"/>
      <c r="MB2" s="459"/>
      <c r="MC2" s="459"/>
      <c r="MD2" s="459"/>
      <c r="ME2" s="459"/>
      <c r="MF2" s="459"/>
      <c r="MG2" s="459"/>
      <c r="MH2" s="459"/>
      <c r="MI2" s="459"/>
      <c r="MJ2" s="459"/>
      <c r="MK2" s="459"/>
      <c r="ML2" s="459"/>
      <c r="MM2" s="459"/>
      <c r="MN2" s="459"/>
      <c r="MO2" s="459"/>
      <c r="MP2" s="459"/>
      <c r="MQ2" s="459"/>
      <c r="MR2" s="459"/>
      <c r="MS2" s="459"/>
      <c r="MT2" s="459"/>
      <c r="MU2" s="459"/>
      <c r="MV2" s="459"/>
      <c r="MW2" s="459"/>
      <c r="MX2" s="459"/>
      <c r="MY2" s="459"/>
      <c r="MZ2" s="459"/>
      <c r="NA2" s="459"/>
      <c r="NB2" s="459"/>
      <c r="NC2" s="459"/>
      <c r="ND2" s="459"/>
      <c r="NE2" s="459"/>
      <c r="NF2" s="459"/>
      <c r="NG2" s="459"/>
      <c r="NH2" s="459"/>
      <c r="NI2" s="459"/>
      <c r="NJ2" s="459"/>
      <c r="NK2" s="459"/>
      <c r="NL2" s="459"/>
      <c r="NM2" s="459"/>
      <c r="NN2" s="459"/>
      <c r="NO2" s="459"/>
      <c r="NP2" s="459"/>
      <c r="NQ2" s="459"/>
      <c r="NR2" s="459"/>
      <c r="NS2" s="459"/>
      <c r="NT2" s="459"/>
      <c r="NU2" s="459"/>
      <c r="NV2" s="459"/>
      <c r="NW2" s="459"/>
      <c r="NX2" s="459"/>
      <c r="NY2" s="459"/>
      <c r="NZ2" s="459"/>
      <c r="OA2" s="459"/>
      <c r="OB2" s="459"/>
      <c r="OC2" s="459"/>
      <c r="OD2" s="459"/>
      <c r="OE2" s="459"/>
      <c r="OF2" s="459"/>
      <c r="OG2" s="459"/>
      <c r="OH2" s="459"/>
      <c r="OI2" s="459"/>
      <c r="OJ2" s="459"/>
      <c r="OK2" s="459"/>
      <c r="OL2" s="459"/>
      <c r="OM2" s="459"/>
      <c r="ON2" s="459"/>
      <c r="OO2" s="459"/>
      <c r="OP2" s="459"/>
      <c r="OQ2" s="459"/>
      <c r="OR2" s="459"/>
      <c r="OS2" s="459"/>
      <c r="OT2" s="459"/>
      <c r="OU2" s="459"/>
      <c r="OV2" s="459"/>
      <c r="OW2" s="459"/>
      <c r="OX2" s="459"/>
      <c r="OY2" s="459"/>
      <c r="OZ2" s="459"/>
      <c r="PA2" s="459"/>
      <c r="PB2" s="459"/>
      <c r="PC2" s="459"/>
      <c r="PD2" s="459"/>
      <c r="PE2" s="459"/>
      <c r="PF2" s="459"/>
      <c r="PG2" s="459"/>
      <c r="PH2" s="459"/>
      <c r="PI2" s="459"/>
      <c r="PJ2" s="459"/>
      <c r="PK2" s="459"/>
      <c r="PL2" s="459"/>
      <c r="PM2" s="459"/>
      <c r="PN2" s="459"/>
      <c r="PO2" s="459"/>
      <c r="PP2" s="459"/>
      <c r="PQ2" s="459"/>
      <c r="PR2" s="459"/>
      <c r="PS2" s="459"/>
      <c r="PT2" s="459"/>
      <c r="PU2" s="459"/>
      <c r="PV2" s="459"/>
      <c r="PW2" s="459"/>
      <c r="PX2" s="459"/>
      <c r="PY2" s="459"/>
      <c r="PZ2" s="459"/>
      <c r="QA2" s="459"/>
      <c r="QB2" s="459"/>
      <c r="QC2" s="459"/>
      <c r="QD2" s="459"/>
      <c r="QE2" s="459"/>
      <c r="QF2" s="459"/>
      <c r="QG2" s="459"/>
      <c r="QH2" s="459"/>
      <c r="QI2" s="459"/>
      <c r="QJ2" s="459"/>
      <c r="QK2" s="459"/>
      <c r="QL2" s="459"/>
      <c r="QM2" s="459"/>
      <c r="QN2" s="459"/>
      <c r="QO2" s="459"/>
      <c r="QP2" s="459"/>
      <c r="QQ2" s="459"/>
      <c r="QR2" s="459"/>
      <c r="QS2" s="459"/>
      <c r="QT2" s="459"/>
      <c r="QU2" s="459"/>
      <c r="QV2" s="459"/>
      <c r="QW2" s="459"/>
      <c r="QX2" s="459"/>
      <c r="QY2" s="459"/>
      <c r="QZ2" s="459"/>
      <c r="RA2" s="459"/>
      <c r="RB2" s="459"/>
      <c r="RC2" s="459"/>
      <c r="RD2" s="459"/>
      <c r="RE2" s="459"/>
      <c r="RF2" s="459"/>
      <c r="RG2" s="459"/>
      <c r="RH2" s="459"/>
      <c r="RI2" s="459"/>
      <c r="RJ2" s="459"/>
      <c r="RK2" s="459"/>
      <c r="RL2" s="459"/>
      <c r="RM2" s="459"/>
      <c r="RN2" s="459"/>
      <c r="RO2" s="459"/>
      <c r="RP2" s="459"/>
      <c r="RQ2" s="459"/>
      <c r="RR2" s="459"/>
      <c r="RS2" s="459"/>
      <c r="RT2" s="459"/>
      <c r="RU2" s="459"/>
      <c r="RV2" s="459"/>
      <c r="RW2" s="459"/>
      <c r="RX2" s="459"/>
      <c r="RY2" s="459"/>
      <c r="RZ2" s="459"/>
      <c r="SA2" s="459"/>
      <c r="SB2" s="459"/>
      <c r="SC2" s="459"/>
      <c r="SD2" s="459"/>
      <c r="SE2" s="459"/>
      <c r="SF2" s="459"/>
      <c r="SG2" s="459"/>
      <c r="SH2" s="459"/>
      <c r="SI2" s="459"/>
      <c r="SJ2" s="459"/>
      <c r="SK2" s="459"/>
      <c r="SL2" s="459"/>
      <c r="SM2" s="459"/>
      <c r="SN2" s="459"/>
      <c r="SO2" s="459"/>
      <c r="SP2" s="459"/>
      <c r="SQ2" s="459"/>
      <c r="SR2" s="459"/>
      <c r="SS2" s="459"/>
      <c r="ST2" s="459"/>
      <c r="SU2" s="459"/>
      <c r="SV2" s="459"/>
      <c r="SW2" s="459"/>
      <c r="SX2" s="459"/>
      <c r="SY2" s="459"/>
      <c r="SZ2" s="459"/>
      <c r="TA2" s="459"/>
      <c r="TB2" s="459"/>
      <c r="TC2" s="459"/>
      <c r="TD2" s="459"/>
      <c r="TE2" s="459"/>
      <c r="TF2" s="459"/>
      <c r="TG2" s="459"/>
      <c r="TH2" s="459"/>
      <c r="TI2" s="459"/>
      <c r="TJ2" s="459"/>
      <c r="TK2" s="459"/>
      <c r="TL2" s="459"/>
      <c r="TM2" s="459"/>
      <c r="TN2" s="459"/>
      <c r="TO2" s="459"/>
      <c r="TP2" s="459"/>
      <c r="TQ2" s="459"/>
      <c r="TR2" s="459"/>
      <c r="TS2" s="459"/>
      <c r="TT2" s="459"/>
      <c r="TU2" s="459"/>
      <c r="TV2" s="459"/>
      <c r="TW2" s="459"/>
      <c r="TX2" s="459"/>
      <c r="TY2" s="459"/>
      <c r="TZ2" s="459"/>
      <c r="UA2" s="459"/>
      <c r="UB2" s="459"/>
      <c r="UC2" s="459"/>
      <c r="UD2" s="459"/>
      <c r="UE2" s="459"/>
      <c r="UF2" s="459"/>
      <c r="UG2" s="459"/>
      <c r="UH2" s="459"/>
      <c r="UI2" s="459"/>
    </row>
    <row r="3" spans="1:555" s="122" customFormat="1" hidden="1" x14ac:dyDescent="0.25">
      <c r="A3" s="457"/>
      <c r="B3" s="457"/>
      <c r="C3" s="457"/>
      <c r="D3" s="457"/>
      <c r="E3" s="457"/>
      <c r="F3" s="457"/>
      <c r="G3" s="457"/>
      <c r="H3" s="457"/>
      <c r="I3" s="457"/>
      <c r="J3" s="457"/>
      <c r="K3" s="457"/>
      <c r="L3" s="457"/>
      <c r="M3" s="457"/>
      <c r="N3" s="457"/>
      <c r="O3" s="457"/>
      <c r="P3" s="457"/>
      <c r="Q3" s="457"/>
      <c r="R3" s="457"/>
      <c r="S3" s="457"/>
      <c r="T3" s="457"/>
      <c r="U3" s="457"/>
      <c r="V3" s="457"/>
      <c r="W3" s="457"/>
      <c r="X3" s="457"/>
      <c r="Y3" s="457"/>
      <c r="Z3" s="457"/>
      <c r="AA3" s="457"/>
      <c r="AB3" s="457"/>
      <c r="AC3" s="457"/>
      <c r="AD3" s="457"/>
      <c r="AE3" s="457"/>
      <c r="AF3" s="457"/>
      <c r="AG3" s="457"/>
      <c r="AH3" s="458">
        <v>2500</v>
      </c>
      <c r="AI3" s="458">
        <v>1900</v>
      </c>
      <c r="AJ3" s="458">
        <v>1650</v>
      </c>
      <c r="AK3" s="458">
        <v>1580</v>
      </c>
      <c r="AL3" s="458">
        <v>2250</v>
      </c>
      <c r="AM3" s="458">
        <v>1650</v>
      </c>
      <c r="AN3" s="458">
        <v>1400</v>
      </c>
      <c r="AO3" s="458">
        <v>1340</v>
      </c>
      <c r="AP3" s="458">
        <v>2000</v>
      </c>
      <c r="AQ3" s="458">
        <v>1400</v>
      </c>
      <c r="AR3" s="458">
        <v>1150</v>
      </c>
      <c r="AS3" s="458">
        <v>1100</v>
      </c>
      <c r="AT3" s="458">
        <v>1750</v>
      </c>
      <c r="AU3" s="458">
        <v>1150</v>
      </c>
      <c r="AV3" s="458">
        <v>900</v>
      </c>
      <c r="AW3" s="458">
        <v>860</v>
      </c>
      <c r="AX3" s="458">
        <v>1200</v>
      </c>
      <c r="AY3" s="458">
        <v>900</v>
      </c>
      <c r="AZ3" s="458">
        <v>650</v>
      </c>
      <c r="BA3" s="458">
        <v>620</v>
      </c>
      <c r="BB3" s="456">
        <f>+'Cuadro Resumen'!C213</f>
        <v>5605.2314999999999</v>
      </c>
      <c r="BC3" s="456">
        <f>+'Cuadro Resumen'!D213</f>
        <v>5165.6055000000006</v>
      </c>
      <c r="BD3" s="456">
        <f>+'Cuadro Resumen'!E213</f>
        <v>6594.39</v>
      </c>
      <c r="BE3" s="456">
        <f>+'Cuadro Resumen'!F213</f>
        <v>6154.7640000000001</v>
      </c>
      <c r="BF3" s="456">
        <f>+'Cuadro Resumen'!C214</f>
        <v>4945.7925000000005</v>
      </c>
      <c r="BG3" s="456">
        <f>+'Cuadro Resumen'!D214</f>
        <v>4506.1665000000003</v>
      </c>
      <c r="BH3" s="456">
        <f>+'Cuadro Resumen'!E214</f>
        <v>5934.951</v>
      </c>
      <c r="BI3" s="456">
        <f>+'Cuadro Resumen'!F214</f>
        <v>5495.3249999999998</v>
      </c>
      <c r="BJ3" s="456">
        <f>+'Cuadro Resumen'!C215</f>
        <v>4286.3535000000002</v>
      </c>
      <c r="BK3" s="456">
        <f>+'Cuadro Resumen'!D215</f>
        <v>3956.634</v>
      </c>
      <c r="BL3" s="456">
        <f>+'Cuadro Resumen'!E215</f>
        <v>5275.5120000000006</v>
      </c>
      <c r="BM3" s="456">
        <f>+'Cuadro Resumen'!F215</f>
        <v>4835.8860000000004</v>
      </c>
      <c r="BN3" s="456">
        <f>+'Cuadro Resumen'!C216</f>
        <v>3626.9145000000003</v>
      </c>
      <c r="BO3" s="456">
        <f>+'Cuadro Resumen'!D216</f>
        <v>3297.1950000000002</v>
      </c>
      <c r="BP3" s="456">
        <f>+'Cuadro Resumen'!E216</f>
        <v>4616.0730000000003</v>
      </c>
      <c r="BQ3" s="456">
        <f>+'Cuadro Resumen'!F216</f>
        <v>4286.3535000000002</v>
      </c>
      <c r="BR3" s="456">
        <f>+'Cuadro Resumen'!C217</f>
        <v>3187.2885000000001</v>
      </c>
      <c r="BS3" s="456">
        <f>+'Cuadro Resumen'!D217</f>
        <v>2967.4755</v>
      </c>
      <c r="BT3" s="456">
        <f>+'Cuadro Resumen'!E217</f>
        <v>4066.5405000000001</v>
      </c>
      <c r="BU3" s="456">
        <f>+'Cuadro Resumen'!F217</f>
        <v>3736.8210000000004</v>
      </c>
      <c r="BV3" s="457"/>
      <c r="BW3" s="457"/>
      <c r="BX3" s="457"/>
      <c r="BY3" s="457"/>
      <c r="BZ3" s="457"/>
      <c r="CA3" s="457"/>
      <c r="CB3" s="457"/>
      <c r="CC3" s="457"/>
      <c r="CD3" s="457"/>
      <c r="CE3" s="457"/>
      <c r="CF3" s="457"/>
      <c r="CG3" s="457"/>
      <c r="CH3" s="457"/>
      <c r="CI3" s="457"/>
      <c r="CJ3" s="457"/>
      <c r="CK3" s="457"/>
      <c r="CL3" s="457"/>
      <c r="CM3" s="457"/>
      <c r="CN3" s="457"/>
      <c r="CO3" s="457"/>
      <c r="CP3" s="457"/>
      <c r="CQ3" s="457"/>
      <c r="CR3" s="457"/>
      <c r="CS3" s="457"/>
      <c r="CT3" s="457"/>
      <c r="CU3" s="457"/>
      <c r="CV3" s="457"/>
      <c r="CW3" s="457"/>
      <c r="CX3" s="457"/>
      <c r="CY3" s="457"/>
      <c r="CZ3" s="457"/>
      <c r="DA3" s="457"/>
      <c r="DB3" s="457"/>
      <c r="DC3" s="457"/>
      <c r="DD3" s="457"/>
      <c r="DE3" s="457"/>
      <c r="DF3" s="457"/>
      <c r="DG3" s="457"/>
      <c r="DH3" s="457"/>
      <c r="DI3" s="457"/>
      <c r="DJ3" s="457"/>
      <c r="DK3" s="457"/>
      <c r="DL3" s="457"/>
      <c r="DM3" s="457"/>
      <c r="DN3" s="457"/>
      <c r="DO3" s="457"/>
      <c r="DP3" s="457"/>
      <c r="DQ3" s="457"/>
      <c r="DR3" s="457"/>
      <c r="DS3" s="457"/>
      <c r="DT3" s="457"/>
      <c r="DU3" s="457"/>
      <c r="DV3" s="457"/>
      <c r="DW3" s="457"/>
      <c r="DX3" s="457"/>
      <c r="DY3" s="457"/>
      <c r="DZ3" s="457"/>
      <c r="EA3" s="457"/>
      <c r="EB3" s="457"/>
      <c r="EC3" s="457"/>
      <c r="ED3" s="457"/>
      <c r="EE3" s="457"/>
      <c r="EF3" s="457"/>
      <c r="EG3" s="457"/>
      <c r="EH3" s="457"/>
      <c r="EI3" s="457"/>
      <c r="EJ3" s="457"/>
      <c r="EK3" s="457"/>
      <c r="EL3" s="457"/>
      <c r="EM3" s="457"/>
      <c r="EN3" s="457"/>
      <c r="EO3" s="457"/>
      <c r="EP3" s="457"/>
      <c r="EQ3" s="457"/>
      <c r="ER3" s="457"/>
      <c r="ES3" s="457"/>
      <c r="ET3" s="457"/>
      <c r="EU3" s="457"/>
      <c r="EV3" s="457"/>
      <c r="EW3" s="457"/>
      <c r="EX3" s="457"/>
      <c r="EY3" s="457"/>
      <c r="EZ3" s="457"/>
      <c r="FA3" s="457"/>
      <c r="FB3" s="457"/>
      <c r="FC3" s="457"/>
      <c r="FD3" s="457"/>
      <c r="FE3" s="457"/>
      <c r="FF3" s="457"/>
      <c r="FG3" s="457"/>
      <c r="FH3" s="457"/>
      <c r="FI3" s="457"/>
      <c r="FJ3" s="457"/>
      <c r="FK3" s="457"/>
      <c r="FL3" s="457"/>
      <c r="FM3" s="457"/>
      <c r="FN3" s="457"/>
      <c r="FO3" s="457"/>
      <c r="FP3" s="457"/>
      <c r="FQ3" s="457"/>
      <c r="FR3" s="457"/>
      <c r="FS3" s="457"/>
      <c r="FT3" s="457"/>
      <c r="FU3" s="457"/>
      <c r="FV3" s="457"/>
      <c r="FW3" s="457"/>
      <c r="FX3" s="457"/>
      <c r="FY3" s="457"/>
      <c r="FZ3" s="457"/>
      <c r="GA3" s="457"/>
      <c r="GB3" s="457"/>
      <c r="GC3" s="457"/>
      <c r="GD3" s="457"/>
      <c r="GE3" s="457"/>
      <c r="GF3" s="457"/>
      <c r="GG3" s="457"/>
      <c r="GH3" s="457"/>
      <c r="GI3" s="457"/>
      <c r="GJ3" s="457"/>
      <c r="GK3" s="457"/>
      <c r="GL3" s="457"/>
      <c r="GM3" s="457"/>
      <c r="GN3" s="457"/>
      <c r="GO3" s="457"/>
      <c r="GP3" s="457"/>
      <c r="GQ3" s="457"/>
      <c r="GR3" s="457"/>
      <c r="GS3" s="457"/>
      <c r="GT3" s="457"/>
      <c r="GU3" s="457"/>
      <c r="GV3" s="457"/>
      <c r="GW3" s="457"/>
      <c r="GX3" s="457"/>
      <c r="GY3" s="457"/>
      <c r="GZ3" s="457"/>
      <c r="HA3" s="457"/>
      <c r="HB3" s="457"/>
      <c r="HC3" s="457"/>
      <c r="HD3" s="457"/>
      <c r="HE3" s="457"/>
      <c r="HF3" s="457"/>
      <c r="HG3" s="457"/>
      <c r="HH3" s="457"/>
      <c r="HI3" s="457"/>
      <c r="HJ3" s="457"/>
      <c r="HK3" s="457"/>
      <c r="HL3" s="457"/>
      <c r="HM3" s="457"/>
      <c r="HN3" s="457"/>
      <c r="HO3" s="457"/>
      <c r="HP3" s="457"/>
      <c r="HQ3" s="457"/>
      <c r="HR3" s="457"/>
      <c r="HS3" s="457"/>
      <c r="HT3" s="457"/>
      <c r="HU3" s="457"/>
      <c r="HV3" s="457"/>
      <c r="HW3" s="457"/>
      <c r="HX3" s="457"/>
      <c r="HY3" s="457"/>
      <c r="HZ3" s="457"/>
      <c r="IA3" s="457"/>
      <c r="IB3" s="457"/>
      <c r="IC3" s="457"/>
      <c r="ID3" s="457"/>
      <c r="IE3" s="457"/>
      <c r="IF3" s="457"/>
      <c r="IG3" s="457"/>
      <c r="IH3" s="457"/>
      <c r="II3" s="457"/>
      <c r="IJ3" s="457"/>
      <c r="IK3" s="457"/>
      <c r="IL3" s="457"/>
      <c r="IM3" s="457"/>
      <c r="IN3" s="457"/>
      <c r="IO3" s="457"/>
      <c r="IP3" s="457"/>
      <c r="IQ3" s="457"/>
      <c r="IR3" s="457"/>
      <c r="IS3" s="457"/>
      <c r="IT3" s="457"/>
      <c r="IU3" s="457"/>
      <c r="IV3" s="457"/>
      <c r="IW3" s="457"/>
      <c r="IX3" s="457"/>
      <c r="IY3" s="457"/>
      <c r="IZ3" s="457"/>
      <c r="JA3" s="457"/>
      <c r="JB3" s="457"/>
      <c r="JC3" s="457"/>
      <c r="JD3" s="457"/>
      <c r="JE3" s="457"/>
      <c r="JF3" s="457"/>
      <c r="JG3" s="457"/>
      <c r="JH3" s="457"/>
      <c r="JI3" s="457"/>
      <c r="JJ3" s="457"/>
      <c r="JK3" s="457"/>
      <c r="JL3" s="457"/>
      <c r="JM3" s="457"/>
      <c r="JN3" s="457"/>
      <c r="JO3" s="457"/>
      <c r="JP3" s="457"/>
      <c r="JQ3" s="457"/>
      <c r="JR3" s="457"/>
      <c r="JS3" s="457"/>
      <c r="JT3" s="457"/>
      <c r="JU3" s="457"/>
      <c r="JV3" s="457"/>
      <c r="JW3" s="457"/>
      <c r="JX3" s="457"/>
      <c r="JY3" s="457"/>
      <c r="JZ3" s="457"/>
      <c r="KA3" s="457"/>
      <c r="KB3" s="457"/>
      <c r="KC3" s="457"/>
      <c r="KD3" s="457"/>
      <c r="KE3" s="457"/>
      <c r="KF3" s="457"/>
      <c r="KG3" s="457"/>
      <c r="KH3" s="457"/>
      <c r="KI3" s="457"/>
      <c r="KJ3" s="457"/>
      <c r="KK3" s="457"/>
      <c r="KL3" s="457"/>
      <c r="KM3" s="457"/>
      <c r="KN3" s="457"/>
      <c r="KO3" s="457"/>
      <c r="KP3" s="457"/>
      <c r="KQ3" s="457"/>
      <c r="KR3" s="457"/>
      <c r="KS3" s="457"/>
      <c r="KT3" s="457"/>
      <c r="KU3" s="457"/>
      <c r="KV3" s="457"/>
      <c r="KW3" s="457"/>
      <c r="KX3" s="457"/>
      <c r="KY3" s="457"/>
      <c r="KZ3" s="457"/>
      <c r="LA3" s="457"/>
      <c r="LB3" s="457"/>
      <c r="LC3" s="457"/>
      <c r="LD3" s="457"/>
      <c r="LE3" s="457"/>
      <c r="LF3" s="457"/>
      <c r="LG3" s="457"/>
      <c r="LH3" s="457"/>
      <c r="LI3" s="457"/>
      <c r="LJ3" s="457"/>
      <c r="LK3" s="457"/>
      <c r="LL3" s="457"/>
      <c r="LM3" s="457"/>
      <c r="LN3" s="457"/>
      <c r="LO3" s="457"/>
      <c r="LP3" s="457"/>
      <c r="LQ3" s="457"/>
      <c r="LR3" s="457"/>
      <c r="LS3" s="457"/>
      <c r="LT3" s="457"/>
      <c r="LU3" s="457"/>
      <c r="LV3" s="457"/>
      <c r="LW3" s="457"/>
      <c r="LX3" s="457"/>
      <c r="LY3" s="457"/>
      <c r="LZ3" s="457"/>
      <c r="MA3" s="457"/>
      <c r="MB3" s="457"/>
      <c r="MC3" s="457"/>
      <c r="MD3" s="457"/>
      <c r="ME3" s="457"/>
      <c r="MF3" s="457"/>
      <c r="MG3" s="457"/>
      <c r="MH3" s="457"/>
      <c r="MI3" s="457"/>
      <c r="MJ3" s="457"/>
      <c r="MK3" s="457"/>
      <c r="ML3" s="457"/>
      <c r="MM3" s="457"/>
      <c r="MN3" s="457"/>
      <c r="MO3" s="457"/>
      <c r="MP3" s="457"/>
      <c r="MQ3" s="457"/>
      <c r="MR3" s="457"/>
      <c r="MS3" s="457"/>
      <c r="MT3" s="457"/>
      <c r="MU3" s="457"/>
      <c r="MV3" s="457"/>
      <c r="MW3" s="457"/>
      <c r="MX3" s="457"/>
      <c r="MY3" s="457"/>
      <c r="MZ3" s="457"/>
      <c r="NA3" s="457"/>
      <c r="NB3" s="457"/>
      <c r="NC3" s="457"/>
      <c r="ND3" s="457"/>
      <c r="NE3" s="457"/>
      <c r="NF3" s="457"/>
      <c r="NG3" s="457"/>
      <c r="NH3" s="457"/>
      <c r="NI3" s="457"/>
      <c r="NJ3" s="457"/>
      <c r="NK3" s="457"/>
      <c r="NL3" s="457"/>
      <c r="NM3" s="457"/>
      <c r="NN3" s="457"/>
      <c r="NO3" s="457"/>
      <c r="NP3" s="457"/>
      <c r="NQ3" s="457"/>
      <c r="NR3" s="457"/>
      <c r="NS3" s="457"/>
      <c r="NT3" s="457"/>
      <c r="NU3" s="457"/>
      <c r="NV3" s="457"/>
      <c r="NW3" s="457"/>
      <c r="NX3" s="457"/>
      <c r="NY3" s="457"/>
      <c r="NZ3" s="457"/>
      <c r="OA3" s="457"/>
      <c r="OB3" s="457"/>
      <c r="OC3" s="457"/>
      <c r="OD3" s="457"/>
      <c r="OE3" s="457"/>
      <c r="OF3" s="457"/>
      <c r="OG3" s="457"/>
      <c r="OH3" s="457"/>
      <c r="OI3" s="457"/>
      <c r="OJ3" s="457"/>
      <c r="OK3" s="457"/>
      <c r="OL3" s="457"/>
      <c r="OM3" s="457"/>
      <c r="ON3" s="457"/>
      <c r="OO3" s="457"/>
      <c r="OP3" s="457"/>
      <c r="OQ3" s="457"/>
      <c r="OR3" s="457"/>
      <c r="OS3" s="457"/>
      <c r="OT3" s="457"/>
      <c r="OU3" s="457"/>
      <c r="OV3" s="457"/>
      <c r="OW3" s="457"/>
      <c r="OX3" s="457"/>
      <c r="OY3" s="457"/>
      <c r="OZ3" s="457"/>
      <c r="PA3" s="457"/>
      <c r="PB3" s="457"/>
      <c r="PC3" s="457"/>
      <c r="PD3" s="457"/>
      <c r="PE3" s="457"/>
      <c r="PF3" s="457"/>
      <c r="PG3" s="457"/>
      <c r="PH3" s="457"/>
      <c r="PI3" s="457"/>
      <c r="PJ3" s="457"/>
      <c r="PK3" s="457"/>
      <c r="PL3" s="457"/>
      <c r="PM3" s="457"/>
      <c r="PN3" s="457"/>
      <c r="PO3" s="457"/>
      <c r="PP3" s="457"/>
      <c r="PQ3" s="457"/>
      <c r="PR3" s="457"/>
      <c r="PS3" s="457"/>
      <c r="PT3" s="457"/>
      <c r="PU3" s="457"/>
      <c r="PV3" s="457"/>
      <c r="PW3" s="457"/>
      <c r="PX3" s="457"/>
      <c r="PY3" s="457"/>
      <c r="PZ3" s="457"/>
      <c r="QA3" s="457"/>
      <c r="QB3" s="457"/>
      <c r="QC3" s="457"/>
      <c r="QD3" s="457"/>
      <c r="QE3" s="457"/>
      <c r="QF3" s="457"/>
      <c r="QG3" s="457"/>
      <c r="QH3" s="457"/>
      <c r="QI3" s="457"/>
      <c r="QJ3" s="457"/>
      <c r="QK3" s="457"/>
      <c r="QL3" s="457"/>
      <c r="QM3" s="457"/>
      <c r="QN3" s="457"/>
      <c r="QO3" s="457"/>
      <c r="QP3" s="457"/>
      <c r="QQ3" s="457"/>
      <c r="QR3" s="457"/>
      <c r="QS3" s="457"/>
      <c r="QT3" s="457"/>
      <c r="QU3" s="457"/>
      <c r="QV3" s="457"/>
      <c r="QW3" s="457"/>
      <c r="QX3" s="457"/>
      <c r="QY3" s="457"/>
      <c r="QZ3" s="457"/>
      <c r="RA3" s="457"/>
      <c r="RB3" s="457"/>
      <c r="RC3" s="457"/>
      <c r="RD3" s="457"/>
      <c r="RE3" s="457"/>
      <c r="RF3" s="457"/>
      <c r="RG3" s="457"/>
      <c r="RH3" s="457"/>
      <c r="RI3" s="457"/>
      <c r="RJ3" s="457"/>
      <c r="RK3" s="457"/>
      <c r="RL3" s="457"/>
      <c r="RM3" s="457"/>
      <c r="RN3" s="457"/>
      <c r="RO3" s="457"/>
      <c r="RP3" s="457"/>
      <c r="RQ3" s="457"/>
      <c r="RR3" s="457"/>
      <c r="RS3" s="457"/>
      <c r="RT3" s="457"/>
      <c r="RU3" s="457"/>
      <c r="RV3" s="457"/>
      <c r="RW3" s="457"/>
      <c r="RX3" s="457"/>
      <c r="RY3" s="457"/>
      <c r="RZ3" s="457"/>
      <c r="SA3" s="457"/>
      <c r="SB3" s="457"/>
      <c r="SC3" s="457"/>
      <c r="SD3" s="457"/>
      <c r="SE3" s="457"/>
      <c r="SF3" s="457"/>
      <c r="SG3" s="457"/>
      <c r="SH3" s="457"/>
      <c r="SI3" s="457"/>
      <c r="SJ3" s="457"/>
      <c r="SK3" s="457"/>
      <c r="SL3" s="457"/>
      <c r="SM3" s="457"/>
      <c r="SN3" s="457"/>
      <c r="SO3" s="457"/>
      <c r="SP3" s="457"/>
      <c r="SQ3" s="457"/>
      <c r="SR3" s="457"/>
      <c r="SS3" s="457"/>
      <c r="ST3" s="457"/>
      <c r="SU3" s="457"/>
      <c r="SV3" s="457"/>
      <c r="SW3" s="457"/>
      <c r="SX3" s="457"/>
      <c r="SY3" s="457"/>
      <c r="SZ3" s="457"/>
      <c r="TA3" s="457"/>
      <c r="TB3" s="457"/>
      <c r="TC3" s="457"/>
      <c r="TD3" s="457"/>
      <c r="TE3" s="457"/>
      <c r="TF3" s="457"/>
      <c r="TG3" s="457"/>
      <c r="TH3" s="457"/>
      <c r="TI3" s="457"/>
      <c r="TJ3" s="457"/>
      <c r="TK3" s="457"/>
      <c r="TL3" s="457"/>
      <c r="TM3" s="457"/>
      <c r="TN3" s="457"/>
      <c r="TO3" s="457"/>
      <c r="TP3" s="457"/>
      <c r="TQ3" s="457"/>
      <c r="TR3" s="457"/>
      <c r="TS3" s="457"/>
      <c r="TT3" s="457"/>
      <c r="TU3" s="457"/>
      <c r="TV3" s="457"/>
      <c r="TW3" s="457"/>
      <c r="TX3" s="457"/>
      <c r="TY3" s="457"/>
      <c r="TZ3" s="457"/>
      <c r="UA3" s="457"/>
      <c r="UB3" s="457"/>
      <c r="UC3" s="457"/>
      <c r="UD3" s="457"/>
      <c r="UE3" s="457"/>
      <c r="UF3" s="457"/>
      <c r="UG3" s="457"/>
      <c r="UH3" s="457"/>
      <c r="UI3" s="457"/>
    </row>
    <row r="4" spans="1:555" ht="15.75" thickBot="1" x14ac:dyDescent="0.3"/>
    <row r="5" spans="1:555" ht="53.25" thickBot="1" x14ac:dyDescent="0.3">
      <c r="C5" s="87" t="s">
        <v>385</v>
      </c>
      <c r="D5" s="198">
        <f>SUMIF(C:C,$C$10,D:D)</f>
        <v>7986341.2344999993</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0">
        <f>SUM(F17:F22)</f>
        <v>81910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6" t="s">
        <v>1943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Depuracion de la base de datos proporcionada por la DIPP.      2. Periodo de correcciones y adiciones.    3. Montaje del evento.</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v>0</v>
      </c>
      <c r="F17" s="97">
        <f t="shared" ref="F17" si="0">D17*E17</f>
        <v>0</v>
      </c>
      <c r="G17" s="161"/>
      <c r="H17" s="142"/>
      <c r="I17" s="130" t="e">
        <f>VLOOKUP(H17,Presupuesto!$B$11:$C$565,2,0)</f>
        <v>#N/A</v>
      </c>
      <c r="J17" s="219" t="s">
        <v>1479</v>
      </c>
      <c r="K17" s="98" t="s">
        <v>394</v>
      </c>
    </row>
    <row r="18" spans="3:11" x14ac:dyDescent="0.25">
      <c r="C18" s="141" t="s">
        <v>1974</v>
      </c>
      <c r="D18" s="158">
        <v>7500</v>
      </c>
      <c r="E18" s="123">
        <v>2</v>
      </c>
      <c r="F18" s="97">
        <f t="shared" ref="F18:F22" si="1">D18*E18</f>
        <v>15000</v>
      </c>
      <c r="G18" s="161" t="s">
        <v>129</v>
      </c>
      <c r="H18" s="142" t="s">
        <v>316</v>
      </c>
      <c r="I18" s="130" t="str">
        <f>VLOOKUP(H18,Presupuesto!$B$11:$C$565,2,0)</f>
        <v>PRODUCTOS DE PAPEL Y CARTON (33400-00)</v>
      </c>
      <c r="J18" s="98" t="s">
        <v>1360</v>
      </c>
      <c r="K18" s="98" t="s">
        <v>397</v>
      </c>
    </row>
    <row r="19" spans="3:11" x14ac:dyDescent="0.25">
      <c r="C19" s="141" t="s">
        <v>49</v>
      </c>
      <c r="D19" s="158">
        <v>875</v>
      </c>
      <c r="E19" s="123">
        <v>50</v>
      </c>
      <c r="F19" s="97">
        <f t="shared" si="1"/>
        <v>43750</v>
      </c>
      <c r="G19" s="161" t="s">
        <v>129</v>
      </c>
      <c r="H19" s="142" t="s">
        <v>792</v>
      </c>
      <c r="I19" s="130" t="str">
        <f>VLOOKUP(H19,Presupuesto!$B$11:$C$565,2,0)</f>
        <v>ALIMENTOS B EBIDAS PARA PERSONAS</v>
      </c>
      <c r="J19" s="98" t="s">
        <v>1360</v>
      </c>
      <c r="K19" s="98" t="s">
        <v>397</v>
      </c>
    </row>
    <row r="20" spans="3:11" x14ac:dyDescent="0.25">
      <c r="C20" s="141" t="s">
        <v>1975</v>
      </c>
      <c r="D20" s="158">
        <v>9</v>
      </c>
      <c r="E20" s="123">
        <v>2000</v>
      </c>
      <c r="F20" s="97">
        <f t="shared" si="1"/>
        <v>18000</v>
      </c>
      <c r="G20" s="161" t="s">
        <v>129</v>
      </c>
      <c r="H20" s="142" t="s">
        <v>955</v>
      </c>
      <c r="I20" s="130" t="str">
        <f>VLOOKUP(H20,Presupuesto!$B$11:$C$565,2,0)</f>
        <v>OTROS RESPUESTOS Y ACCESORIOS MENORES</v>
      </c>
      <c r="J20" s="98" t="s">
        <v>1360</v>
      </c>
      <c r="K20" s="98" t="s">
        <v>397</v>
      </c>
    </row>
    <row r="21" spans="3:11" x14ac:dyDescent="0.25">
      <c r="C21" s="141" t="s">
        <v>1976</v>
      </c>
      <c r="D21" s="158">
        <v>24</v>
      </c>
      <c r="E21" s="123">
        <v>90</v>
      </c>
      <c r="F21" s="97">
        <f t="shared" si="1"/>
        <v>2160</v>
      </c>
      <c r="G21" s="161" t="s">
        <v>129</v>
      </c>
      <c r="H21" s="142" t="s">
        <v>821</v>
      </c>
      <c r="I21" s="130" t="str">
        <f>VLOOKUP(H21,Presupuesto!$B$11:$C$565,2,0)</f>
        <v>PRODUCTOS PAPEL Y CARTON</v>
      </c>
      <c r="J21" s="98" t="s">
        <v>1360</v>
      </c>
      <c r="K21" s="98" t="s">
        <v>397</v>
      </c>
    </row>
    <row r="22" spans="3:11" x14ac:dyDescent="0.25">
      <c r="C22" s="141" t="s">
        <v>1977</v>
      </c>
      <c r="D22" s="158">
        <v>20</v>
      </c>
      <c r="E22" s="123">
        <v>150</v>
      </c>
      <c r="F22" s="97">
        <f t="shared" si="1"/>
        <v>3000</v>
      </c>
      <c r="G22" s="161" t="s">
        <v>129</v>
      </c>
      <c r="H22" s="142" t="s">
        <v>327</v>
      </c>
      <c r="I22" s="130" t="str">
        <f>VLOOKUP(H22,Presupuesto!$B$11:$C$565,2,0)</f>
        <v>UTILES DE ESCRITORIO, OFICINA Y ENZE¥ANZA</v>
      </c>
      <c r="J22" s="98" t="s">
        <v>1360</v>
      </c>
      <c r="K22" s="98" t="s">
        <v>397</v>
      </c>
    </row>
    <row r="24" spans="3:11" ht="15.75" thickBot="1" x14ac:dyDescent="0.3">
      <c r="F24" s="90"/>
      <c r="G24" s="89"/>
      <c r="H24" s="90"/>
      <c r="I24" s="90"/>
    </row>
    <row r="25" spans="3:11" ht="15.75" thickBot="1" x14ac:dyDescent="0.3">
      <c r="C25" s="157" t="s">
        <v>53</v>
      </c>
      <c r="D25" s="370">
        <f>SUM(F32:F34)</f>
        <v>84000</v>
      </c>
      <c r="F25" s="70"/>
      <c r="G25" s="79"/>
      <c r="H25" s="70"/>
      <c r="I25" s="70"/>
    </row>
    <row r="26" spans="3:11" x14ac:dyDescent="0.25">
      <c r="C26" s="70"/>
      <c r="D26" s="31"/>
      <c r="E26" s="93"/>
      <c r="F26" s="93"/>
      <c r="G26" s="93"/>
      <c r="H26" s="76"/>
      <c r="I26" s="76"/>
      <c r="J26" s="76"/>
      <c r="K26" s="112"/>
    </row>
    <row r="27" spans="3:11" x14ac:dyDescent="0.25">
      <c r="C27" s="70"/>
      <c r="D27" s="31"/>
      <c r="E27" s="93"/>
      <c r="F27" s="93"/>
      <c r="G27" s="93"/>
      <c r="H27" s="76"/>
      <c r="I27" s="76"/>
      <c r="J27" s="76"/>
      <c r="K27" s="112"/>
    </row>
    <row r="28" spans="3:11" ht="15.75" x14ac:dyDescent="0.25">
      <c r="C28" s="202" t="s">
        <v>392</v>
      </c>
      <c r="D28" s="366" t="s">
        <v>1944</v>
      </c>
      <c r="E28" s="93"/>
      <c r="F28" s="93"/>
      <c r="G28" s="93"/>
      <c r="H28" s="76"/>
      <c r="I28" s="76"/>
      <c r="J28" s="76"/>
      <c r="K28" s="112"/>
    </row>
    <row r="29" spans="3:11" ht="18.75" x14ac:dyDescent="0.25">
      <c r="C29" s="211" t="str">
        <f>IFERROR(VLOOKUP(D28,'1. Desarrollo e Innov. Curricu.'!$E:$F,2,FALSE),IFERROR(VLOOKUP(D28,'2. Investigación Científica'!$E:$F,2,FALSE),IFERROR(VLOOKUP(D28,'3. Vinculación Univ. Sociedad'!$E:$F,2,FALSE),IFERROR(VLOOKUP(D28,'4. Docencia y Profesorado Univ.'!$E:$F,2,FALSE),IFERROR(VLOOKUP(D28,'5. Estudiantes y Graduados'!$E:$F,2,FALSE),IFERROR(VLOOKUP(D28,'11. Gestion Administrativa'!$E:$F,2,FALSE),IFERROR(VLOOKUP(D28,'13. Gestión Académica'!$E:$F,2,FALSE),IFERROR(VLOOKUP(D28,'8. Asegura. de la Calid. y M'!$E:$F,2,FALSE),IFERROR(VLOOKUP(D28,'6. Gestión del Conocimiento'!$E:$F,2,FALSE),IFERROR(VLOOKUP(D28,'15. Gobernabilidad y Proceso...'!$E:$F,2,FALSE),IFERROR(VLOOKUP(D28,'12. Gestión del Talento Humano'!$E:$F,2,FALSE),IFERROR(VLOOKUP(D28,'14. Internacional... de la E.S.'!$E:$F,2,FALSE),IFERROR(VLOOKUP(D28,'10. Posgrado'!$E:$F,2,FALSE),IFERROR(VLOOKUP(D28,'17. Gestión TIC'!$E:$F,2,FALSE),IFERROR(VLOOKUP(D28,'16. Desa. del Sistema Educ.Sup.'!$E:$F,2,FALSE),IFERROR(VLOOKUP(D28,'9. Cultura de Inno. Insti...'!$E:$F,2,FALSE),VLOOKUP(D28,'7. Lo Esencial de la Reforma U.'!$E:$F,2,0)))))))))))))))))</f>
        <v xml:space="preserve">1.Recepción de solicitudes de Menciones Honorficas. 2. Revisón de los expedientes del solicitante. 3. Elaboración la constancia o dictamen según reglamento. 4. Entrega de constacia o dictamen al solicitante. </v>
      </c>
      <c r="D29" s="31"/>
      <c r="E29" s="93"/>
      <c r="F29" s="93"/>
      <c r="G29" s="93"/>
      <c r="H29" s="76"/>
      <c r="I29" s="76"/>
      <c r="J29" s="76"/>
      <c r="K29" s="112"/>
    </row>
    <row r="30" spans="3:11" ht="15.75" thickBot="1" x14ac:dyDescent="0.3">
      <c r="F30" s="93"/>
      <c r="G30" s="76"/>
      <c r="H30" s="76"/>
      <c r="I30" s="76"/>
    </row>
    <row r="31" spans="3:11" ht="30.75" thickBot="1" x14ac:dyDescent="0.3">
      <c r="C31" s="129" t="s">
        <v>44</v>
      </c>
      <c r="D31" s="129" t="s">
        <v>55</v>
      </c>
      <c r="E31" s="136" t="s">
        <v>57</v>
      </c>
      <c r="F31" s="135" t="s">
        <v>27</v>
      </c>
      <c r="G31" s="133" t="s">
        <v>131</v>
      </c>
      <c r="H31" s="136" t="s">
        <v>46</v>
      </c>
      <c r="I31" s="133" t="s">
        <v>132</v>
      </c>
      <c r="J31" s="133" t="s">
        <v>410</v>
      </c>
      <c r="K31" s="133" t="s">
        <v>411</v>
      </c>
    </row>
    <row r="32" spans="3:11" x14ac:dyDescent="0.25">
      <c r="C32" s="221" t="s">
        <v>439</v>
      </c>
      <c r="D32" s="222"/>
      <c r="E32" s="220">
        <f>HLOOKUP(C32,$AH$2:$BU$3,2,0)</f>
        <v>620</v>
      </c>
      <c r="F32" s="97">
        <f t="shared" ref="F32:F34" si="2">D32*E32</f>
        <v>0</v>
      </c>
      <c r="G32" s="161"/>
      <c r="H32" s="142"/>
      <c r="I32" s="130" t="e">
        <f>VLOOKUP(H32,Presupuesto!$B$11:$C$565,2,0)</f>
        <v>#N/A</v>
      </c>
      <c r="J32" s="219" t="s">
        <v>1479</v>
      </c>
      <c r="K32" s="98" t="s">
        <v>394</v>
      </c>
    </row>
    <row r="33" spans="3:11" x14ac:dyDescent="0.25">
      <c r="C33" s="141" t="s">
        <v>1976</v>
      </c>
      <c r="D33" s="158">
        <v>100</v>
      </c>
      <c r="E33" s="123">
        <v>90</v>
      </c>
      <c r="F33" s="97">
        <f t="shared" si="2"/>
        <v>9000</v>
      </c>
      <c r="G33" s="161" t="s">
        <v>129</v>
      </c>
      <c r="H33" s="142" t="s">
        <v>821</v>
      </c>
      <c r="I33" s="130" t="str">
        <f>VLOOKUP(H33,Presupuesto!$B$11:$C$565,2,0)</f>
        <v>PRODUCTOS PAPEL Y CARTON</v>
      </c>
      <c r="J33" s="98" t="s">
        <v>1360</v>
      </c>
      <c r="K33" s="98" t="s">
        <v>412</v>
      </c>
    </row>
    <row r="34" spans="3:11" x14ac:dyDescent="0.25">
      <c r="C34" s="141" t="s">
        <v>1978</v>
      </c>
      <c r="D34" s="158">
        <v>30</v>
      </c>
      <c r="E34" s="123">
        <v>2500</v>
      </c>
      <c r="F34" s="97">
        <f t="shared" si="2"/>
        <v>75000</v>
      </c>
      <c r="G34" s="161" t="s">
        <v>129</v>
      </c>
      <c r="H34" s="142" t="s">
        <v>955</v>
      </c>
      <c r="I34" s="130" t="str">
        <f>VLOOKUP(H34,Presupuesto!$B$11:$C$565,2,0)</f>
        <v>OTROS RESPUESTOS Y ACCESORIOS MENORES</v>
      </c>
      <c r="J34" s="98" t="s">
        <v>1360</v>
      </c>
      <c r="K34" s="98" t="s">
        <v>412</v>
      </c>
    </row>
    <row r="36" spans="3:11" ht="15.75" thickBot="1" x14ac:dyDescent="0.3"/>
    <row r="37" spans="3:11" ht="15.75" thickBot="1" x14ac:dyDescent="0.3">
      <c r="C37" s="157" t="s">
        <v>53</v>
      </c>
      <c r="D37" s="370">
        <f>SUM(F44:F78)</f>
        <v>37082</v>
      </c>
      <c r="F37" s="70"/>
      <c r="G37" s="79"/>
      <c r="H37" s="70"/>
      <c r="I37" s="70"/>
    </row>
    <row r="38" spans="3:11" x14ac:dyDescent="0.25">
      <c r="C38" s="70"/>
      <c r="D38" s="31"/>
      <c r="E38" s="93"/>
      <c r="F38" s="93"/>
      <c r="G38" s="93"/>
      <c r="H38" s="76"/>
      <c r="I38" s="76"/>
      <c r="J38" s="76"/>
      <c r="K38" s="112"/>
    </row>
    <row r="39" spans="3:11" x14ac:dyDescent="0.25">
      <c r="C39" s="70"/>
      <c r="D39" s="31"/>
      <c r="E39" s="93"/>
      <c r="F39" s="93"/>
      <c r="G39" s="93"/>
      <c r="H39" s="76"/>
      <c r="I39" s="76"/>
      <c r="J39" s="76"/>
      <c r="K39" s="112"/>
    </row>
    <row r="40" spans="3:11" ht="15.75" x14ac:dyDescent="0.25">
      <c r="C40" s="202" t="s">
        <v>392</v>
      </c>
      <c r="D40" s="366" t="s">
        <v>1945</v>
      </c>
      <c r="E40" s="93"/>
      <c r="F40" s="93"/>
      <c r="G40" s="93"/>
      <c r="H40" s="76"/>
      <c r="I40" s="76"/>
      <c r="J40" s="76"/>
      <c r="K40" s="112"/>
    </row>
    <row r="41" spans="3:11" ht="18.75" x14ac:dyDescent="0.25">
      <c r="C41" s="211" t="str">
        <f>IFERROR(VLOOKUP(D40,'1. Desarrollo e Innov. Curricu.'!$E:$F,2,FALSE),IFERROR(VLOOKUP(D40,'2. Investigación Científica'!$E:$F,2,FALSE),IFERROR(VLOOKUP(D40,'3. Vinculación Univ. Sociedad'!$E:$F,2,FALSE),IFERROR(VLOOKUP(D40,'4. Docencia y Profesorado Univ.'!$E:$F,2,FALSE),IFERROR(VLOOKUP(D40,'5. Estudiantes y Graduados'!$E:$F,2,FALSE),IFERROR(VLOOKUP(D40,'11. Gestion Administrativa'!$E:$F,2,FALSE),IFERROR(VLOOKUP(D40,'13. Gestión Académica'!$E:$F,2,FALSE),IFERROR(VLOOKUP(D40,'8. Asegura. de la Calid. y M'!$E:$F,2,FALSE),IFERROR(VLOOKUP(D40,'6. Gestión del Conocimiento'!$E:$F,2,FALSE),IFERROR(VLOOKUP(D40,'15. Gobernabilidad y Proceso...'!$E:$F,2,FALSE),IFERROR(VLOOKUP(D40,'12. Gestión del Talento Humano'!$E:$F,2,FALSE),IFERROR(VLOOKUP(D40,'14. Internacional... de la E.S.'!$E:$F,2,FALSE),IFERROR(VLOOKUP(D40,'10. Posgrado'!$E:$F,2,FALSE),IFERROR(VLOOKUP(D40,'17. Gestión TIC'!$E:$F,2,FALSE),IFERROR(VLOOKUP(D40,'16. Desa. del Sistema Educ.Sup.'!$E:$F,2,FALSE),IFERROR(VLOOKUP(D40,'9. Cultura de Inno. Insti...'!$E:$F,2,FALSE),VLOOKUP(D40,'7. Lo Esencial de la Reforma U.'!$E:$F,2,0)))))))))))))))))</f>
        <v>1.1. identificar actores del proyecto, 1.2. Elaboracion de plan estrategico de la escuela de liderazgo, 1.3. Elaboracion del manual de procedimientos, 1.4. Gestionar espacio fisico, mobiliario, equipo, 1.5. Campaña de difusion de la escuela de liderazgo (Marketing).</v>
      </c>
      <c r="D41" s="400"/>
      <c r="E41" s="93"/>
      <c r="F41" s="93"/>
      <c r="G41" s="93"/>
      <c r="H41" s="76"/>
      <c r="I41" s="76"/>
      <c r="J41" s="76"/>
      <c r="K41" s="112"/>
    </row>
    <row r="42" spans="3:11" ht="15.75" thickBot="1" x14ac:dyDescent="0.3">
      <c r="F42" s="93"/>
      <c r="G42" s="76"/>
      <c r="H42" s="76"/>
      <c r="I42" s="76"/>
    </row>
    <row r="43" spans="3:11" ht="30.75" thickBot="1" x14ac:dyDescent="0.3">
      <c r="C43" s="129" t="s">
        <v>44</v>
      </c>
      <c r="D43" s="129" t="s">
        <v>55</v>
      </c>
      <c r="E43" s="136" t="s">
        <v>57</v>
      </c>
      <c r="F43" s="135" t="s">
        <v>27</v>
      </c>
      <c r="G43" s="133" t="s">
        <v>131</v>
      </c>
      <c r="H43" s="136" t="s">
        <v>46</v>
      </c>
      <c r="I43" s="133" t="s">
        <v>132</v>
      </c>
      <c r="J43" s="133" t="s">
        <v>410</v>
      </c>
      <c r="K43" s="133" t="s">
        <v>411</v>
      </c>
    </row>
    <row r="44" spans="3:11" x14ac:dyDescent="0.25">
      <c r="C44" s="221" t="s">
        <v>439</v>
      </c>
      <c r="D44" s="222"/>
      <c r="E44" s="220">
        <f>HLOOKUP(C44,$AH$2:$BU$3,2,0)</f>
        <v>620</v>
      </c>
      <c r="F44" s="97">
        <f t="shared" ref="F44:F78" si="3">D44*E44</f>
        <v>0</v>
      </c>
      <c r="G44" s="161"/>
      <c r="H44" s="142"/>
      <c r="I44" s="130" t="e">
        <f>VLOOKUP(H44,Presupuesto!$B$11:$C$565,2,0)</f>
        <v>#N/A</v>
      </c>
      <c r="J44" s="219" t="s">
        <v>1479</v>
      </c>
      <c r="K44" s="98" t="s">
        <v>394</v>
      </c>
    </row>
    <row r="45" spans="3:11" x14ac:dyDescent="0.25">
      <c r="C45" s="141" t="s">
        <v>1976</v>
      </c>
      <c r="D45" s="158">
        <v>50</v>
      </c>
      <c r="E45" s="123">
        <v>90</v>
      </c>
      <c r="F45" s="97">
        <f t="shared" si="3"/>
        <v>4500</v>
      </c>
      <c r="G45" s="161" t="s">
        <v>1509</v>
      </c>
      <c r="H45" s="142" t="s">
        <v>821</v>
      </c>
      <c r="I45" s="130" t="str">
        <f>VLOOKUP(H45,Presupuesto!$B$11:$C$565,2,0)</f>
        <v>PRODUCTOS PAPEL Y CARTON</v>
      </c>
      <c r="J45" s="98" t="s">
        <v>1360</v>
      </c>
      <c r="K45" s="98" t="s">
        <v>412</v>
      </c>
    </row>
    <row r="46" spans="3:11" x14ac:dyDescent="0.25">
      <c r="C46" s="141" t="s">
        <v>1978</v>
      </c>
      <c r="D46" s="158">
        <v>10</v>
      </c>
      <c r="E46" s="123">
        <v>2500</v>
      </c>
      <c r="F46" s="97">
        <f t="shared" si="3"/>
        <v>25000</v>
      </c>
      <c r="G46" s="161" t="s">
        <v>1509</v>
      </c>
      <c r="H46" s="142" t="s">
        <v>955</v>
      </c>
      <c r="I46" s="130" t="str">
        <f>VLOOKUP(H46,Presupuesto!$B$11:$C$565,2,0)</f>
        <v>OTROS RESPUESTOS Y ACCESORIOS MENORES</v>
      </c>
      <c r="J46" s="98" t="s">
        <v>1360</v>
      </c>
      <c r="K46" s="98" t="s">
        <v>412</v>
      </c>
    </row>
    <row r="47" spans="3:11" x14ac:dyDescent="0.25">
      <c r="C47" s="141" t="s">
        <v>1979</v>
      </c>
      <c r="D47" s="158">
        <v>2</v>
      </c>
      <c r="E47" s="123">
        <v>60</v>
      </c>
      <c r="F47" s="97">
        <f t="shared" si="3"/>
        <v>120</v>
      </c>
      <c r="G47" s="161" t="s">
        <v>1509</v>
      </c>
      <c r="H47" s="142" t="s">
        <v>327</v>
      </c>
      <c r="I47" s="130" t="str">
        <f>VLOOKUP(H47,Presupuesto!$B$11:$C$565,2,0)</f>
        <v>UTILES DE ESCRITORIO, OFICINA Y ENZE¥ANZA</v>
      </c>
      <c r="J47" s="98" t="s">
        <v>1360</v>
      </c>
      <c r="K47" s="98" t="s">
        <v>412</v>
      </c>
    </row>
    <row r="48" spans="3:11" x14ac:dyDescent="0.25">
      <c r="C48" s="141" t="s">
        <v>1980</v>
      </c>
      <c r="D48" s="158">
        <v>6</v>
      </c>
      <c r="E48" s="123">
        <v>72</v>
      </c>
      <c r="F48" s="97">
        <f t="shared" si="3"/>
        <v>432</v>
      </c>
      <c r="G48" s="161" t="s">
        <v>1509</v>
      </c>
      <c r="H48" s="142" t="s">
        <v>327</v>
      </c>
      <c r="I48" s="130" t="str">
        <f>VLOOKUP(H48,Presupuesto!$B$11:$C$565,2,0)</f>
        <v>UTILES DE ESCRITORIO, OFICINA Y ENZE¥ANZA</v>
      </c>
      <c r="J48" s="98" t="s">
        <v>1360</v>
      </c>
      <c r="K48" s="98" t="s">
        <v>412</v>
      </c>
    </row>
    <row r="49" spans="3:11" x14ac:dyDescent="0.25">
      <c r="C49" s="141" t="s">
        <v>1981</v>
      </c>
      <c r="D49" s="158">
        <v>10</v>
      </c>
      <c r="E49" s="123">
        <v>90</v>
      </c>
      <c r="F49" s="97">
        <f t="shared" si="3"/>
        <v>900</v>
      </c>
      <c r="G49" s="161" t="s">
        <v>1509</v>
      </c>
      <c r="H49" s="142" t="s">
        <v>821</v>
      </c>
      <c r="I49" s="130" t="str">
        <f>VLOOKUP(H49,Presupuesto!$B$11:$C$565,2,0)</f>
        <v>PRODUCTOS PAPEL Y CARTON</v>
      </c>
      <c r="J49" s="98" t="s">
        <v>1360</v>
      </c>
      <c r="K49" s="98" t="s">
        <v>401</v>
      </c>
    </row>
    <row r="50" spans="3:11" x14ac:dyDescent="0.25">
      <c r="C50" s="141" t="s">
        <v>1982</v>
      </c>
      <c r="D50" s="158">
        <v>62</v>
      </c>
      <c r="E50" s="123">
        <v>95</v>
      </c>
      <c r="F50" s="97">
        <f t="shared" si="3"/>
        <v>5890</v>
      </c>
      <c r="G50" s="161" t="s">
        <v>1509</v>
      </c>
      <c r="H50" s="142" t="s">
        <v>821</v>
      </c>
      <c r="I50" s="130" t="str">
        <f>VLOOKUP(H50,Presupuesto!$B$11:$C$565,2,0)</f>
        <v>PRODUCTOS PAPEL Y CARTON</v>
      </c>
      <c r="J50" s="98" t="s">
        <v>1360</v>
      </c>
      <c r="K50" s="98" t="s">
        <v>412</v>
      </c>
    </row>
    <row r="51" spans="3:11" x14ac:dyDescent="0.25">
      <c r="C51" s="141" t="s">
        <v>1983</v>
      </c>
      <c r="D51" s="158">
        <v>6</v>
      </c>
      <c r="E51" s="123">
        <v>40</v>
      </c>
      <c r="F51" s="97">
        <f t="shared" si="3"/>
        <v>240</v>
      </c>
      <c r="G51" s="161" t="s">
        <v>1509</v>
      </c>
      <c r="H51" s="142" t="s">
        <v>327</v>
      </c>
      <c r="I51" s="130" t="str">
        <f>VLOOKUP(H51,Presupuesto!$B$11:$C$565,2,0)</f>
        <v>UTILES DE ESCRITORIO, OFICINA Y ENZE¥ANZA</v>
      </c>
      <c r="J51" s="98" t="s">
        <v>1360</v>
      </c>
      <c r="K51" s="98" t="s">
        <v>412</v>
      </c>
    </row>
    <row r="52" spans="3:11" x14ac:dyDescent="0.25">
      <c r="C52" s="141"/>
      <c r="D52" s="158"/>
      <c r="E52" s="123"/>
      <c r="F52" s="97">
        <f t="shared" si="3"/>
        <v>0</v>
      </c>
      <c r="G52" s="161"/>
      <c r="H52" s="142"/>
      <c r="I52" s="130" t="e">
        <f>VLOOKUP(H52,Presupuesto!$B$11:$C$565,2,0)</f>
        <v>#N/A</v>
      </c>
      <c r="J52" s="98" t="s">
        <v>1360</v>
      </c>
      <c r="K52" s="98" t="s">
        <v>412</v>
      </c>
    </row>
    <row r="53" spans="3:11" x14ac:dyDescent="0.25">
      <c r="C53" s="141"/>
      <c r="D53" s="158"/>
      <c r="E53" s="123"/>
      <c r="F53" s="97">
        <f t="shared" si="3"/>
        <v>0</v>
      </c>
      <c r="G53" s="161"/>
      <c r="H53" s="142"/>
      <c r="I53" s="130" t="e">
        <f>VLOOKUP(H53,Presupuesto!$B$11:$C$565,2,0)</f>
        <v>#N/A</v>
      </c>
      <c r="J53" s="98" t="s">
        <v>1360</v>
      </c>
      <c r="K53" s="98" t="s">
        <v>412</v>
      </c>
    </row>
    <row r="54" spans="3:11" x14ac:dyDescent="0.25">
      <c r="C54" s="141"/>
      <c r="D54" s="158"/>
      <c r="E54" s="123"/>
      <c r="F54" s="97">
        <f t="shared" si="3"/>
        <v>0</v>
      </c>
      <c r="G54" s="161"/>
      <c r="H54" s="142"/>
      <c r="I54" s="130" t="e">
        <f>VLOOKUP(H54,Presupuesto!$B$11:$C$565,2,0)</f>
        <v>#N/A</v>
      </c>
      <c r="J54" s="98" t="s">
        <v>1360</v>
      </c>
      <c r="K54" s="98" t="s">
        <v>412</v>
      </c>
    </row>
    <row r="55" spans="3:11" x14ac:dyDescent="0.25">
      <c r="C55" s="141"/>
      <c r="D55" s="158"/>
      <c r="E55" s="123"/>
      <c r="F55" s="97">
        <f t="shared" si="3"/>
        <v>0</v>
      </c>
      <c r="G55" s="161"/>
      <c r="H55" s="142"/>
      <c r="I55" s="130" t="e">
        <f>VLOOKUP(H55,Presupuesto!$B$11:$C$565,2,0)</f>
        <v>#N/A</v>
      </c>
      <c r="J55" s="98" t="s">
        <v>1360</v>
      </c>
      <c r="K55" s="98" t="s">
        <v>412</v>
      </c>
    </row>
    <row r="56" spans="3:11" x14ac:dyDescent="0.25">
      <c r="C56" s="141"/>
      <c r="D56" s="158"/>
      <c r="E56" s="123"/>
      <c r="F56" s="97">
        <f t="shared" si="3"/>
        <v>0</v>
      </c>
      <c r="G56" s="161"/>
      <c r="H56" s="142"/>
      <c r="I56" s="130" t="e">
        <f>VLOOKUP(H56,Presupuesto!$B$11:$C$565,2,0)</f>
        <v>#N/A</v>
      </c>
      <c r="J56" s="98" t="s">
        <v>1360</v>
      </c>
      <c r="K56" s="98" t="s">
        <v>412</v>
      </c>
    </row>
    <row r="57" spans="3:11" x14ac:dyDescent="0.25">
      <c r="C57" s="141"/>
      <c r="D57" s="158"/>
      <c r="E57" s="123"/>
      <c r="F57" s="97">
        <f t="shared" si="3"/>
        <v>0</v>
      </c>
      <c r="G57" s="161"/>
      <c r="H57" s="142"/>
      <c r="I57" s="130" t="e">
        <f>VLOOKUP(H57,Presupuesto!$B$11:$C$565,2,0)</f>
        <v>#N/A</v>
      </c>
      <c r="J57" s="98" t="s">
        <v>1360</v>
      </c>
      <c r="K57" s="98" t="s">
        <v>412</v>
      </c>
    </row>
    <row r="58" spans="3:11" x14ac:dyDescent="0.25">
      <c r="C58" s="141"/>
      <c r="D58" s="158"/>
      <c r="E58" s="123"/>
      <c r="F58" s="97">
        <f t="shared" si="3"/>
        <v>0</v>
      </c>
      <c r="G58" s="161"/>
      <c r="H58" s="142"/>
      <c r="I58" s="130" t="e">
        <f>VLOOKUP(H58,Presupuesto!$B$11:$C$565,2,0)</f>
        <v>#N/A</v>
      </c>
      <c r="J58" s="98" t="s">
        <v>1360</v>
      </c>
      <c r="K58" s="98" t="s">
        <v>412</v>
      </c>
    </row>
    <row r="59" spans="3:11" x14ac:dyDescent="0.25">
      <c r="C59" s="141"/>
      <c r="D59" s="158"/>
      <c r="E59" s="123"/>
      <c r="F59" s="97">
        <f t="shared" si="3"/>
        <v>0</v>
      </c>
      <c r="G59" s="161"/>
      <c r="H59" s="142"/>
      <c r="I59" s="130" t="e">
        <f>VLOOKUP(H59,Presupuesto!$B$11:$C$565,2,0)</f>
        <v>#N/A</v>
      </c>
      <c r="J59" s="98" t="s">
        <v>1360</v>
      </c>
      <c r="K59" s="98" t="s">
        <v>412</v>
      </c>
    </row>
    <row r="60" spans="3:11" x14ac:dyDescent="0.25">
      <c r="C60" s="141"/>
      <c r="D60" s="158"/>
      <c r="E60" s="123"/>
      <c r="F60" s="97">
        <f t="shared" si="3"/>
        <v>0</v>
      </c>
      <c r="G60" s="161"/>
      <c r="H60" s="142"/>
      <c r="I60" s="130" t="e">
        <f>VLOOKUP(H60,Presupuesto!$B$11:$C$565,2,0)</f>
        <v>#N/A</v>
      </c>
      <c r="J60" s="98" t="s">
        <v>1360</v>
      </c>
      <c r="K60" s="98" t="s">
        <v>412</v>
      </c>
    </row>
    <row r="61" spans="3:11" x14ac:dyDescent="0.25">
      <c r="C61" s="141"/>
      <c r="D61" s="158"/>
      <c r="E61" s="123"/>
      <c r="F61" s="97">
        <f t="shared" si="3"/>
        <v>0</v>
      </c>
      <c r="G61" s="161"/>
      <c r="H61" s="142"/>
      <c r="I61" s="130" t="e">
        <f>VLOOKUP(H61,Presupuesto!$B$11:$C$565,2,0)</f>
        <v>#N/A</v>
      </c>
      <c r="J61" s="98" t="s">
        <v>1360</v>
      </c>
      <c r="K61" s="98" t="s">
        <v>412</v>
      </c>
    </row>
    <row r="62" spans="3:11" x14ac:dyDescent="0.25">
      <c r="C62" s="141"/>
      <c r="D62" s="158"/>
      <c r="E62" s="123"/>
      <c r="F62" s="97">
        <f t="shared" si="3"/>
        <v>0</v>
      </c>
      <c r="G62" s="161"/>
      <c r="H62" s="142"/>
      <c r="I62" s="130" t="e">
        <f>VLOOKUP(H62,Presupuesto!$B$11:$C$565,2,0)</f>
        <v>#N/A</v>
      </c>
      <c r="J62" s="98" t="s">
        <v>1360</v>
      </c>
      <c r="K62" s="98" t="s">
        <v>412</v>
      </c>
    </row>
    <row r="63" spans="3:11" x14ac:dyDescent="0.25">
      <c r="C63" s="141"/>
      <c r="D63" s="158"/>
      <c r="E63" s="123"/>
      <c r="F63" s="97">
        <f t="shared" si="3"/>
        <v>0</v>
      </c>
      <c r="G63" s="161"/>
      <c r="H63" s="142"/>
      <c r="I63" s="130" t="e">
        <f>VLOOKUP(H63,Presupuesto!$B$11:$C$565,2,0)</f>
        <v>#N/A</v>
      </c>
      <c r="J63" s="98" t="s">
        <v>1360</v>
      </c>
      <c r="K63" s="98" t="s">
        <v>412</v>
      </c>
    </row>
    <row r="64" spans="3:11" x14ac:dyDescent="0.25">
      <c r="C64" s="141"/>
      <c r="D64" s="158"/>
      <c r="E64" s="123"/>
      <c r="F64" s="97">
        <f t="shared" si="3"/>
        <v>0</v>
      </c>
      <c r="G64" s="161"/>
      <c r="H64" s="142"/>
      <c r="I64" s="130" t="e">
        <f>VLOOKUP(H64,Presupuesto!$B$11:$C$565,2,0)</f>
        <v>#N/A</v>
      </c>
      <c r="J64" s="98" t="s">
        <v>1360</v>
      </c>
      <c r="K64" s="98" t="s">
        <v>412</v>
      </c>
    </row>
    <row r="65" spans="3:11" x14ac:dyDescent="0.25">
      <c r="C65" s="141"/>
      <c r="D65" s="158"/>
      <c r="E65" s="123"/>
      <c r="F65" s="97">
        <f t="shared" si="3"/>
        <v>0</v>
      </c>
      <c r="G65" s="161"/>
      <c r="H65" s="142"/>
      <c r="I65" s="130" t="e">
        <f>VLOOKUP(H65,Presupuesto!$B$11:$C$565,2,0)</f>
        <v>#N/A</v>
      </c>
      <c r="J65" s="98" t="str">
        <f t="shared" ref="J65:J78" si="4">$J$44</f>
        <v>Desarrollo del Sistema de Educación Superior</v>
      </c>
      <c r="K65" s="98" t="s">
        <v>412</v>
      </c>
    </row>
    <row r="66" spans="3:11" x14ac:dyDescent="0.25">
      <c r="C66" s="143"/>
      <c r="D66" s="151"/>
      <c r="E66" s="118"/>
      <c r="F66" s="97">
        <f t="shared" si="3"/>
        <v>0</v>
      </c>
      <c r="G66" s="161"/>
      <c r="H66" s="144"/>
      <c r="I66" s="130" t="e">
        <f>VLOOKUP(H66,Presupuesto!$B$11:$C$565,2,0)</f>
        <v>#N/A</v>
      </c>
      <c r="J66" s="98" t="str">
        <f t="shared" si="4"/>
        <v>Desarrollo del Sistema de Educación Superior</v>
      </c>
      <c r="K66" s="98" t="s">
        <v>412</v>
      </c>
    </row>
    <row r="67" spans="3:11" x14ac:dyDescent="0.25">
      <c r="C67" s="143"/>
      <c r="D67" s="151"/>
      <c r="E67" s="118"/>
      <c r="F67" s="97">
        <f t="shared" si="3"/>
        <v>0</v>
      </c>
      <c r="G67" s="161"/>
      <c r="H67" s="144"/>
      <c r="I67" s="130" t="e">
        <f>VLOOKUP(H67,Presupuesto!$B$11:$C$565,2,0)</f>
        <v>#N/A</v>
      </c>
      <c r="J67" s="98" t="str">
        <f t="shared" si="4"/>
        <v>Desarrollo del Sistema de Educación Superior</v>
      </c>
      <c r="K67" s="98" t="s">
        <v>412</v>
      </c>
    </row>
    <row r="68" spans="3:11" x14ac:dyDescent="0.25">
      <c r="C68" s="143"/>
      <c r="D68" s="151"/>
      <c r="E68" s="118"/>
      <c r="F68" s="97">
        <f t="shared" si="3"/>
        <v>0</v>
      </c>
      <c r="G68" s="161"/>
      <c r="H68" s="144"/>
      <c r="I68" s="130" t="e">
        <f>VLOOKUP(H68,Presupuesto!$B$11:$C$565,2,0)</f>
        <v>#N/A</v>
      </c>
      <c r="J68" s="98" t="str">
        <f t="shared" si="4"/>
        <v>Desarrollo del Sistema de Educación Superior</v>
      </c>
      <c r="K68" s="98" t="s">
        <v>412</v>
      </c>
    </row>
    <row r="69" spans="3:11" x14ac:dyDescent="0.25">
      <c r="C69" s="143"/>
      <c r="D69" s="151"/>
      <c r="E69" s="118"/>
      <c r="F69" s="97">
        <f t="shared" si="3"/>
        <v>0</v>
      </c>
      <c r="G69" s="161"/>
      <c r="H69" s="144"/>
      <c r="I69" s="130" t="e">
        <f>VLOOKUP(H69,Presupuesto!$B$11:$C$565,2,0)</f>
        <v>#N/A</v>
      </c>
      <c r="J69" s="98" t="str">
        <f t="shared" si="4"/>
        <v>Desarrollo del Sistema de Educación Superior</v>
      </c>
      <c r="K69" s="98" t="s">
        <v>412</v>
      </c>
    </row>
    <row r="70" spans="3:11" x14ac:dyDescent="0.25">
      <c r="C70" s="143"/>
      <c r="D70" s="151"/>
      <c r="E70" s="118"/>
      <c r="F70" s="97">
        <f t="shared" si="3"/>
        <v>0</v>
      </c>
      <c r="G70" s="161"/>
      <c r="H70" s="144"/>
      <c r="I70" s="130" t="e">
        <f>VLOOKUP(H70,Presupuesto!$B$11:$C$565,2,0)</f>
        <v>#N/A</v>
      </c>
      <c r="J70" s="98" t="str">
        <f t="shared" si="4"/>
        <v>Desarrollo del Sistema de Educación Superior</v>
      </c>
      <c r="K70" s="98" t="s">
        <v>412</v>
      </c>
    </row>
    <row r="71" spans="3:11" x14ac:dyDescent="0.25">
      <c r="C71" s="143"/>
      <c r="D71" s="151"/>
      <c r="E71" s="118"/>
      <c r="F71" s="97">
        <f t="shared" si="3"/>
        <v>0</v>
      </c>
      <c r="G71" s="161"/>
      <c r="H71" s="144"/>
      <c r="I71" s="130" t="e">
        <f>VLOOKUP(H71,Presupuesto!$B$11:$C$565,2,0)</f>
        <v>#N/A</v>
      </c>
      <c r="J71" s="98" t="str">
        <f t="shared" si="4"/>
        <v>Desarrollo del Sistema de Educación Superior</v>
      </c>
      <c r="K71" s="98" t="s">
        <v>412</v>
      </c>
    </row>
    <row r="72" spans="3:11" x14ac:dyDescent="0.25">
      <c r="C72" s="143"/>
      <c r="D72" s="151"/>
      <c r="E72" s="118"/>
      <c r="F72" s="97">
        <f t="shared" si="3"/>
        <v>0</v>
      </c>
      <c r="G72" s="161"/>
      <c r="H72" s="144"/>
      <c r="I72" s="130" t="e">
        <f>VLOOKUP(H72,Presupuesto!$B$11:$C$565,2,0)</f>
        <v>#N/A</v>
      </c>
      <c r="J72" s="98" t="str">
        <f t="shared" si="4"/>
        <v>Desarrollo del Sistema de Educación Superior</v>
      </c>
      <c r="K72" s="98" t="s">
        <v>412</v>
      </c>
    </row>
    <row r="73" spans="3:11" x14ac:dyDescent="0.25">
      <c r="C73" s="143"/>
      <c r="D73" s="151"/>
      <c r="E73" s="118"/>
      <c r="F73" s="97">
        <f t="shared" si="3"/>
        <v>0</v>
      </c>
      <c r="G73" s="161"/>
      <c r="H73" s="144"/>
      <c r="I73" s="130" t="e">
        <f>VLOOKUP(H73,Presupuesto!$B$11:$C$565,2,0)</f>
        <v>#N/A</v>
      </c>
      <c r="J73" s="98" t="str">
        <f t="shared" si="4"/>
        <v>Desarrollo del Sistema de Educación Superior</v>
      </c>
      <c r="K73" s="98" t="s">
        <v>412</v>
      </c>
    </row>
    <row r="74" spans="3:11" x14ac:dyDescent="0.25">
      <c r="C74" s="145"/>
      <c r="D74" s="151"/>
      <c r="E74" s="118"/>
      <c r="F74" s="97">
        <f t="shared" si="3"/>
        <v>0</v>
      </c>
      <c r="G74" s="161"/>
      <c r="H74" s="146"/>
      <c r="I74" s="130" t="e">
        <f>VLOOKUP(H74,Presupuesto!$B$11:$C$565,2,0)</f>
        <v>#N/A</v>
      </c>
      <c r="J74" s="98" t="str">
        <f t="shared" si="4"/>
        <v>Desarrollo del Sistema de Educación Superior</v>
      </c>
      <c r="K74" s="98" t="s">
        <v>403</v>
      </c>
    </row>
    <row r="75" spans="3:11" x14ac:dyDescent="0.25">
      <c r="C75" s="145"/>
      <c r="D75" s="151"/>
      <c r="E75" s="118"/>
      <c r="F75" s="97">
        <f t="shared" si="3"/>
        <v>0</v>
      </c>
      <c r="G75" s="161"/>
      <c r="H75" s="146"/>
      <c r="I75" s="130" t="e">
        <f>VLOOKUP(H75,Presupuesto!$B$11:$C$565,2,0)</f>
        <v>#N/A</v>
      </c>
      <c r="J75" s="98" t="str">
        <f t="shared" si="4"/>
        <v>Desarrollo del Sistema de Educación Superior</v>
      </c>
      <c r="K75" s="98" t="s">
        <v>412</v>
      </c>
    </row>
    <row r="76" spans="3:11" x14ac:dyDescent="0.25">
      <c r="C76" s="145"/>
      <c r="D76" s="151"/>
      <c r="E76" s="118"/>
      <c r="F76" s="97">
        <f t="shared" si="3"/>
        <v>0</v>
      </c>
      <c r="G76" s="161"/>
      <c r="H76" s="146"/>
      <c r="I76" s="130" t="e">
        <f>VLOOKUP(H76,Presupuesto!$B$11:$C$565,2,0)</f>
        <v>#N/A</v>
      </c>
      <c r="J76" s="98" t="str">
        <f t="shared" si="4"/>
        <v>Desarrollo del Sistema de Educación Superior</v>
      </c>
      <c r="K76" s="98" t="s">
        <v>412</v>
      </c>
    </row>
    <row r="77" spans="3:11" x14ac:dyDescent="0.25">
      <c r="C77" s="145"/>
      <c r="D77" s="151"/>
      <c r="E77" s="118"/>
      <c r="F77" s="97">
        <f t="shared" si="3"/>
        <v>0</v>
      </c>
      <c r="G77" s="161"/>
      <c r="H77" s="146"/>
      <c r="I77" s="130" t="e">
        <f>VLOOKUP(H77,Presupuesto!$B$11:$C$565,2,0)</f>
        <v>#N/A</v>
      </c>
      <c r="J77" s="98" t="str">
        <f t="shared" si="4"/>
        <v>Desarrollo del Sistema de Educación Superior</v>
      </c>
      <c r="K77" s="98" t="s">
        <v>412</v>
      </c>
    </row>
    <row r="78" spans="3:11" ht="15.75" thickBot="1" x14ac:dyDescent="0.3">
      <c r="C78" s="147"/>
      <c r="D78" s="159"/>
      <c r="E78" s="103"/>
      <c r="F78" s="105">
        <f t="shared" si="3"/>
        <v>0</v>
      </c>
      <c r="G78" s="162"/>
      <c r="H78" s="148"/>
      <c r="I78" s="132" t="e">
        <f>VLOOKUP(H78,Presupuesto!$B$11:$C$565,2,0)</f>
        <v>#N/A</v>
      </c>
      <c r="J78" s="106" t="str">
        <f t="shared" si="4"/>
        <v>Desarrollo del Sistema de Educación Superior</v>
      </c>
      <c r="K78" s="124" t="s">
        <v>394</v>
      </c>
    </row>
    <row r="80" spans="3:11" ht="15.75" thickBot="1" x14ac:dyDescent="0.3">
      <c r="F80" s="90"/>
      <c r="G80" s="89"/>
      <c r="H80" s="90"/>
      <c r="I80" s="90"/>
    </row>
    <row r="81" spans="3:11" ht="15.75" thickBot="1" x14ac:dyDescent="0.3">
      <c r="C81" s="157" t="s">
        <v>53</v>
      </c>
      <c r="D81" s="370">
        <f>SUM(F88:F122)</f>
        <v>42060</v>
      </c>
      <c r="F81" s="70"/>
      <c r="G81" s="79"/>
      <c r="H81" s="70"/>
      <c r="I81" s="70"/>
    </row>
    <row r="82" spans="3:11" x14ac:dyDescent="0.25">
      <c r="C82" s="70"/>
      <c r="D82" s="31"/>
      <c r="E82" s="93"/>
      <c r="F82" s="93"/>
      <c r="G82" s="93"/>
      <c r="H82" s="76"/>
      <c r="I82" s="76"/>
      <c r="J82" s="76"/>
      <c r="K82" s="112"/>
    </row>
    <row r="83" spans="3:11" x14ac:dyDescent="0.25">
      <c r="C83" s="70"/>
      <c r="D83" s="31"/>
      <c r="E83" s="93"/>
      <c r="F83" s="93"/>
      <c r="G83" s="93"/>
      <c r="H83" s="76"/>
      <c r="I83" s="76"/>
      <c r="J83" s="76"/>
      <c r="K83" s="112"/>
    </row>
    <row r="84" spans="3:11" ht="15.75" x14ac:dyDescent="0.25">
      <c r="C84" s="202" t="s">
        <v>392</v>
      </c>
      <c r="D84" s="366" t="s">
        <v>1946</v>
      </c>
      <c r="E84" s="93"/>
      <c r="F84" s="93"/>
      <c r="G84" s="93"/>
      <c r="H84" s="76"/>
      <c r="I84" s="76"/>
      <c r="J84" s="76"/>
      <c r="K84" s="112"/>
    </row>
    <row r="85" spans="3:11" ht="18.75" x14ac:dyDescent="0.25">
      <c r="C85" s="211" t="str">
        <f>IFERROR(VLOOKUP(D84,'1. Desarrollo e Innov. Curricu.'!$E:$F,2,FALSE),IFERROR(VLOOKUP(D84,'2. Investigación Científica'!$E:$F,2,FALSE),IFERROR(VLOOKUP(D84,'3. Vinculación Univ. Sociedad'!$E:$F,2,FALSE),IFERROR(VLOOKUP(D84,'4. Docencia y Profesorado Univ.'!$E:$F,2,FALSE),IFERROR(VLOOKUP(D84,'5. Estudiantes y Graduados'!$E:$F,2,FALSE),IFERROR(VLOOKUP(D84,'11. Gestion Administrativa'!$E:$F,2,FALSE),IFERROR(VLOOKUP(D84,'13. Gestión Académica'!$E:$F,2,FALSE),IFERROR(VLOOKUP(D84,'8. Asegura. de la Calid. y M'!$E:$F,2,FALSE),IFERROR(VLOOKUP(D84,'6. Gestión del Conocimiento'!$E:$F,2,FALSE),IFERROR(VLOOKUP(D84,'15. Gobernabilidad y Proceso...'!$E:$F,2,FALSE),IFERROR(VLOOKUP(D84,'12. Gestión del Talento Humano'!$E:$F,2,FALSE),IFERROR(VLOOKUP(D84,'14. Internacional... de la E.S.'!$E:$F,2,FALSE),IFERROR(VLOOKUP(D84,'10. Posgrado'!$E:$F,2,FALSE),IFERROR(VLOOKUP(D84,'17. Gestión TIC'!$E:$F,2,FALSE),IFERROR(VLOOKUP(D84,'16. Desa. del Sistema Educ.Sup.'!$E:$F,2,FALSE),IFERROR(VLOOKUP(D84,'9. Cultura de Inno. Insti...'!$E:$F,2,FALSE),VLOOKUP(D84,'7. Lo Esencial de la Reforma U.'!$E:$F,2,0)))))))))))))))))</f>
        <v>1. Elaborar instrumento de recolección información. 2. Aplicación, tabulación, análisis e informe final.</v>
      </c>
      <c r="D85" s="31"/>
      <c r="E85" s="93"/>
      <c r="F85" s="93"/>
      <c r="G85" s="93"/>
      <c r="H85" s="76"/>
      <c r="I85" s="76"/>
      <c r="J85" s="76"/>
      <c r="K85" s="112"/>
    </row>
    <row r="86" spans="3:11" ht="15.75" thickBot="1" x14ac:dyDescent="0.3">
      <c r="F86" s="93"/>
      <c r="G86" s="76"/>
      <c r="H86" s="76"/>
      <c r="I86" s="76"/>
    </row>
    <row r="87" spans="3:11" ht="30.75" thickBot="1" x14ac:dyDescent="0.3">
      <c r="C87" s="129" t="s">
        <v>44</v>
      </c>
      <c r="D87" s="129" t="s">
        <v>55</v>
      </c>
      <c r="E87" s="136" t="s">
        <v>57</v>
      </c>
      <c r="F87" s="135" t="s">
        <v>27</v>
      </c>
      <c r="G87" s="133" t="s">
        <v>131</v>
      </c>
      <c r="H87" s="136" t="s">
        <v>46</v>
      </c>
      <c r="I87" s="133" t="s">
        <v>132</v>
      </c>
      <c r="J87" s="133" t="s">
        <v>410</v>
      </c>
      <c r="K87" s="133" t="s">
        <v>411</v>
      </c>
    </row>
    <row r="88" spans="3:11" x14ac:dyDescent="0.25">
      <c r="C88" s="221" t="s">
        <v>439</v>
      </c>
      <c r="D88" s="222"/>
      <c r="E88" s="220">
        <f>HLOOKUP(C88,$AH$2:$BU$3,2,0)</f>
        <v>620</v>
      </c>
      <c r="F88" s="97">
        <f t="shared" ref="F88:F122" si="5">D88*E88</f>
        <v>0</v>
      </c>
      <c r="G88" s="161" t="s">
        <v>1509</v>
      </c>
      <c r="H88" s="142"/>
      <c r="I88" s="130" t="e">
        <f>VLOOKUP(H88,Presupuesto!$B$11:$C$565,2,0)</f>
        <v>#N/A</v>
      </c>
      <c r="J88" s="219" t="s">
        <v>1360</v>
      </c>
      <c r="K88" s="98" t="s">
        <v>394</v>
      </c>
    </row>
    <row r="89" spans="3:11" x14ac:dyDescent="0.25">
      <c r="C89" s="141" t="s">
        <v>1985</v>
      </c>
      <c r="D89" s="158">
        <v>10</v>
      </c>
      <c r="E89" s="123">
        <v>90</v>
      </c>
      <c r="F89" s="97">
        <f t="shared" si="5"/>
        <v>900</v>
      </c>
      <c r="G89" s="161" t="s">
        <v>1509</v>
      </c>
      <c r="H89" s="142" t="s">
        <v>821</v>
      </c>
      <c r="I89" s="130" t="str">
        <f>VLOOKUP(H89,Presupuesto!$B$11:$C$565,2,0)</f>
        <v>PRODUCTOS PAPEL Y CARTON</v>
      </c>
      <c r="J89" s="98" t="str">
        <f>$J$88</f>
        <v>Estudiantes y Graduados</v>
      </c>
      <c r="K89" s="98" t="s">
        <v>412</v>
      </c>
    </row>
    <row r="90" spans="3:11" x14ac:dyDescent="0.25">
      <c r="C90" s="141" t="s">
        <v>1986</v>
      </c>
      <c r="D90" s="158">
        <v>6</v>
      </c>
      <c r="E90" s="123">
        <v>1500</v>
      </c>
      <c r="F90" s="97">
        <f t="shared" si="5"/>
        <v>9000</v>
      </c>
      <c r="G90" s="161" t="s">
        <v>1509</v>
      </c>
      <c r="H90" s="142" t="s">
        <v>955</v>
      </c>
      <c r="I90" s="130" t="str">
        <f>VLOOKUP(H90,Presupuesto!$B$11:$C$565,2,0)</f>
        <v>OTROS RESPUESTOS Y ACCESORIOS MENORES</v>
      </c>
      <c r="J90" s="98" t="str">
        <f t="shared" ref="J90:J122" si="6">$J$88</f>
        <v>Estudiantes y Graduados</v>
      </c>
      <c r="K90" s="98" t="s">
        <v>412</v>
      </c>
    </row>
    <row r="91" spans="3:11" x14ac:dyDescent="0.25">
      <c r="C91" s="141" t="s">
        <v>1987</v>
      </c>
      <c r="D91" s="158">
        <v>4</v>
      </c>
      <c r="E91" s="123">
        <v>40</v>
      </c>
      <c r="F91" s="97">
        <f t="shared" si="5"/>
        <v>160</v>
      </c>
      <c r="G91" s="161" t="s">
        <v>1509</v>
      </c>
      <c r="H91" s="142" t="s">
        <v>327</v>
      </c>
      <c r="I91" s="130" t="str">
        <f>VLOOKUP(H91,Presupuesto!$B$11:$C$565,2,0)</f>
        <v>UTILES DE ESCRITORIO, OFICINA Y ENZE¥ANZA</v>
      </c>
      <c r="J91" s="98" t="str">
        <f t="shared" si="6"/>
        <v>Estudiantes y Graduados</v>
      </c>
      <c r="K91" s="98" t="s">
        <v>412</v>
      </c>
    </row>
    <row r="92" spans="3:11" x14ac:dyDescent="0.25">
      <c r="C92" s="141" t="s">
        <v>1988</v>
      </c>
      <c r="D92" s="158">
        <v>20</v>
      </c>
      <c r="E92" s="123">
        <v>150</v>
      </c>
      <c r="F92" s="97">
        <f t="shared" si="5"/>
        <v>3000</v>
      </c>
      <c r="G92" s="161" t="s">
        <v>1509</v>
      </c>
      <c r="H92" s="142" t="s">
        <v>327</v>
      </c>
      <c r="I92" s="130" t="str">
        <f>VLOOKUP(H92,Presupuesto!$B$11:$C$565,2,0)</f>
        <v>UTILES DE ESCRITORIO, OFICINA Y ENZE¥ANZA</v>
      </c>
      <c r="J92" s="98" t="str">
        <f t="shared" si="6"/>
        <v>Estudiantes y Graduados</v>
      </c>
      <c r="K92" s="98" t="s">
        <v>412</v>
      </c>
    </row>
    <row r="93" spans="3:11" x14ac:dyDescent="0.25">
      <c r="C93" s="141" t="s">
        <v>1962</v>
      </c>
      <c r="D93" s="158">
        <v>90</v>
      </c>
      <c r="E93" s="123">
        <v>100</v>
      </c>
      <c r="F93" s="97">
        <f t="shared" si="5"/>
        <v>9000</v>
      </c>
      <c r="G93" s="161" t="s">
        <v>1509</v>
      </c>
      <c r="H93" s="142" t="s">
        <v>792</v>
      </c>
      <c r="I93" s="130" t="str">
        <f>VLOOKUP(H93,Presupuesto!$B$11:$C$565,2,0)</f>
        <v>ALIMENTOS B EBIDAS PARA PERSONAS</v>
      </c>
      <c r="J93" s="98" t="str">
        <f t="shared" si="6"/>
        <v>Estudiantes y Graduados</v>
      </c>
      <c r="K93" s="98" t="s">
        <v>401</v>
      </c>
    </row>
    <row r="94" spans="3:11" x14ac:dyDescent="0.25">
      <c r="C94" s="141" t="s">
        <v>1989</v>
      </c>
      <c r="D94" s="158">
        <v>20</v>
      </c>
      <c r="E94" s="123">
        <v>1000</v>
      </c>
      <c r="F94" s="97">
        <f t="shared" si="5"/>
        <v>20000</v>
      </c>
      <c r="G94" s="161" t="s">
        <v>1509</v>
      </c>
      <c r="H94" s="142" t="s">
        <v>327</v>
      </c>
      <c r="I94" s="130" t="str">
        <f>VLOOKUP(H94,Presupuesto!$B$11:$C$565,2,0)</f>
        <v>UTILES DE ESCRITORIO, OFICINA Y ENZE¥ANZA</v>
      </c>
      <c r="J94" s="98" t="str">
        <f t="shared" si="6"/>
        <v>Estudiantes y Graduados</v>
      </c>
      <c r="K94" s="98" t="s">
        <v>412</v>
      </c>
    </row>
    <row r="95" spans="3:11" x14ac:dyDescent="0.25">
      <c r="C95" s="141"/>
      <c r="D95" s="158"/>
      <c r="E95" s="123"/>
      <c r="F95" s="97">
        <f t="shared" si="5"/>
        <v>0</v>
      </c>
      <c r="G95" s="161"/>
      <c r="H95" s="142"/>
      <c r="I95" s="130" t="e">
        <f>VLOOKUP(H95,Presupuesto!$B$11:$C$565,2,0)</f>
        <v>#N/A</v>
      </c>
      <c r="J95" s="98" t="str">
        <f t="shared" si="6"/>
        <v>Estudiantes y Graduados</v>
      </c>
      <c r="K95" s="98" t="s">
        <v>412</v>
      </c>
    </row>
    <row r="96" spans="3:11" x14ac:dyDescent="0.25">
      <c r="C96" s="141"/>
      <c r="D96" s="158"/>
      <c r="E96" s="123"/>
      <c r="F96" s="97">
        <f t="shared" si="5"/>
        <v>0</v>
      </c>
      <c r="G96" s="161"/>
      <c r="H96" s="142"/>
      <c r="I96" s="130" t="e">
        <f>VLOOKUP(H96,Presupuesto!$B$11:$C$565,2,0)</f>
        <v>#N/A</v>
      </c>
      <c r="J96" s="98" t="str">
        <f t="shared" si="6"/>
        <v>Estudiantes y Graduados</v>
      </c>
      <c r="K96" s="98" t="s">
        <v>412</v>
      </c>
    </row>
    <row r="97" spans="3:11" x14ac:dyDescent="0.25">
      <c r="C97" s="141"/>
      <c r="D97" s="158"/>
      <c r="E97" s="123"/>
      <c r="F97" s="97">
        <f t="shared" si="5"/>
        <v>0</v>
      </c>
      <c r="G97" s="161"/>
      <c r="H97" s="142"/>
      <c r="I97" s="130" t="e">
        <f>VLOOKUP(H97,Presupuesto!$B$11:$C$565,2,0)</f>
        <v>#N/A</v>
      </c>
      <c r="J97" s="98" t="str">
        <f t="shared" si="6"/>
        <v>Estudiantes y Graduados</v>
      </c>
      <c r="K97" s="98" t="s">
        <v>412</v>
      </c>
    </row>
    <row r="98" spans="3:11" x14ac:dyDescent="0.25">
      <c r="C98" s="141"/>
      <c r="D98" s="158"/>
      <c r="E98" s="123"/>
      <c r="F98" s="97">
        <f t="shared" si="5"/>
        <v>0</v>
      </c>
      <c r="G98" s="161"/>
      <c r="H98" s="142"/>
      <c r="I98" s="130" t="e">
        <f>VLOOKUP(H98,Presupuesto!$B$11:$C$565,2,0)</f>
        <v>#N/A</v>
      </c>
      <c r="J98" s="98" t="str">
        <f t="shared" si="6"/>
        <v>Estudiantes y Graduados</v>
      </c>
      <c r="K98" s="98" t="s">
        <v>412</v>
      </c>
    </row>
    <row r="99" spans="3:11" x14ac:dyDescent="0.25">
      <c r="C99" s="141"/>
      <c r="D99" s="158"/>
      <c r="E99" s="123"/>
      <c r="F99" s="97">
        <f t="shared" si="5"/>
        <v>0</v>
      </c>
      <c r="G99" s="161"/>
      <c r="H99" s="142"/>
      <c r="I99" s="130" t="e">
        <f>VLOOKUP(H99,Presupuesto!$B$11:$C$565,2,0)</f>
        <v>#N/A</v>
      </c>
      <c r="J99" s="98" t="str">
        <f t="shared" si="6"/>
        <v>Estudiantes y Graduados</v>
      </c>
      <c r="K99" s="98" t="s">
        <v>412</v>
      </c>
    </row>
    <row r="100" spans="3:11" x14ac:dyDescent="0.25">
      <c r="C100" s="141"/>
      <c r="D100" s="158"/>
      <c r="E100" s="123"/>
      <c r="F100" s="97">
        <f t="shared" si="5"/>
        <v>0</v>
      </c>
      <c r="G100" s="161"/>
      <c r="H100" s="142"/>
      <c r="I100" s="130" t="e">
        <f>VLOOKUP(H100,Presupuesto!$B$11:$C$565,2,0)</f>
        <v>#N/A</v>
      </c>
      <c r="J100" s="98" t="str">
        <f t="shared" si="6"/>
        <v>Estudiantes y Graduados</v>
      </c>
      <c r="K100" s="98" t="s">
        <v>412</v>
      </c>
    </row>
    <row r="101" spans="3:11" x14ac:dyDescent="0.25">
      <c r="C101" s="141"/>
      <c r="D101" s="158"/>
      <c r="E101" s="123"/>
      <c r="F101" s="97">
        <f t="shared" si="5"/>
        <v>0</v>
      </c>
      <c r="G101" s="161"/>
      <c r="H101" s="142"/>
      <c r="I101" s="130" t="e">
        <f>VLOOKUP(H101,Presupuesto!$B$11:$C$565,2,0)</f>
        <v>#N/A</v>
      </c>
      <c r="J101" s="98" t="str">
        <f t="shared" si="6"/>
        <v>Estudiantes y Graduados</v>
      </c>
      <c r="K101" s="98" t="s">
        <v>412</v>
      </c>
    </row>
    <row r="102" spans="3:11" x14ac:dyDescent="0.25">
      <c r="C102" s="141"/>
      <c r="D102" s="158"/>
      <c r="E102" s="123"/>
      <c r="F102" s="97">
        <f t="shared" si="5"/>
        <v>0</v>
      </c>
      <c r="G102" s="161"/>
      <c r="H102" s="142"/>
      <c r="I102" s="130" t="e">
        <f>VLOOKUP(H102,Presupuesto!$B$11:$C$565,2,0)</f>
        <v>#N/A</v>
      </c>
      <c r="J102" s="98" t="str">
        <f t="shared" si="6"/>
        <v>Estudiantes y Graduados</v>
      </c>
      <c r="K102" s="98" t="s">
        <v>412</v>
      </c>
    </row>
    <row r="103" spans="3:11" x14ac:dyDescent="0.25">
      <c r="C103" s="141"/>
      <c r="D103" s="158"/>
      <c r="E103" s="123"/>
      <c r="F103" s="97">
        <f t="shared" si="5"/>
        <v>0</v>
      </c>
      <c r="G103" s="161"/>
      <c r="H103" s="142"/>
      <c r="I103" s="130" t="e">
        <f>VLOOKUP(H103,Presupuesto!$B$11:$C$565,2,0)</f>
        <v>#N/A</v>
      </c>
      <c r="J103" s="98" t="str">
        <f t="shared" si="6"/>
        <v>Estudiantes y Graduados</v>
      </c>
      <c r="K103" s="98" t="s">
        <v>412</v>
      </c>
    </row>
    <row r="104" spans="3:11" x14ac:dyDescent="0.25">
      <c r="C104" s="141"/>
      <c r="D104" s="158"/>
      <c r="E104" s="123"/>
      <c r="F104" s="97">
        <f t="shared" si="5"/>
        <v>0</v>
      </c>
      <c r="G104" s="161"/>
      <c r="H104" s="142"/>
      <c r="I104" s="130" t="e">
        <f>VLOOKUP(H104,Presupuesto!$B$11:$C$565,2,0)</f>
        <v>#N/A</v>
      </c>
      <c r="J104" s="98" t="str">
        <f t="shared" si="6"/>
        <v>Estudiantes y Graduados</v>
      </c>
      <c r="K104" s="98" t="s">
        <v>412</v>
      </c>
    </row>
    <row r="105" spans="3:11" x14ac:dyDescent="0.25">
      <c r="C105" s="141"/>
      <c r="D105" s="158"/>
      <c r="E105" s="123"/>
      <c r="F105" s="97">
        <f t="shared" si="5"/>
        <v>0</v>
      </c>
      <c r="G105" s="161"/>
      <c r="H105" s="142"/>
      <c r="I105" s="130" t="e">
        <f>VLOOKUP(H105,Presupuesto!$B$11:$C$565,2,0)</f>
        <v>#N/A</v>
      </c>
      <c r="J105" s="98" t="str">
        <f t="shared" si="6"/>
        <v>Estudiantes y Graduados</v>
      </c>
      <c r="K105" s="98" t="s">
        <v>412</v>
      </c>
    </row>
    <row r="106" spans="3:11" x14ac:dyDescent="0.25">
      <c r="C106" s="141"/>
      <c r="D106" s="158"/>
      <c r="E106" s="123"/>
      <c r="F106" s="97">
        <f t="shared" si="5"/>
        <v>0</v>
      </c>
      <c r="G106" s="161"/>
      <c r="H106" s="142"/>
      <c r="I106" s="130" t="e">
        <f>VLOOKUP(H106,Presupuesto!$B$11:$C$565,2,0)</f>
        <v>#N/A</v>
      </c>
      <c r="J106" s="98" t="str">
        <f t="shared" si="6"/>
        <v>Estudiantes y Graduados</v>
      </c>
      <c r="K106" s="98" t="s">
        <v>412</v>
      </c>
    </row>
    <row r="107" spans="3:11" x14ac:dyDescent="0.25">
      <c r="C107" s="141"/>
      <c r="D107" s="158"/>
      <c r="E107" s="123"/>
      <c r="F107" s="97">
        <f t="shared" si="5"/>
        <v>0</v>
      </c>
      <c r="G107" s="161"/>
      <c r="H107" s="142"/>
      <c r="I107" s="130" t="e">
        <f>VLOOKUP(H107,Presupuesto!$B$11:$C$565,2,0)</f>
        <v>#N/A</v>
      </c>
      <c r="J107" s="98" t="str">
        <f t="shared" si="6"/>
        <v>Estudiantes y Graduados</v>
      </c>
      <c r="K107" s="98" t="s">
        <v>412</v>
      </c>
    </row>
    <row r="108" spans="3:11" x14ac:dyDescent="0.25">
      <c r="C108" s="141"/>
      <c r="D108" s="158"/>
      <c r="E108" s="123"/>
      <c r="F108" s="97">
        <f t="shared" si="5"/>
        <v>0</v>
      </c>
      <c r="G108" s="161"/>
      <c r="H108" s="142"/>
      <c r="I108" s="130" t="e">
        <f>VLOOKUP(H108,Presupuesto!$B$11:$C$565,2,0)</f>
        <v>#N/A</v>
      </c>
      <c r="J108" s="98" t="str">
        <f t="shared" si="6"/>
        <v>Estudiantes y Graduados</v>
      </c>
      <c r="K108" s="98" t="s">
        <v>412</v>
      </c>
    </row>
    <row r="109" spans="3:11" x14ac:dyDescent="0.25">
      <c r="C109" s="141"/>
      <c r="D109" s="158"/>
      <c r="E109" s="123"/>
      <c r="F109" s="97">
        <f t="shared" si="5"/>
        <v>0</v>
      </c>
      <c r="G109" s="161"/>
      <c r="H109" s="142"/>
      <c r="I109" s="130" t="e">
        <f>VLOOKUP(H109,Presupuesto!$B$11:$C$565,2,0)</f>
        <v>#N/A</v>
      </c>
      <c r="J109" s="98" t="str">
        <f t="shared" si="6"/>
        <v>Estudiantes y Graduados</v>
      </c>
      <c r="K109" s="98" t="s">
        <v>412</v>
      </c>
    </row>
    <row r="110" spans="3:11" x14ac:dyDescent="0.25">
      <c r="C110" s="143"/>
      <c r="D110" s="151"/>
      <c r="E110" s="118"/>
      <c r="F110" s="97">
        <f t="shared" si="5"/>
        <v>0</v>
      </c>
      <c r="G110" s="161"/>
      <c r="H110" s="144"/>
      <c r="I110" s="130" t="e">
        <f>VLOOKUP(H110,Presupuesto!$B$11:$C$565,2,0)</f>
        <v>#N/A</v>
      </c>
      <c r="J110" s="98" t="str">
        <f t="shared" si="6"/>
        <v>Estudiantes y Graduados</v>
      </c>
      <c r="K110" s="98" t="s">
        <v>412</v>
      </c>
    </row>
    <row r="111" spans="3:11" x14ac:dyDescent="0.25">
      <c r="C111" s="143"/>
      <c r="D111" s="151"/>
      <c r="E111" s="118"/>
      <c r="F111" s="97">
        <f t="shared" si="5"/>
        <v>0</v>
      </c>
      <c r="G111" s="161"/>
      <c r="H111" s="144"/>
      <c r="I111" s="130" t="e">
        <f>VLOOKUP(H111,Presupuesto!$B$11:$C$565,2,0)</f>
        <v>#N/A</v>
      </c>
      <c r="J111" s="98" t="str">
        <f t="shared" si="6"/>
        <v>Estudiantes y Graduados</v>
      </c>
      <c r="K111" s="98" t="s">
        <v>412</v>
      </c>
    </row>
    <row r="112" spans="3:11" x14ac:dyDescent="0.25">
      <c r="C112" s="143"/>
      <c r="D112" s="151"/>
      <c r="E112" s="118"/>
      <c r="F112" s="97">
        <f t="shared" si="5"/>
        <v>0</v>
      </c>
      <c r="G112" s="161"/>
      <c r="H112" s="144"/>
      <c r="I112" s="130" t="e">
        <f>VLOOKUP(H112,Presupuesto!$B$11:$C$565,2,0)</f>
        <v>#N/A</v>
      </c>
      <c r="J112" s="98" t="str">
        <f t="shared" si="6"/>
        <v>Estudiantes y Graduados</v>
      </c>
      <c r="K112" s="98" t="s">
        <v>412</v>
      </c>
    </row>
    <row r="113" spans="3:11" x14ac:dyDescent="0.25">
      <c r="C113" s="143"/>
      <c r="D113" s="151"/>
      <c r="E113" s="118"/>
      <c r="F113" s="97">
        <f t="shared" si="5"/>
        <v>0</v>
      </c>
      <c r="G113" s="161"/>
      <c r="H113" s="144"/>
      <c r="I113" s="130" t="e">
        <f>VLOOKUP(H113,Presupuesto!$B$11:$C$565,2,0)</f>
        <v>#N/A</v>
      </c>
      <c r="J113" s="98" t="str">
        <f t="shared" si="6"/>
        <v>Estudiantes y Graduados</v>
      </c>
      <c r="K113" s="98" t="s">
        <v>412</v>
      </c>
    </row>
    <row r="114" spans="3:11" x14ac:dyDescent="0.25">
      <c r="C114" s="143"/>
      <c r="D114" s="151"/>
      <c r="E114" s="118"/>
      <c r="F114" s="97">
        <f t="shared" si="5"/>
        <v>0</v>
      </c>
      <c r="G114" s="161"/>
      <c r="H114" s="144"/>
      <c r="I114" s="130" t="e">
        <f>VLOOKUP(H114,Presupuesto!$B$11:$C$565,2,0)</f>
        <v>#N/A</v>
      </c>
      <c r="J114" s="98" t="str">
        <f t="shared" si="6"/>
        <v>Estudiantes y Graduados</v>
      </c>
      <c r="K114" s="98" t="s">
        <v>412</v>
      </c>
    </row>
    <row r="115" spans="3:11" x14ac:dyDescent="0.25">
      <c r="C115" s="143"/>
      <c r="D115" s="151"/>
      <c r="E115" s="118"/>
      <c r="F115" s="97">
        <f t="shared" si="5"/>
        <v>0</v>
      </c>
      <c r="G115" s="161"/>
      <c r="H115" s="144"/>
      <c r="I115" s="130" t="e">
        <f>VLOOKUP(H115,Presupuesto!$B$11:$C$565,2,0)</f>
        <v>#N/A</v>
      </c>
      <c r="J115" s="98" t="str">
        <f t="shared" si="6"/>
        <v>Estudiantes y Graduados</v>
      </c>
      <c r="K115" s="98" t="s">
        <v>412</v>
      </c>
    </row>
    <row r="116" spans="3:11" x14ac:dyDescent="0.25">
      <c r="C116" s="143"/>
      <c r="D116" s="151"/>
      <c r="E116" s="118"/>
      <c r="F116" s="97">
        <f t="shared" si="5"/>
        <v>0</v>
      </c>
      <c r="G116" s="161"/>
      <c r="H116" s="144"/>
      <c r="I116" s="130" t="e">
        <f>VLOOKUP(H116,Presupuesto!$B$11:$C$565,2,0)</f>
        <v>#N/A</v>
      </c>
      <c r="J116" s="98" t="str">
        <f t="shared" si="6"/>
        <v>Estudiantes y Graduados</v>
      </c>
      <c r="K116" s="98" t="s">
        <v>412</v>
      </c>
    </row>
    <row r="117" spans="3:11" x14ac:dyDescent="0.25">
      <c r="C117" s="143"/>
      <c r="D117" s="151"/>
      <c r="E117" s="118"/>
      <c r="F117" s="97">
        <f t="shared" si="5"/>
        <v>0</v>
      </c>
      <c r="G117" s="161"/>
      <c r="H117" s="144"/>
      <c r="I117" s="130" t="e">
        <f>VLOOKUP(H117,Presupuesto!$B$11:$C$565,2,0)</f>
        <v>#N/A</v>
      </c>
      <c r="J117" s="98" t="str">
        <f t="shared" si="6"/>
        <v>Estudiantes y Graduados</v>
      </c>
      <c r="K117" s="98" t="s">
        <v>412</v>
      </c>
    </row>
    <row r="118" spans="3:11" x14ac:dyDescent="0.25">
      <c r="C118" s="145"/>
      <c r="D118" s="151"/>
      <c r="E118" s="118"/>
      <c r="F118" s="97">
        <f t="shared" si="5"/>
        <v>0</v>
      </c>
      <c r="G118" s="161"/>
      <c r="H118" s="146"/>
      <c r="I118" s="130" t="e">
        <f>VLOOKUP(H118,Presupuesto!$B$11:$C$565,2,0)</f>
        <v>#N/A</v>
      </c>
      <c r="J118" s="98" t="str">
        <f t="shared" si="6"/>
        <v>Estudiantes y Graduados</v>
      </c>
      <c r="K118" s="98" t="s">
        <v>403</v>
      </c>
    </row>
    <row r="119" spans="3:11" x14ac:dyDescent="0.25">
      <c r="C119" s="145"/>
      <c r="D119" s="151"/>
      <c r="E119" s="118"/>
      <c r="F119" s="97">
        <f t="shared" si="5"/>
        <v>0</v>
      </c>
      <c r="G119" s="161"/>
      <c r="H119" s="146"/>
      <c r="I119" s="130" t="e">
        <f>VLOOKUP(H119,Presupuesto!$B$11:$C$565,2,0)</f>
        <v>#N/A</v>
      </c>
      <c r="J119" s="98" t="str">
        <f t="shared" si="6"/>
        <v>Estudiantes y Graduados</v>
      </c>
      <c r="K119" s="98" t="s">
        <v>412</v>
      </c>
    </row>
    <row r="120" spans="3:11" x14ac:dyDescent="0.25">
      <c r="C120" s="145"/>
      <c r="D120" s="151"/>
      <c r="E120" s="118"/>
      <c r="F120" s="97">
        <f t="shared" si="5"/>
        <v>0</v>
      </c>
      <c r="G120" s="161"/>
      <c r="H120" s="146"/>
      <c r="I120" s="130" t="e">
        <f>VLOOKUP(H120,Presupuesto!$B$11:$C$565,2,0)</f>
        <v>#N/A</v>
      </c>
      <c r="J120" s="98" t="str">
        <f t="shared" si="6"/>
        <v>Estudiantes y Graduados</v>
      </c>
      <c r="K120" s="98" t="s">
        <v>412</v>
      </c>
    </row>
    <row r="121" spans="3:11" x14ac:dyDescent="0.25">
      <c r="C121" s="145"/>
      <c r="D121" s="151"/>
      <c r="E121" s="118"/>
      <c r="F121" s="97">
        <f t="shared" si="5"/>
        <v>0</v>
      </c>
      <c r="G121" s="161"/>
      <c r="H121" s="146"/>
      <c r="I121" s="130" t="e">
        <f>VLOOKUP(H121,Presupuesto!$B$11:$C$565,2,0)</f>
        <v>#N/A</v>
      </c>
      <c r="J121" s="98" t="str">
        <f t="shared" si="6"/>
        <v>Estudiantes y Graduados</v>
      </c>
      <c r="K121" s="98" t="s">
        <v>412</v>
      </c>
    </row>
    <row r="122" spans="3:11" ht="15.75" thickBot="1" x14ac:dyDescent="0.3">
      <c r="C122" s="147"/>
      <c r="D122" s="159"/>
      <c r="E122" s="103"/>
      <c r="F122" s="105">
        <f t="shared" si="5"/>
        <v>0</v>
      </c>
      <c r="G122" s="162"/>
      <c r="H122" s="148"/>
      <c r="I122" s="132" t="e">
        <f>VLOOKUP(H122,Presupuesto!$B$11:$C$565,2,0)</f>
        <v>#N/A</v>
      </c>
      <c r="J122" s="106" t="str">
        <f t="shared" si="6"/>
        <v>Estudiantes y Graduados</v>
      </c>
      <c r="K122" s="124" t="s">
        <v>394</v>
      </c>
    </row>
    <row r="124" spans="3:11" ht="15.75" thickBot="1" x14ac:dyDescent="0.3"/>
    <row r="125" spans="3:11" ht="15.75" thickBot="1" x14ac:dyDescent="0.3">
      <c r="C125" s="157" t="s">
        <v>53</v>
      </c>
      <c r="D125" s="370">
        <f>SUM(F132:F133)</f>
        <v>46000</v>
      </c>
      <c r="F125" s="70"/>
      <c r="G125" s="79"/>
      <c r="H125" s="70"/>
      <c r="I125" s="70"/>
    </row>
    <row r="126" spans="3:11" x14ac:dyDescent="0.25">
      <c r="C126" s="70"/>
      <c r="D126" s="31"/>
      <c r="E126" s="93"/>
      <c r="F126" s="93"/>
      <c r="G126" s="93"/>
      <c r="H126" s="76"/>
      <c r="I126" s="76"/>
      <c r="J126" s="76"/>
      <c r="K126" s="112"/>
    </row>
    <row r="127" spans="3:11" x14ac:dyDescent="0.25">
      <c r="C127" s="70"/>
      <c r="D127" s="31"/>
      <c r="E127" s="93"/>
      <c r="F127" s="93"/>
      <c r="G127" s="93"/>
      <c r="H127" s="76"/>
      <c r="I127" s="76"/>
      <c r="J127" s="76"/>
      <c r="K127" s="112"/>
    </row>
    <row r="128" spans="3:11" ht="15.75" x14ac:dyDescent="0.25">
      <c r="C128" s="202" t="s">
        <v>392</v>
      </c>
      <c r="D128" s="366" t="s">
        <v>1950</v>
      </c>
      <c r="E128" s="93"/>
      <c r="F128" s="93"/>
      <c r="G128" s="93"/>
      <c r="H128" s="76"/>
      <c r="I128" s="76"/>
      <c r="J128" s="76"/>
      <c r="K128" s="112"/>
    </row>
    <row r="129" spans="3:11" ht="18.75" x14ac:dyDescent="0.25">
      <c r="C129" s="211"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Posgrado'!$E:$F,2,FALSE),IFERROR(VLOOKUP(D128,'17. Gestión TIC'!$E:$F,2,FALSE),IFERROR(VLOOKUP(D128,'16. Desa. del Sistema Educ.Sup.'!$E:$F,2,FALSE),IFERROR(VLOOKUP(D128,'9. Cultura de Inno. Insti...'!$E:$F,2,FALSE),VLOOKUP(D128,'7. Lo Esencial de la Reforma U.'!$E:$F,2,0)))))))))))))))))</f>
        <v>1.1. Diseño, validacion, socializacion y reproduccion del manual de procedimientos 2.1 Crear la plataforma de seguimiento de voluntariado. 3.1. Sistematización de procesos. 4.1 Implementación del plan de capacitación.</v>
      </c>
      <c r="D129" s="31"/>
      <c r="E129" s="93"/>
      <c r="F129" s="93"/>
      <c r="G129" s="93"/>
      <c r="H129" s="76"/>
      <c r="I129" s="76"/>
      <c r="J129" s="76"/>
      <c r="K129" s="112"/>
    </row>
    <row r="130" spans="3:11" ht="15.75" thickBot="1" x14ac:dyDescent="0.3">
      <c r="F130" s="93"/>
      <c r="G130" s="76"/>
      <c r="H130" s="76"/>
      <c r="I130" s="76"/>
    </row>
    <row r="131" spans="3:11" ht="30.75" thickBot="1" x14ac:dyDescent="0.3">
      <c r="C131" s="129" t="s">
        <v>44</v>
      </c>
      <c r="D131" s="129" t="s">
        <v>55</v>
      </c>
      <c r="E131" s="136" t="s">
        <v>57</v>
      </c>
      <c r="F131" s="135" t="s">
        <v>27</v>
      </c>
      <c r="G131" s="133" t="s">
        <v>131</v>
      </c>
      <c r="H131" s="136" t="s">
        <v>46</v>
      </c>
      <c r="I131" s="133" t="s">
        <v>132</v>
      </c>
      <c r="J131" s="133" t="s">
        <v>410</v>
      </c>
      <c r="K131" s="133" t="s">
        <v>411</v>
      </c>
    </row>
    <row r="132" spans="3:11" x14ac:dyDescent="0.25">
      <c r="C132" s="221" t="s">
        <v>428</v>
      </c>
      <c r="D132" s="222">
        <v>16</v>
      </c>
      <c r="E132" s="220">
        <f>HLOOKUP(C132,$AH$2:$BU$3,2,0)</f>
        <v>2000</v>
      </c>
      <c r="F132" s="97">
        <f t="shared" ref="F132:F133" si="7">D132*E132</f>
        <v>32000</v>
      </c>
      <c r="G132" s="161" t="s">
        <v>1509</v>
      </c>
      <c r="H132" s="142" t="s">
        <v>761</v>
      </c>
      <c r="I132" s="130" t="str">
        <f>VLOOKUP(H132,Presupuesto!$B$11:$C$565,2,0)</f>
        <v>VIATICOS NACIONALES</v>
      </c>
      <c r="J132" s="219" t="s">
        <v>1360</v>
      </c>
      <c r="K132" s="98" t="s">
        <v>394</v>
      </c>
    </row>
    <row r="133" spans="3:11" x14ac:dyDescent="0.25">
      <c r="C133" s="221" t="s">
        <v>432</v>
      </c>
      <c r="D133" s="158">
        <v>8</v>
      </c>
      <c r="E133" s="123">
        <v>1750</v>
      </c>
      <c r="F133" s="97">
        <f t="shared" si="7"/>
        <v>14000</v>
      </c>
      <c r="G133" s="161" t="s">
        <v>1509</v>
      </c>
      <c r="H133" s="142" t="s">
        <v>761</v>
      </c>
      <c r="I133" s="130" t="str">
        <f>VLOOKUP(H133,Presupuesto!$B$11:$C$565,2,0)</f>
        <v>VIATICOS NACIONALES</v>
      </c>
      <c r="J133" s="98" t="str">
        <f>$J$132</f>
        <v>Estudiantes y Graduados</v>
      </c>
      <c r="K133" s="98" t="s">
        <v>412</v>
      </c>
    </row>
    <row r="135" spans="3:11" ht="15.75" thickBot="1" x14ac:dyDescent="0.3">
      <c r="F135" s="90"/>
      <c r="G135" s="89"/>
      <c r="H135" s="90"/>
      <c r="I135" s="90"/>
    </row>
    <row r="136" spans="3:11" ht="15.75" thickBot="1" x14ac:dyDescent="0.3">
      <c r="C136" s="157" t="s">
        <v>53</v>
      </c>
      <c r="D136" s="370">
        <f>SUM(F143:F147)</f>
        <v>55500</v>
      </c>
      <c r="F136" s="70"/>
      <c r="G136" s="79"/>
      <c r="H136" s="70"/>
      <c r="I136" s="70"/>
    </row>
    <row r="137" spans="3:11" x14ac:dyDescent="0.25">
      <c r="C137" s="70"/>
      <c r="D137" s="31"/>
      <c r="E137" s="93"/>
      <c r="F137" s="93"/>
      <c r="G137" s="93"/>
      <c r="H137" s="76"/>
      <c r="I137" s="76"/>
      <c r="J137" s="76"/>
      <c r="K137" s="112"/>
    </row>
    <row r="138" spans="3:11" x14ac:dyDescent="0.25">
      <c r="C138" s="70"/>
      <c r="D138" s="31"/>
      <c r="E138" s="93"/>
      <c r="F138" s="93"/>
      <c r="G138" s="93"/>
      <c r="H138" s="76"/>
      <c r="I138" s="76"/>
      <c r="J138" s="76"/>
      <c r="K138" s="112"/>
    </row>
    <row r="139" spans="3:11" ht="15.75" x14ac:dyDescent="0.25">
      <c r="C139" s="202" t="s">
        <v>392</v>
      </c>
      <c r="D139" s="366" t="s">
        <v>1951</v>
      </c>
      <c r="E139" s="93"/>
      <c r="F139" s="93"/>
      <c r="G139" s="93"/>
      <c r="H139" s="76"/>
      <c r="I139" s="76"/>
      <c r="J139" s="76"/>
      <c r="K139" s="112"/>
    </row>
    <row r="140" spans="3:11" ht="18.75" x14ac:dyDescent="0.25">
      <c r="C140" s="211" t="str">
        <f>IFERROR(VLOOKUP(D139,'1. Desarrollo e Innov. Curricu.'!$E:$F,2,FALSE),IFERROR(VLOOKUP(D139,'2. Investigación Científica'!$E:$F,2,FALSE),IFERROR(VLOOKUP(D139,'3. Vinculación Univ. Sociedad'!$E:$F,2,FALSE),IFERROR(VLOOKUP(D139,'4. Docencia y Profesorado Univ.'!$E:$F,2,FALSE),IFERROR(VLOOKUP(D139,'5. Estudiantes y Graduados'!$E:$F,2,FALSE),IFERROR(VLOOKUP(D139,'11. Gestion Administrativa'!$E:$F,2,FALSE),IFERROR(VLOOKUP(D139,'13. Gestión Académica'!$E:$F,2,FALSE),IFERROR(VLOOKUP(D139,'8. Asegura. de la Calid. y M'!$E:$F,2,FALSE),IFERROR(VLOOKUP(D139,'6. Gestión del Conocimiento'!$E:$F,2,FALSE),IFERROR(VLOOKUP(D139,'15. Gobernabilidad y Proceso...'!$E:$F,2,FALSE),IFERROR(VLOOKUP(D139,'12. Gestión del Talento Humano'!$E:$F,2,FALSE),IFERROR(VLOOKUP(D139,'14. Internacional... de la E.S.'!$E:$F,2,FALSE),IFERROR(VLOOKUP(D139,'10. Posgrado'!$E:$F,2,FALSE),IFERROR(VLOOKUP(D139,'17. Gestión TIC'!$E:$F,2,FALSE),IFERROR(VLOOKUP(D139,'16. Desa. del Sistema Educ.Sup.'!$E:$F,2,FALSE),IFERROR(VLOOKUP(D139,'9. Cultura de Inno. Insti...'!$E:$F,2,FALSE),VLOOKUP(D139,'7. Lo Esencial de la Reforma U.'!$E:$F,2,0)))))))))))))))))</f>
        <v>1. Diseño, validacion, socializacion, ejecucion, presentacion de resultados de investigacion</v>
      </c>
      <c r="D140" s="31"/>
      <c r="E140" s="93"/>
      <c r="F140" s="93"/>
      <c r="G140" s="93"/>
      <c r="H140" s="76"/>
      <c r="I140" s="76"/>
      <c r="J140" s="76"/>
      <c r="K140" s="112"/>
    </row>
    <row r="141" spans="3:11" ht="15.75" thickBot="1" x14ac:dyDescent="0.3">
      <c r="F141" s="93"/>
      <c r="G141" s="76"/>
      <c r="H141" s="76"/>
      <c r="I141" s="76"/>
    </row>
    <row r="142" spans="3:11" ht="30.75" thickBot="1" x14ac:dyDescent="0.3">
      <c r="C142" s="129" t="s">
        <v>44</v>
      </c>
      <c r="D142" s="129" t="s">
        <v>55</v>
      </c>
      <c r="E142" s="136" t="s">
        <v>57</v>
      </c>
      <c r="F142" s="135" t="s">
        <v>27</v>
      </c>
      <c r="G142" s="133" t="s">
        <v>131</v>
      </c>
      <c r="H142" s="136" t="s">
        <v>46</v>
      </c>
      <c r="I142" s="133" t="s">
        <v>132</v>
      </c>
      <c r="J142" s="133" t="s">
        <v>410</v>
      </c>
      <c r="K142" s="133" t="s">
        <v>411</v>
      </c>
    </row>
    <row r="143" spans="3:11" x14ac:dyDescent="0.25">
      <c r="C143" s="221" t="s">
        <v>428</v>
      </c>
      <c r="D143" s="222">
        <v>12</v>
      </c>
      <c r="E143" s="220">
        <f>HLOOKUP(C143,$AH$2:$BU$3,2,0)</f>
        <v>2000</v>
      </c>
      <c r="F143" s="97">
        <f t="shared" ref="F143:F147" si="8">D143*E143</f>
        <v>24000</v>
      </c>
      <c r="G143" s="161" t="s">
        <v>1509</v>
      </c>
      <c r="H143" s="142" t="s">
        <v>761</v>
      </c>
      <c r="I143" s="130" t="str">
        <f>VLOOKUP(H143,Presupuesto!$B$11:$C$565,2,0)</f>
        <v>VIATICOS NACIONALES</v>
      </c>
      <c r="J143" s="219" t="s">
        <v>1360</v>
      </c>
      <c r="K143" s="98" t="s">
        <v>394</v>
      </c>
    </row>
    <row r="144" spans="3:11" x14ac:dyDescent="0.25">
      <c r="C144" s="221" t="s">
        <v>432</v>
      </c>
      <c r="D144" s="222">
        <v>6</v>
      </c>
      <c r="E144" s="123">
        <v>1750</v>
      </c>
      <c r="F144" s="97">
        <f t="shared" si="8"/>
        <v>10500</v>
      </c>
      <c r="G144" s="161" t="s">
        <v>1509</v>
      </c>
      <c r="H144" s="142" t="s">
        <v>761</v>
      </c>
      <c r="I144" s="130" t="str">
        <f>VLOOKUP(H144,Presupuesto!$B$11:$C$565,2,0)</f>
        <v>VIATICOS NACIONALES</v>
      </c>
      <c r="J144" s="98" t="str">
        <f>$J$143</f>
        <v>Estudiantes y Graduados</v>
      </c>
      <c r="K144" s="98" t="s">
        <v>412</v>
      </c>
    </row>
    <row r="145" spans="3:11" x14ac:dyDescent="0.25">
      <c r="C145" s="221" t="s">
        <v>430</v>
      </c>
      <c r="D145" s="222">
        <v>12</v>
      </c>
      <c r="E145" s="123">
        <v>1150</v>
      </c>
      <c r="F145" s="97">
        <f t="shared" si="8"/>
        <v>13800</v>
      </c>
      <c r="G145" s="161" t="s">
        <v>1509</v>
      </c>
      <c r="H145" s="142" t="s">
        <v>761</v>
      </c>
      <c r="I145" s="130" t="str">
        <f>VLOOKUP(H145,Presupuesto!$B$11:$C$565,2,0)</f>
        <v>VIATICOS NACIONALES</v>
      </c>
      <c r="J145" s="98" t="str">
        <f t="shared" ref="J145:J147" si="9">$J$143</f>
        <v>Estudiantes y Graduados</v>
      </c>
      <c r="K145" s="98" t="s">
        <v>412</v>
      </c>
    </row>
    <row r="146" spans="3:11" x14ac:dyDescent="0.25">
      <c r="C146" s="221" t="s">
        <v>434</v>
      </c>
      <c r="D146" s="222">
        <v>6</v>
      </c>
      <c r="E146" s="123">
        <v>900</v>
      </c>
      <c r="F146" s="97">
        <f t="shared" si="8"/>
        <v>5400</v>
      </c>
      <c r="G146" s="161" t="s">
        <v>1509</v>
      </c>
      <c r="H146" s="142" t="s">
        <v>761</v>
      </c>
      <c r="I146" s="130" t="str">
        <f>VLOOKUP(H146,Presupuesto!$B$11:$C$565,2,0)</f>
        <v>VIATICOS NACIONALES</v>
      </c>
      <c r="J146" s="98" t="str">
        <f t="shared" si="9"/>
        <v>Estudiantes y Graduados</v>
      </c>
      <c r="K146" s="98" t="s">
        <v>412</v>
      </c>
    </row>
    <row r="147" spans="3:11" x14ac:dyDescent="0.25">
      <c r="C147" s="141" t="s">
        <v>1985</v>
      </c>
      <c r="D147" s="158">
        <v>20</v>
      </c>
      <c r="E147" s="123">
        <v>90</v>
      </c>
      <c r="F147" s="97">
        <f t="shared" si="8"/>
        <v>1800</v>
      </c>
      <c r="G147" s="161" t="s">
        <v>1509</v>
      </c>
      <c r="H147" s="142" t="s">
        <v>821</v>
      </c>
      <c r="I147" s="130" t="str">
        <f>VLOOKUP(H147,Presupuesto!$B$11:$C$565,2,0)</f>
        <v>PRODUCTOS PAPEL Y CARTON</v>
      </c>
      <c r="J147" s="98" t="str">
        <f t="shared" si="9"/>
        <v>Estudiantes y Graduados</v>
      </c>
      <c r="K147" s="98" t="s">
        <v>401</v>
      </c>
    </row>
    <row r="149" spans="3:11" ht="15.75" thickBot="1" x14ac:dyDescent="0.3"/>
    <row r="150" spans="3:11" ht="15.75" thickBot="1" x14ac:dyDescent="0.3">
      <c r="C150" s="157" t="s">
        <v>53</v>
      </c>
      <c r="D150" s="370">
        <f>SUM(F157:F160)</f>
        <v>30000</v>
      </c>
      <c r="F150" s="70"/>
      <c r="G150" s="79"/>
      <c r="H150" s="70"/>
      <c r="I150" s="70"/>
    </row>
    <row r="151" spans="3:11" x14ac:dyDescent="0.25">
      <c r="C151" s="70"/>
      <c r="D151" s="31"/>
      <c r="E151" s="93"/>
      <c r="F151" s="93"/>
      <c r="G151" s="93"/>
      <c r="H151" s="76"/>
      <c r="I151" s="76"/>
      <c r="J151" s="76"/>
      <c r="K151" s="112"/>
    </row>
    <row r="152" spans="3:11" x14ac:dyDescent="0.25">
      <c r="C152" s="70"/>
      <c r="D152" s="31"/>
      <c r="E152" s="93"/>
      <c r="F152" s="93"/>
      <c r="G152" s="93"/>
      <c r="H152" s="76"/>
      <c r="I152" s="76"/>
      <c r="J152" s="76"/>
      <c r="K152" s="112"/>
    </row>
    <row r="153" spans="3:11" ht="15.75" x14ac:dyDescent="0.25">
      <c r="C153" s="202" t="s">
        <v>392</v>
      </c>
      <c r="D153" s="366" t="s">
        <v>1952</v>
      </c>
      <c r="E153" s="93"/>
      <c r="F153" s="93"/>
      <c r="G153" s="93"/>
      <c r="H153" s="76"/>
      <c r="I153" s="76"/>
      <c r="J153" s="76"/>
      <c r="K153" s="112"/>
    </row>
    <row r="154" spans="3:11" ht="18.75" x14ac:dyDescent="0.25">
      <c r="C154" s="211" t="str">
        <f>IFERROR(VLOOKUP(D153,'1. Desarrollo e Innov. Curricu.'!$E:$F,2,FALSE),IFERROR(VLOOKUP(D153,'2. Investigación Científica'!$E:$F,2,FALSE),IFERROR(VLOOKUP(D153,'3. Vinculación Univ. Sociedad'!$E:$F,2,FALSE),IFERROR(VLOOKUP(D153,'4. Docencia y Profesorado Univ.'!$E:$F,2,FALSE),IFERROR(VLOOKUP(D153,'5. Estudiantes y Graduados'!$E:$F,2,FALSE),IFERROR(VLOOKUP(D153,'11. Gestion Administrativa'!$E:$F,2,FALSE),IFERROR(VLOOKUP(D153,'13. Gestión Académica'!$E:$F,2,FALSE),IFERROR(VLOOKUP(D153,'8. Asegura. de la Calid. y M'!$E:$F,2,FALSE),IFERROR(VLOOKUP(D153,'6. Gestión del Conocimiento'!$E:$F,2,FALSE),IFERROR(VLOOKUP(D153,'15. Gobernabilidad y Proceso...'!$E:$F,2,FALSE),IFERROR(VLOOKUP(D153,'12. Gestión del Talento Humano'!$E:$F,2,FALSE),IFERROR(VLOOKUP(D153,'14. Internacional... de la E.S.'!$E:$F,2,FALSE),IFERROR(VLOOKUP(D153,'10. Posgrado'!$E:$F,2,FALSE),IFERROR(VLOOKUP(D153,'17. Gestión TIC'!$E:$F,2,FALSE),IFERROR(VLOOKUP(D153,'16. Desa. del Sistema Educ.Sup.'!$E:$F,2,FALSE),IFERROR(VLOOKUP(D153,'9. Cultura de Inno. Insti...'!$E:$F,2,FALSE),VLOOKUP(D153,'7. Lo Esencial de la Reforma U.'!$E:$F,2,0)))))))))))))))))</f>
        <v xml:space="preserve"> 1. Obtención de la información de los estudiantes que durante el año realizaron voluntariado. 2. Impresion, llenado, organización de  diplomas por grupo. </v>
      </c>
      <c r="D154" s="31"/>
      <c r="E154" s="93"/>
      <c r="F154" s="93"/>
      <c r="G154" s="93"/>
      <c r="H154" s="76"/>
      <c r="I154" s="76"/>
      <c r="J154" s="76"/>
      <c r="K154" s="112"/>
    </row>
    <row r="155" spans="3:11" ht="15.75" thickBot="1" x14ac:dyDescent="0.3">
      <c r="F155" s="93"/>
      <c r="G155" s="76"/>
      <c r="H155" s="76"/>
      <c r="I155" s="76"/>
    </row>
    <row r="156" spans="3:11" ht="30.75" thickBot="1" x14ac:dyDescent="0.3">
      <c r="C156" s="129" t="s">
        <v>44</v>
      </c>
      <c r="D156" s="129" t="s">
        <v>55</v>
      </c>
      <c r="E156" s="136" t="s">
        <v>57</v>
      </c>
      <c r="F156" s="135" t="s">
        <v>27</v>
      </c>
      <c r="G156" s="133" t="s">
        <v>131</v>
      </c>
      <c r="H156" s="136" t="s">
        <v>46</v>
      </c>
      <c r="I156" s="133" t="s">
        <v>132</v>
      </c>
      <c r="J156" s="133" t="s">
        <v>410</v>
      </c>
      <c r="K156" s="133" t="s">
        <v>411</v>
      </c>
    </row>
    <row r="157" spans="3:11" x14ac:dyDescent="0.25">
      <c r="C157" s="221" t="s">
        <v>439</v>
      </c>
      <c r="D157" s="222"/>
      <c r="E157" s="220">
        <f>HLOOKUP(C157,$AH$2:$BU$3,2,0)</f>
        <v>620</v>
      </c>
      <c r="F157" s="97">
        <f t="shared" ref="F157:F160" si="10">D157*E157</f>
        <v>0</v>
      </c>
      <c r="G157" s="161"/>
      <c r="H157" s="142"/>
      <c r="I157" s="130" t="e">
        <f>VLOOKUP(H157,Presupuesto!$B$11:$C$565,2,0)</f>
        <v>#N/A</v>
      </c>
      <c r="J157" s="219" t="s">
        <v>1360</v>
      </c>
      <c r="K157" s="98" t="s">
        <v>394</v>
      </c>
    </row>
    <row r="158" spans="3:11" x14ac:dyDescent="0.25">
      <c r="C158" s="141" t="s">
        <v>1992</v>
      </c>
      <c r="D158" s="158">
        <v>5000</v>
      </c>
      <c r="E158" s="123">
        <v>4</v>
      </c>
      <c r="F158" s="97">
        <f t="shared" si="10"/>
        <v>20000</v>
      </c>
      <c r="G158" s="161" t="s">
        <v>1509</v>
      </c>
      <c r="H158" s="142" t="s">
        <v>821</v>
      </c>
      <c r="I158" s="130" t="str">
        <f>VLOOKUP(H158,Presupuesto!$B$11:$C$565,2,0)</f>
        <v>PRODUCTOS PAPEL Y CARTON</v>
      </c>
      <c r="J158" s="98" t="str">
        <f>$J$157</f>
        <v>Estudiantes y Graduados</v>
      </c>
      <c r="K158" s="98" t="s">
        <v>412</v>
      </c>
    </row>
    <row r="159" spans="3:11" x14ac:dyDescent="0.25">
      <c r="C159" s="141" t="s">
        <v>1993</v>
      </c>
      <c r="D159" s="158">
        <v>4</v>
      </c>
      <c r="E159" s="123">
        <v>2500</v>
      </c>
      <c r="F159" s="97">
        <f t="shared" si="10"/>
        <v>10000</v>
      </c>
      <c r="G159" s="161" t="s">
        <v>1509</v>
      </c>
      <c r="H159" s="142" t="s">
        <v>955</v>
      </c>
      <c r="I159" s="130" t="str">
        <f>VLOOKUP(H159,Presupuesto!$B$11:$C$565,2,0)</f>
        <v>OTROS RESPUESTOS Y ACCESORIOS MENORES</v>
      </c>
      <c r="J159" s="98" t="str">
        <f t="shared" ref="J159:J160" si="11">$J$157</f>
        <v>Estudiantes y Graduados</v>
      </c>
      <c r="K159" s="98" t="s">
        <v>412</v>
      </c>
    </row>
    <row r="160" spans="3:11" x14ac:dyDescent="0.25">
      <c r="C160" s="141"/>
      <c r="D160" s="158"/>
      <c r="E160" s="123"/>
      <c r="F160" s="97">
        <f t="shared" si="10"/>
        <v>0</v>
      </c>
      <c r="G160" s="161"/>
      <c r="H160" s="142"/>
      <c r="I160" s="130" t="e">
        <f>VLOOKUP(H160,Presupuesto!$B$11:$C$565,2,0)</f>
        <v>#N/A</v>
      </c>
      <c r="J160" s="98" t="str">
        <f t="shared" si="11"/>
        <v>Estudiantes y Graduados</v>
      </c>
      <c r="K160" s="98" t="s">
        <v>412</v>
      </c>
    </row>
    <row r="162" spans="3:11" ht="15.75" thickBot="1" x14ac:dyDescent="0.3">
      <c r="F162" s="90"/>
      <c r="G162" s="89"/>
      <c r="H162" s="90"/>
      <c r="I162" s="90"/>
    </row>
    <row r="163" spans="3:11" ht="15.75" thickBot="1" x14ac:dyDescent="0.3">
      <c r="C163" s="157" t="s">
        <v>53</v>
      </c>
      <c r="D163" s="370">
        <f>SUM(F170:F204)</f>
        <v>17000</v>
      </c>
      <c r="F163" s="70"/>
      <c r="G163" s="79"/>
      <c r="H163" s="70"/>
      <c r="I163" s="70"/>
    </row>
    <row r="164" spans="3:11" x14ac:dyDescent="0.25">
      <c r="C164" s="70"/>
      <c r="D164" s="31"/>
      <c r="E164" s="93"/>
      <c r="F164" s="93"/>
      <c r="G164" s="93"/>
      <c r="H164" s="76"/>
      <c r="I164" s="76"/>
      <c r="J164" s="76"/>
      <c r="K164" s="112"/>
    </row>
    <row r="165" spans="3:11" x14ac:dyDescent="0.25">
      <c r="C165" s="70"/>
      <c r="D165" s="31"/>
      <c r="E165" s="93"/>
      <c r="F165" s="93"/>
      <c r="G165" s="93"/>
      <c r="H165" s="76"/>
      <c r="I165" s="76"/>
      <c r="J165" s="76"/>
      <c r="K165" s="112"/>
    </row>
    <row r="166" spans="3:11" ht="15.75" x14ac:dyDescent="0.25">
      <c r="C166" s="202" t="s">
        <v>392</v>
      </c>
      <c r="D166" s="366" t="s">
        <v>1956</v>
      </c>
      <c r="E166" s="93"/>
      <c r="F166" s="93"/>
      <c r="G166" s="93"/>
      <c r="H166" s="76"/>
      <c r="I166" s="76"/>
      <c r="J166" s="76"/>
      <c r="K166" s="112"/>
    </row>
    <row r="167" spans="3:11" ht="18.75" x14ac:dyDescent="0.25">
      <c r="C167" s="211" t="str">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Inscripciones, identificación de grupos artisticos, propuesta de ponencias, peliculas, obras.</v>
      </c>
      <c r="D167" s="31"/>
      <c r="E167" s="93"/>
      <c r="F167" s="93"/>
      <c r="G167" s="93"/>
      <c r="H167" s="76"/>
      <c r="I167" s="76"/>
      <c r="J167" s="76"/>
      <c r="K167" s="112"/>
    </row>
    <row r="168" spans="3:11" ht="15.75" thickBot="1" x14ac:dyDescent="0.3">
      <c r="F168" s="93"/>
      <c r="G168" s="76"/>
      <c r="H168" s="76"/>
      <c r="I168" s="76"/>
    </row>
    <row r="169" spans="3:11" ht="30.75" thickBot="1" x14ac:dyDescent="0.3">
      <c r="C169" s="129" t="s">
        <v>44</v>
      </c>
      <c r="D169" s="129" t="s">
        <v>55</v>
      </c>
      <c r="E169" s="136" t="s">
        <v>57</v>
      </c>
      <c r="F169" s="135" t="s">
        <v>27</v>
      </c>
      <c r="G169" s="133" t="s">
        <v>131</v>
      </c>
      <c r="H169" s="136" t="s">
        <v>46</v>
      </c>
      <c r="I169" s="133" t="s">
        <v>132</v>
      </c>
      <c r="J169" s="133" t="s">
        <v>410</v>
      </c>
      <c r="K169" s="133" t="s">
        <v>411</v>
      </c>
    </row>
    <row r="170" spans="3:11" x14ac:dyDescent="0.25">
      <c r="C170" s="221" t="s">
        <v>439</v>
      </c>
      <c r="D170" s="222"/>
      <c r="E170" s="220">
        <f>HLOOKUP(C170,$AH$2:$BU$3,2,0)</f>
        <v>620</v>
      </c>
      <c r="F170" s="97">
        <f t="shared" ref="F170:F204" si="12">D170*E170</f>
        <v>0</v>
      </c>
      <c r="G170" s="161"/>
      <c r="H170" s="142"/>
      <c r="I170" s="130" t="e">
        <f>VLOOKUP(H170,Presupuesto!$B$11:$C$565,2,0)</f>
        <v>#N/A</v>
      </c>
      <c r="J170" s="219" t="s">
        <v>1360</v>
      </c>
      <c r="K170" s="98" t="s">
        <v>394</v>
      </c>
    </row>
    <row r="171" spans="3:11" x14ac:dyDescent="0.25">
      <c r="C171" s="141" t="s">
        <v>1962</v>
      </c>
      <c r="D171" s="158">
        <v>80</v>
      </c>
      <c r="E171" s="123">
        <v>100</v>
      </c>
      <c r="F171" s="97">
        <f t="shared" si="12"/>
        <v>8000</v>
      </c>
      <c r="G171" s="161" t="s">
        <v>129</v>
      </c>
      <c r="H171" s="142" t="s">
        <v>792</v>
      </c>
      <c r="I171" s="130" t="str">
        <f>VLOOKUP(H171,Presupuesto!$B$11:$C$565,2,0)</f>
        <v>ALIMENTOS B EBIDAS PARA PERSONAS</v>
      </c>
      <c r="J171" s="98" t="str">
        <f>$J$170</f>
        <v>Estudiantes y Graduados</v>
      </c>
      <c r="K171" s="98" t="s">
        <v>398</v>
      </c>
    </row>
    <row r="172" spans="3:11" x14ac:dyDescent="0.25">
      <c r="C172" s="141" t="s">
        <v>2012</v>
      </c>
      <c r="D172" s="158">
        <v>30</v>
      </c>
      <c r="E172" s="123">
        <v>300</v>
      </c>
      <c r="F172" s="97">
        <f t="shared" si="12"/>
        <v>9000</v>
      </c>
      <c r="G172" s="161" t="s">
        <v>129</v>
      </c>
      <c r="H172" s="142" t="s">
        <v>805</v>
      </c>
      <c r="I172" s="130" t="str">
        <f>VLOOKUP(H172,Presupuesto!$B$11:$C$565,2,0)</f>
        <v>CONFECCIONES TEXTILES,</v>
      </c>
      <c r="J172" s="98" t="str">
        <f t="shared" ref="J172:J204" si="13">$J$170</f>
        <v>Estudiantes y Graduados</v>
      </c>
      <c r="K172" s="98" t="s">
        <v>412</v>
      </c>
    </row>
    <row r="173" spans="3:11" x14ac:dyDescent="0.25">
      <c r="C173" s="141"/>
      <c r="D173" s="158"/>
      <c r="E173" s="123"/>
      <c r="F173" s="97">
        <f t="shared" si="12"/>
        <v>0</v>
      </c>
      <c r="G173" s="161"/>
      <c r="H173" s="142"/>
      <c r="I173" s="130" t="e">
        <f>VLOOKUP(H173,Presupuesto!$B$11:$C$565,2,0)</f>
        <v>#N/A</v>
      </c>
      <c r="J173" s="98" t="str">
        <f t="shared" si="13"/>
        <v>Estudiantes y Graduados</v>
      </c>
      <c r="K173" s="98" t="s">
        <v>412</v>
      </c>
    </row>
    <row r="174" spans="3:11" x14ac:dyDescent="0.25">
      <c r="C174" s="141"/>
      <c r="D174" s="158"/>
      <c r="E174" s="123"/>
      <c r="F174" s="97">
        <f t="shared" si="12"/>
        <v>0</v>
      </c>
      <c r="G174" s="161"/>
      <c r="H174" s="142"/>
      <c r="I174" s="130" t="e">
        <f>VLOOKUP(H174,Presupuesto!$B$11:$C$565,2,0)</f>
        <v>#N/A</v>
      </c>
      <c r="J174" s="98" t="str">
        <f t="shared" si="13"/>
        <v>Estudiantes y Graduados</v>
      </c>
      <c r="K174" s="98" t="s">
        <v>412</v>
      </c>
    </row>
    <row r="175" spans="3:11" x14ac:dyDescent="0.25">
      <c r="C175" s="141"/>
      <c r="D175" s="158"/>
      <c r="E175" s="123"/>
      <c r="F175" s="97">
        <f t="shared" si="12"/>
        <v>0</v>
      </c>
      <c r="G175" s="161"/>
      <c r="H175" s="142"/>
      <c r="I175" s="130" t="e">
        <f>VLOOKUP(H175,Presupuesto!$B$11:$C$565,2,0)</f>
        <v>#N/A</v>
      </c>
      <c r="J175" s="98" t="str">
        <f t="shared" si="13"/>
        <v>Estudiantes y Graduados</v>
      </c>
      <c r="K175" s="98" t="s">
        <v>401</v>
      </c>
    </row>
    <row r="176" spans="3:11" x14ac:dyDescent="0.25">
      <c r="C176" s="141"/>
      <c r="D176" s="158"/>
      <c r="E176" s="123"/>
      <c r="F176" s="97">
        <f t="shared" si="12"/>
        <v>0</v>
      </c>
      <c r="G176" s="161"/>
      <c r="H176" s="142"/>
      <c r="I176" s="130" t="e">
        <f>VLOOKUP(H176,Presupuesto!$B$11:$C$565,2,0)</f>
        <v>#N/A</v>
      </c>
      <c r="J176" s="98" t="str">
        <f t="shared" si="13"/>
        <v>Estudiantes y Graduados</v>
      </c>
      <c r="K176" s="98" t="s">
        <v>412</v>
      </c>
    </row>
    <row r="177" spans="3:11" x14ac:dyDescent="0.25">
      <c r="C177" s="141"/>
      <c r="D177" s="158"/>
      <c r="E177" s="123"/>
      <c r="F177" s="97">
        <f t="shared" si="12"/>
        <v>0</v>
      </c>
      <c r="G177" s="161"/>
      <c r="H177" s="142"/>
      <c r="I177" s="130" t="e">
        <f>VLOOKUP(H177,Presupuesto!$B$11:$C$565,2,0)</f>
        <v>#N/A</v>
      </c>
      <c r="J177" s="98" t="str">
        <f t="shared" si="13"/>
        <v>Estudiantes y Graduados</v>
      </c>
      <c r="K177" s="98" t="s">
        <v>412</v>
      </c>
    </row>
    <row r="178" spans="3:11" x14ac:dyDescent="0.25">
      <c r="C178" s="141"/>
      <c r="D178" s="158"/>
      <c r="E178" s="123"/>
      <c r="F178" s="97">
        <f t="shared" si="12"/>
        <v>0</v>
      </c>
      <c r="G178" s="161"/>
      <c r="H178" s="142"/>
      <c r="I178" s="130" t="e">
        <f>VLOOKUP(H178,Presupuesto!$B$11:$C$565,2,0)</f>
        <v>#N/A</v>
      </c>
      <c r="J178" s="98" t="str">
        <f t="shared" si="13"/>
        <v>Estudiantes y Graduados</v>
      </c>
      <c r="K178" s="98" t="s">
        <v>412</v>
      </c>
    </row>
    <row r="179" spans="3:11" x14ac:dyDescent="0.25">
      <c r="C179" s="141"/>
      <c r="D179" s="158"/>
      <c r="E179" s="123"/>
      <c r="F179" s="97">
        <f t="shared" si="12"/>
        <v>0</v>
      </c>
      <c r="G179" s="161"/>
      <c r="H179" s="142"/>
      <c r="I179" s="130" t="e">
        <f>VLOOKUP(H179,Presupuesto!$B$11:$C$565,2,0)</f>
        <v>#N/A</v>
      </c>
      <c r="J179" s="98" t="str">
        <f t="shared" si="13"/>
        <v>Estudiantes y Graduados</v>
      </c>
      <c r="K179" s="98" t="s">
        <v>412</v>
      </c>
    </row>
    <row r="180" spans="3:11" x14ac:dyDescent="0.25">
      <c r="C180" s="141"/>
      <c r="D180" s="158"/>
      <c r="E180" s="123"/>
      <c r="F180" s="97">
        <f t="shared" si="12"/>
        <v>0</v>
      </c>
      <c r="G180" s="161"/>
      <c r="H180" s="142"/>
      <c r="I180" s="130" t="e">
        <f>VLOOKUP(H180,Presupuesto!$B$11:$C$565,2,0)</f>
        <v>#N/A</v>
      </c>
      <c r="J180" s="98" t="str">
        <f t="shared" si="13"/>
        <v>Estudiantes y Graduados</v>
      </c>
      <c r="K180" s="98" t="s">
        <v>412</v>
      </c>
    </row>
    <row r="181" spans="3:11" x14ac:dyDescent="0.25">
      <c r="C181" s="141"/>
      <c r="D181" s="158"/>
      <c r="E181" s="123"/>
      <c r="F181" s="97">
        <f t="shared" si="12"/>
        <v>0</v>
      </c>
      <c r="G181" s="161"/>
      <c r="H181" s="142"/>
      <c r="I181" s="130" t="e">
        <f>VLOOKUP(H181,Presupuesto!$B$11:$C$565,2,0)</f>
        <v>#N/A</v>
      </c>
      <c r="J181" s="98" t="str">
        <f t="shared" si="13"/>
        <v>Estudiantes y Graduados</v>
      </c>
      <c r="K181" s="98" t="s">
        <v>412</v>
      </c>
    </row>
    <row r="182" spans="3:11" x14ac:dyDescent="0.25">
      <c r="C182" s="141"/>
      <c r="D182" s="158"/>
      <c r="E182" s="123"/>
      <c r="F182" s="97">
        <f t="shared" si="12"/>
        <v>0</v>
      </c>
      <c r="G182" s="161"/>
      <c r="H182" s="142"/>
      <c r="I182" s="130" t="e">
        <f>VLOOKUP(H182,Presupuesto!$B$11:$C$565,2,0)</f>
        <v>#N/A</v>
      </c>
      <c r="J182" s="98" t="str">
        <f t="shared" si="13"/>
        <v>Estudiantes y Graduados</v>
      </c>
      <c r="K182" s="98" t="s">
        <v>412</v>
      </c>
    </row>
    <row r="183" spans="3:11" x14ac:dyDescent="0.25">
      <c r="C183" s="141"/>
      <c r="D183" s="158"/>
      <c r="E183" s="123"/>
      <c r="F183" s="97">
        <f t="shared" si="12"/>
        <v>0</v>
      </c>
      <c r="G183" s="161"/>
      <c r="H183" s="142"/>
      <c r="I183" s="130" t="e">
        <f>VLOOKUP(H183,Presupuesto!$B$11:$C$565,2,0)</f>
        <v>#N/A</v>
      </c>
      <c r="J183" s="98" t="str">
        <f t="shared" si="13"/>
        <v>Estudiantes y Graduados</v>
      </c>
      <c r="K183" s="98" t="s">
        <v>412</v>
      </c>
    </row>
    <row r="184" spans="3:11" x14ac:dyDescent="0.25">
      <c r="C184" s="141"/>
      <c r="D184" s="158"/>
      <c r="E184" s="123"/>
      <c r="F184" s="97">
        <f t="shared" si="12"/>
        <v>0</v>
      </c>
      <c r="G184" s="161"/>
      <c r="H184" s="142"/>
      <c r="I184" s="130" t="e">
        <f>VLOOKUP(H184,Presupuesto!$B$11:$C$565,2,0)</f>
        <v>#N/A</v>
      </c>
      <c r="J184" s="98" t="str">
        <f t="shared" si="13"/>
        <v>Estudiantes y Graduados</v>
      </c>
      <c r="K184" s="98" t="s">
        <v>412</v>
      </c>
    </row>
    <row r="185" spans="3:11" x14ac:dyDescent="0.25">
      <c r="C185" s="141"/>
      <c r="D185" s="158"/>
      <c r="E185" s="123"/>
      <c r="F185" s="97">
        <f t="shared" si="12"/>
        <v>0</v>
      </c>
      <c r="G185" s="161"/>
      <c r="H185" s="142"/>
      <c r="I185" s="130" t="e">
        <f>VLOOKUP(H185,Presupuesto!$B$11:$C$565,2,0)</f>
        <v>#N/A</v>
      </c>
      <c r="J185" s="98" t="str">
        <f t="shared" si="13"/>
        <v>Estudiantes y Graduados</v>
      </c>
      <c r="K185" s="98" t="s">
        <v>412</v>
      </c>
    </row>
    <row r="186" spans="3:11" x14ac:dyDescent="0.25">
      <c r="C186" s="141"/>
      <c r="D186" s="158"/>
      <c r="E186" s="123"/>
      <c r="F186" s="97">
        <f t="shared" si="12"/>
        <v>0</v>
      </c>
      <c r="G186" s="161"/>
      <c r="H186" s="142"/>
      <c r="I186" s="130" t="e">
        <f>VLOOKUP(H186,Presupuesto!$B$11:$C$565,2,0)</f>
        <v>#N/A</v>
      </c>
      <c r="J186" s="98" t="str">
        <f t="shared" si="13"/>
        <v>Estudiantes y Graduados</v>
      </c>
      <c r="K186" s="98" t="s">
        <v>412</v>
      </c>
    </row>
    <row r="187" spans="3:11" x14ac:dyDescent="0.25">
      <c r="C187" s="141"/>
      <c r="D187" s="158"/>
      <c r="E187" s="123"/>
      <c r="F187" s="97">
        <f t="shared" si="12"/>
        <v>0</v>
      </c>
      <c r="G187" s="161"/>
      <c r="H187" s="142"/>
      <c r="I187" s="130" t="e">
        <f>VLOOKUP(H187,Presupuesto!$B$11:$C$565,2,0)</f>
        <v>#N/A</v>
      </c>
      <c r="J187" s="98" t="str">
        <f t="shared" si="13"/>
        <v>Estudiantes y Graduados</v>
      </c>
      <c r="K187" s="98" t="s">
        <v>412</v>
      </c>
    </row>
    <row r="188" spans="3:11" x14ac:dyDescent="0.25">
      <c r="C188" s="141"/>
      <c r="D188" s="158"/>
      <c r="E188" s="123"/>
      <c r="F188" s="97">
        <f t="shared" si="12"/>
        <v>0</v>
      </c>
      <c r="G188" s="161"/>
      <c r="H188" s="142"/>
      <c r="I188" s="130" t="e">
        <f>VLOOKUP(H188,Presupuesto!$B$11:$C$565,2,0)</f>
        <v>#N/A</v>
      </c>
      <c r="J188" s="98" t="str">
        <f t="shared" si="13"/>
        <v>Estudiantes y Graduados</v>
      </c>
      <c r="K188" s="98" t="s">
        <v>412</v>
      </c>
    </row>
    <row r="189" spans="3:11" x14ac:dyDescent="0.25">
      <c r="C189" s="141"/>
      <c r="D189" s="158"/>
      <c r="E189" s="123"/>
      <c r="F189" s="97">
        <f t="shared" si="12"/>
        <v>0</v>
      </c>
      <c r="G189" s="161"/>
      <c r="H189" s="142"/>
      <c r="I189" s="130" t="e">
        <f>VLOOKUP(H189,Presupuesto!$B$11:$C$565,2,0)</f>
        <v>#N/A</v>
      </c>
      <c r="J189" s="98" t="str">
        <f t="shared" si="13"/>
        <v>Estudiantes y Graduados</v>
      </c>
      <c r="K189" s="98" t="s">
        <v>412</v>
      </c>
    </row>
    <row r="190" spans="3:11" x14ac:dyDescent="0.25">
      <c r="C190" s="141"/>
      <c r="D190" s="158"/>
      <c r="E190" s="123"/>
      <c r="F190" s="97">
        <f t="shared" si="12"/>
        <v>0</v>
      </c>
      <c r="G190" s="161"/>
      <c r="H190" s="142"/>
      <c r="I190" s="130" t="e">
        <f>VLOOKUP(H190,Presupuesto!$B$11:$C$565,2,0)</f>
        <v>#N/A</v>
      </c>
      <c r="J190" s="98" t="str">
        <f t="shared" si="13"/>
        <v>Estudiantes y Graduados</v>
      </c>
      <c r="K190" s="98" t="s">
        <v>412</v>
      </c>
    </row>
    <row r="191" spans="3:11" x14ac:dyDescent="0.25">
      <c r="C191" s="141"/>
      <c r="D191" s="158"/>
      <c r="E191" s="123"/>
      <c r="F191" s="97">
        <f t="shared" si="12"/>
        <v>0</v>
      </c>
      <c r="G191" s="161"/>
      <c r="H191" s="142"/>
      <c r="I191" s="130" t="e">
        <f>VLOOKUP(H191,Presupuesto!$B$11:$C$565,2,0)</f>
        <v>#N/A</v>
      </c>
      <c r="J191" s="98" t="str">
        <f t="shared" si="13"/>
        <v>Estudiantes y Graduados</v>
      </c>
      <c r="K191" s="98" t="s">
        <v>412</v>
      </c>
    </row>
    <row r="192" spans="3:11" x14ac:dyDescent="0.25">
      <c r="C192" s="143"/>
      <c r="D192" s="151"/>
      <c r="E192" s="118"/>
      <c r="F192" s="97">
        <f t="shared" si="12"/>
        <v>0</v>
      </c>
      <c r="G192" s="161"/>
      <c r="H192" s="144"/>
      <c r="I192" s="130" t="e">
        <f>VLOOKUP(H192,Presupuesto!$B$11:$C$565,2,0)</f>
        <v>#N/A</v>
      </c>
      <c r="J192" s="98" t="str">
        <f t="shared" si="13"/>
        <v>Estudiantes y Graduados</v>
      </c>
      <c r="K192" s="98" t="s">
        <v>412</v>
      </c>
    </row>
    <row r="193" spans="3:11" x14ac:dyDescent="0.25">
      <c r="C193" s="143"/>
      <c r="D193" s="151"/>
      <c r="E193" s="118"/>
      <c r="F193" s="97">
        <f t="shared" si="12"/>
        <v>0</v>
      </c>
      <c r="G193" s="161"/>
      <c r="H193" s="144"/>
      <c r="I193" s="130" t="e">
        <f>VLOOKUP(H193,Presupuesto!$B$11:$C$565,2,0)</f>
        <v>#N/A</v>
      </c>
      <c r="J193" s="98" t="str">
        <f t="shared" si="13"/>
        <v>Estudiantes y Graduados</v>
      </c>
      <c r="K193" s="98" t="s">
        <v>412</v>
      </c>
    </row>
    <row r="194" spans="3:11" x14ac:dyDescent="0.25">
      <c r="C194" s="143"/>
      <c r="D194" s="151"/>
      <c r="E194" s="118"/>
      <c r="F194" s="97">
        <f t="shared" si="12"/>
        <v>0</v>
      </c>
      <c r="G194" s="161"/>
      <c r="H194" s="144"/>
      <c r="I194" s="130" t="e">
        <f>VLOOKUP(H194,Presupuesto!$B$11:$C$565,2,0)</f>
        <v>#N/A</v>
      </c>
      <c r="J194" s="98" t="str">
        <f t="shared" si="13"/>
        <v>Estudiantes y Graduados</v>
      </c>
      <c r="K194" s="98" t="s">
        <v>412</v>
      </c>
    </row>
    <row r="195" spans="3:11" x14ac:dyDescent="0.25">
      <c r="C195" s="143"/>
      <c r="D195" s="151"/>
      <c r="E195" s="118"/>
      <c r="F195" s="97">
        <f t="shared" si="12"/>
        <v>0</v>
      </c>
      <c r="G195" s="161"/>
      <c r="H195" s="144"/>
      <c r="I195" s="130" t="e">
        <f>VLOOKUP(H195,Presupuesto!$B$11:$C$565,2,0)</f>
        <v>#N/A</v>
      </c>
      <c r="J195" s="98" t="str">
        <f t="shared" si="13"/>
        <v>Estudiantes y Graduados</v>
      </c>
      <c r="K195" s="98" t="s">
        <v>412</v>
      </c>
    </row>
    <row r="196" spans="3:11" x14ac:dyDescent="0.25">
      <c r="C196" s="143"/>
      <c r="D196" s="151"/>
      <c r="E196" s="118"/>
      <c r="F196" s="97">
        <f t="shared" si="12"/>
        <v>0</v>
      </c>
      <c r="G196" s="161"/>
      <c r="H196" s="144"/>
      <c r="I196" s="130" t="e">
        <f>VLOOKUP(H196,Presupuesto!$B$11:$C$565,2,0)</f>
        <v>#N/A</v>
      </c>
      <c r="J196" s="98" t="str">
        <f t="shared" si="13"/>
        <v>Estudiantes y Graduados</v>
      </c>
      <c r="K196" s="98" t="s">
        <v>412</v>
      </c>
    </row>
    <row r="197" spans="3:11" x14ac:dyDescent="0.25">
      <c r="C197" s="143"/>
      <c r="D197" s="151"/>
      <c r="E197" s="118"/>
      <c r="F197" s="97">
        <f t="shared" si="12"/>
        <v>0</v>
      </c>
      <c r="G197" s="161"/>
      <c r="H197" s="144"/>
      <c r="I197" s="130" t="e">
        <f>VLOOKUP(H197,Presupuesto!$B$11:$C$565,2,0)</f>
        <v>#N/A</v>
      </c>
      <c r="J197" s="98" t="str">
        <f t="shared" si="13"/>
        <v>Estudiantes y Graduados</v>
      </c>
      <c r="K197" s="98" t="s">
        <v>412</v>
      </c>
    </row>
    <row r="198" spans="3:11" x14ac:dyDescent="0.25">
      <c r="C198" s="143"/>
      <c r="D198" s="151"/>
      <c r="E198" s="118"/>
      <c r="F198" s="97">
        <f t="shared" si="12"/>
        <v>0</v>
      </c>
      <c r="G198" s="161"/>
      <c r="H198" s="144"/>
      <c r="I198" s="130" t="e">
        <f>VLOOKUP(H198,Presupuesto!$B$11:$C$565,2,0)</f>
        <v>#N/A</v>
      </c>
      <c r="J198" s="98" t="str">
        <f t="shared" si="13"/>
        <v>Estudiantes y Graduados</v>
      </c>
      <c r="K198" s="98" t="s">
        <v>412</v>
      </c>
    </row>
    <row r="199" spans="3:11" x14ac:dyDescent="0.25">
      <c r="C199" s="143"/>
      <c r="D199" s="151"/>
      <c r="E199" s="118"/>
      <c r="F199" s="97">
        <f t="shared" si="12"/>
        <v>0</v>
      </c>
      <c r="G199" s="161"/>
      <c r="H199" s="144"/>
      <c r="I199" s="130" t="e">
        <f>VLOOKUP(H199,Presupuesto!$B$11:$C$565,2,0)</f>
        <v>#N/A</v>
      </c>
      <c r="J199" s="98" t="str">
        <f t="shared" si="13"/>
        <v>Estudiantes y Graduados</v>
      </c>
      <c r="K199" s="98" t="s">
        <v>412</v>
      </c>
    </row>
    <row r="200" spans="3:11" x14ac:dyDescent="0.25">
      <c r="C200" s="145"/>
      <c r="D200" s="151"/>
      <c r="E200" s="118"/>
      <c r="F200" s="97">
        <f t="shared" si="12"/>
        <v>0</v>
      </c>
      <c r="G200" s="161"/>
      <c r="H200" s="146"/>
      <c r="I200" s="130" t="e">
        <f>VLOOKUP(H200,Presupuesto!$B$11:$C$565,2,0)</f>
        <v>#N/A</v>
      </c>
      <c r="J200" s="98" t="str">
        <f t="shared" si="13"/>
        <v>Estudiantes y Graduados</v>
      </c>
      <c r="K200" s="98" t="s">
        <v>403</v>
      </c>
    </row>
    <row r="201" spans="3:11" x14ac:dyDescent="0.25">
      <c r="C201" s="145"/>
      <c r="D201" s="151"/>
      <c r="E201" s="118"/>
      <c r="F201" s="97">
        <f t="shared" si="12"/>
        <v>0</v>
      </c>
      <c r="G201" s="161"/>
      <c r="H201" s="146"/>
      <c r="I201" s="130" t="e">
        <f>VLOOKUP(H201,Presupuesto!$B$11:$C$565,2,0)</f>
        <v>#N/A</v>
      </c>
      <c r="J201" s="98" t="str">
        <f t="shared" si="13"/>
        <v>Estudiantes y Graduados</v>
      </c>
      <c r="K201" s="98" t="s">
        <v>412</v>
      </c>
    </row>
    <row r="202" spans="3:11" x14ac:dyDescent="0.25">
      <c r="C202" s="145"/>
      <c r="D202" s="151"/>
      <c r="E202" s="118"/>
      <c r="F202" s="97">
        <f t="shared" si="12"/>
        <v>0</v>
      </c>
      <c r="G202" s="161"/>
      <c r="H202" s="146"/>
      <c r="I202" s="130" t="e">
        <f>VLOOKUP(H202,Presupuesto!$B$11:$C$565,2,0)</f>
        <v>#N/A</v>
      </c>
      <c r="J202" s="98" t="str">
        <f t="shared" si="13"/>
        <v>Estudiantes y Graduados</v>
      </c>
      <c r="K202" s="98" t="s">
        <v>412</v>
      </c>
    </row>
    <row r="203" spans="3:11" x14ac:dyDescent="0.25">
      <c r="C203" s="145"/>
      <c r="D203" s="151"/>
      <c r="E203" s="118"/>
      <c r="F203" s="97">
        <f t="shared" si="12"/>
        <v>0</v>
      </c>
      <c r="G203" s="161"/>
      <c r="H203" s="146"/>
      <c r="I203" s="130" t="e">
        <f>VLOOKUP(H203,Presupuesto!$B$11:$C$565,2,0)</f>
        <v>#N/A</v>
      </c>
      <c r="J203" s="98" t="str">
        <f t="shared" si="13"/>
        <v>Estudiantes y Graduados</v>
      </c>
      <c r="K203" s="98" t="s">
        <v>412</v>
      </c>
    </row>
    <row r="204" spans="3:11" ht="15.75" thickBot="1" x14ac:dyDescent="0.3">
      <c r="C204" s="147"/>
      <c r="D204" s="159"/>
      <c r="E204" s="103"/>
      <c r="F204" s="105">
        <f t="shared" si="12"/>
        <v>0</v>
      </c>
      <c r="G204" s="162"/>
      <c r="H204" s="148"/>
      <c r="I204" s="132" t="e">
        <f>VLOOKUP(H204,Presupuesto!$B$11:$C$565,2,0)</f>
        <v>#N/A</v>
      </c>
      <c r="J204" s="106" t="str">
        <f t="shared" si="13"/>
        <v>Estudiantes y Graduados</v>
      </c>
      <c r="K204" s="124" t="s">
        <v>394</v>
      </c>
    </row>
    <row r="207" spans="3:11" ht="15.75" thickBot="1" x14ac:dyDescent="0.3"/>
    <row r="208" spans="3:11" ht="15.75" thickBot="1" x14ac:dyDescent="0.3">
      <c r="C208" s="157" t="s">
        <v>53</v>
      </c>
      <c r="D208" s="370">
        <f>SUM(F215:F249)</f>
        <v>39160</v>
      </c>
      <c r="F208" s="70"/>
      <c r="G208" s="79"/>
      <c r="H208" s="70"/>
      <c r="I208" s="70"/>
    </row>
    <row r="209" spans="3:11" x14ac:dyDescent="0.25">
      <c r="C209" s="70"/>
      <c r="D209" s="31"/>
      <c r="E209" s="93"/>
      <c r="F209" s="93"/>
      <c r="G209" s="93"/>
      <c r="H209" s="76"/>
      <c r="I209" s="76"/>
      <c r="J209" s="76"/>
      <c r="K209" s="112"/>
    </row>
    <row r="210" spans="3:11" x14ac:dyDescent="0.25">
      <c r="C210" s="70"/>
      <c r="D210" s="31"/>
      <c r="E210" s="93"/>
      <c r="F210" s="93"/>
      <c r="G210" s="93"/>
      <c r="H210" s="76"/>
      <c r="I210" s="76"/>
      <c r="J210" s="76"/>
      <c r="K210" s="112"/>
    </row>
    <row r="211" spans="3:11" ht="15.75" x14ac:dyDescent="0.25">
      <c r="C211" s="202" t="s">
        <v>392</v>
      </c>
      <c r="D211" s="366" t="s">
        <v>1957</v>
      </c>
      <c r="E211" s="93"/>
      <c r="F211" s="93"/>
      <c r="G211" s="93"/>
      <c r="H211" s="76"/>
      <c r="I211" s="76"/>
      <c r="J211" s="76"/>
      <c r="K211" s="112"/>
    </row>
    <row r="212" spans="3:11" ht="18.75" x14ac:dyDescent="0.25">
      <c r="C212" s="211" t="str">
        <f>IFERROR(VLOOKUP(D211,'1. Desarrollo e Innov. Curricu.'!$E:$F,2,FALSE),IFERROR(VLOOKUP(D211,'2. Investigación Científica'!$E:$F,2,FALSE),IFERROR(VLOOKUP(D211,'3. Vinculación Univ. Sociedad'!$E:$F,2,FALSE),IFERROR(VLOOKUP(D211,'4. Docencia y Profesorado Univ.'!$E:$F,2,FALSE),IFERROR(VLOOKUP(D211,'5. Estudiantes y Graduados'!$E:$F,2,FALSE),IFERROR(VLOOKUP(D211,'11. Gestion Administrativa'!$E:$F,2,FALSE),IFERROR(VLOOKUP(D211,'13. Gestión Académica'!$E:$F,2,FALSE),IFERROR(VLOOKUP(D211,'8. Asegura. de la Calid. y M'!$E:$F,2,FALSE),IFERROR(VLOOKUP(D211,'6. Gestión del Conocimiento'!$E:$F,2,FALSE),IFERROR(VLOOKUP(D211,'15. Gobernabilidad y Proceso...'!$E:$F,2,FALSE),IFERROR(VLOOKUP(D211,'12. Gestión del Talento Humano'!$E:$F,2,FALSE),IFERROR(VLOOKUP(D211,'14. Internacional... de la E.S.'!$E:$F,2,FALSE),IFERROR(VLOOKUP(D211,'10. Posgrado'!$E:$F,2,FALSE),IFERROR(VLOOKUP(D211,'17. Gestión TIC'!$E:$F,2,FALSE),IFERROR(VLOOKUP(D211,'16. Desa. del Sistema Educ.Sup.'!$E:$F,2,FALSE),IFERROR(VLOOKUP(D211,'9. Cultura de Inno. Insti...'!$E:$F,2,FALSE),VLOOKUP(D211,'7. Lo Esencial de la Reforma U.'!$E:$F,2,0)))))))))))))))))</f>
        <v>Instrumentos de aplicación al personal de los centros regionales, tabulación de la información, analisis y cruce de variables. Documento de investigación.</v>
      </c>
      <c r="D212" s="31"/>
      <c r="E212" s="93"/>
      <c r="F212" s="93"/>
      <c r="G212" s="93"/>
      <c r="H212" s="76"/>
      <c r="I212" s="76"/>
      <c r="J212" s="76"/>
      <c r="K212" s="112"/>
    </row>
    <row r="213" spans="3:11" ht="15.75" thickBot="1" x14ac:dyDescent="0.3">
      <c r="F213" s="93"/>
      <c r="G213" s="76"/>
      <c r="H213" s="76"/>
      <c r="I213" s="76"/>
    </row>
    <row r="214" spans="3:11" ht="30.75" thickBot="1" x14ac:dyDescent="0.3">
      <c r="C214" s="129" t="s">
        <v>44</v>
      </c>
      <c r="D214" s="129" t="s">
        <v>55</v>
      </c>
      <c r="E214" s="136" t="s">
        <v>57</v>
      </c>
      <c r="F214" s="135" t="s">
        <v>27</v>
      </c>
      <c r="G214" s="133" t="s">
        <v>131</v>
      </c>
      <c r="H214" s="136" t="s">
        <v>46</v>
      </c>
      <c r="I214" s="133" t="s">
        <v>132</v>
      </c>
      <c r="J214" s="133" t="s">
        <v>410</v>
      </c>
      <c r="K214" s="133" t="s">
        <v>411</v>
      </c>
    </row>
    <row r="215" spans="3:11" ht="15.75" thickBot="1" x14ac:dyDescent="0.3">
      <c r="C215" s="221" t="s">
        <v>428</v>
      </c>
      <c r="D215" s="222">
        <v>8</v>
      </c>
      <c r="E215" s="220">
        <f>HLOOKUP(C215,$AH$2:$BU$3,2,0)</f>
        <v>2000</v>
      </c>
      <c r="F215" s="97">
        <f t="shared" ref="F215:F249" si="14">D215*E215</f>
        <v>16000</v>
      </c>
      <c r="G215" s="161" t="s">
        <v>129</v>
      </c>
      <c r="H215" s="142" t="s">
        <v>761</v>
      </c>
      <c r="I215" s="130" t="str">
        <f>VLOOKUP(H215,Presupuesto!$B$11:$C$565,2,0)</f>
        <v>VIATICOS NACIONALES</v>
      </c>
      <c r="J215" s="219" t="s">
        <v>1360</v>
      </c>
      <c r="K215" s="98" t="s">
        <v>397</v>
      </c>
    </row>
    <row r="216" spans="3:11" ht="15.75" thickBot="1" x14ac:dyDescent="0.3">
      <c r="C216" s="221" t="s">
        <v>432</v>
      </c>
      <c r="D216" s="222">
        <v>4</v>
      </c>
      <c r="E216" s="220">
        <f t="shared" ref="E216:E218" si="15">HLOOKUP(C216,$AH$2:$BU$3,2,0)</f>
        <v>1750</v>
      </c>
      <c r="F216" s="97">
        <f t="shared" si="14"/>
        <v>7000</v>
      </c>
      <c r="G216" s="161" t="s">
        <v>129</v>
      </c>
      <c r="H216" s="142" t="s">
        <v>761</v>
      </c>
      <c r="I216" s="130" t="str">
        <f>VLOOKUP(H216,Presupuesto!$B$11:$C$565,2,0)</f>
        <v>VIATICOS NACIONALES</v>
      </c>
      <c r="J216" s="98" t="str">
        <f>$J$215</f>
        <v>Estudiantes y Graduados</v>
      </c>
      <c r="K216" s="98" t="s">
        <v>397</v>
      </c>
    </row>
    <row r="217" spans="3:11" ht="15.75" thickBot="1" x14ac:dyDescent="0.3">
      <c r="C217" s="221" t="s">
        <v>430</v>
      </c>
      <c r="D217" s="222">
        <v>8</v>
      </c>
      <c r="E217" s="220">
        <f t="shared" si="15"/>
        <v>1150</v>
      </c>
      <c r="F217" s="97">
        <f t="shared" si="14"/>
        <v>9200</v>
      </c>
      <c r="G217" s="161" t="s">
        <v>129</v>
      </c>
      <c r="H217" s="142" t="s">
        <v>761</v>
      </c>
      <c r="I217" s="130" t="str">
        <f>VLOOKUP(H217,Presupuesto!$B$11:$C$565,2,0)</f>
        <v>VIATICOS NACIONALES</v>
      </c>
      <c r="J217" s="98" t="str">
        <f t="shared" ref="J217:J249" si="16">$J$215</f>
        <v>Estudiantes y Graduados</v>
      </c>
      <c r="K217" s="98" t="s">
        <v>397</v>
      </c>
    </row>
    <row r="218" spans="3:11" x14ac:dyDescent="0.25">
      <c r="C218" s="221" t="s">
        <v>434</v>
      </c>
      <c r="D218" s="222">
        <v>4</v>
      </c>
      <c r="E218" s="220">
        <f t="shared" si="15"/>
        <v>900</v>
      </c>
      <c r="F218" s="97">
        <f t="shared" si="14"/>
        <v>3600</v>
      </c>
      <c r="G218" s="161" t="s">
        <v>129</v>
      </c>
      <c r="H218" s="142" t="s">
        <v>761</v>
      </c>
      <c r="I218" s="130" t="str">
        <f>VLOOKUP(H218,Presupuesto!$B$11:$C$565,2,0)</f>
        <v>VIATICOS NACIONALES</v>
      </c>
      <c r="J218" s="98" t="str">
        <f t="shared" si="16"/>
        <v>Estudiantes y Graduados</v>
      </c>
      <c r="K218" s="98" t="s">
        <v>397</v>
      </c>
    </row>
    <row r="219" spans="3:11" x14ac:dyDescent="0.25">
      <c r="C219" s="141" t="s">
        <v>1985</v>
      </c>
      <c r="D219" s="158">
        <v>4</v>
      </c>
      <c r="E219" s="123">
        <v>90</v>
      </c>
      <c r="F219" s="97">
        <f t="shared" si="14"/>
        <v>360</v>
      </c>
      <c r="G219" s="161" t="s">
        <v>129</v>
      </c>
      <c r="H219" s="142" t="s">
        <v>821</v>
      </c>
      <c r="I219" s="130" t="str">
        <f>VLOOKUP(H219,Presupuesto!$B$11:$C$565,2,0)</f>
        <v>PRODUCTOS PAPEL Y CARTON</v>
      </c>
      <c r="J219" s="98" t="str">
        <f t="shared" si="16"/>
        <v>Estudiantes y Graduados</v>
      </c>
      <c r="K219" s="98" t="s">
        <v>412</v>
      </c>
    </row>
    <row r="220" spans="3:11" x14ac:dyDescent="0.25">
      <c r="C220" s="141" t="s">
        <v>1975</v>
      </c>
      <c r="D220" s="158">
        <v>2</v>
      </c>
      <c r="E220" s="123">
        <v>1500</v>
      </c>
      <c r="F220" s="97">
        <f t="shared" si="14"/>
        <v>3000</v>
      </c>
      <c r="G220" s="161" t="s">
        <v>129</v>
      </c>
      <c r="H220" s="142" t="s">
        <v>955</v>
      </c>
      <c r="I220" s="130" t="str">
        <f>VLOOKUP(H220,Presupuesto!$B$11:$C$565,2,0)</f>
        <v>OTROS RESPUESTOS Y ACCESORIOS MENORES</v>
      </c>
      <c r="J220" s="98" t="str">
        <f t="shared" si="16"/>
        <v>Estudiantes y Graduados</v>
      </c>
      <c r="K220" s="98" t="s">
        <v>412</v>
      </c>
    </row>
    <row r="221" spans="3:11" x14ac:dyDescent="0.25">
      <c r="C221" s="141"/>
      <c r="D221" s="158"/>
      <c r="E221" s="123"/>
      <c r="F221" s="97">
        <f t="shared" si="14"/>
        <v>0</v>
      </c>
      <c r="G221" s="161" t="s">
        <v>129</v>
      </c>
      <c r="H221" s="142"/>
      <c r="I221" s="130" t="e">
        <f>VLOOKUP(H221,Presupuesto!$B$11:$C$565,2,0)</f>
        <v>#N/A</v>
      </c>
      <c r="J221" s="98" t="str">
        <f t="shared" si="16"/>
        <v>Estudiantes y Graduados</v>
      </c>
      <c r="K221" s="98" t="s">
        <v>412</v>
      </c>
    </row>
    <row r="222" spans="3:11" x14ac:dyDescent="0.25">
      <c r="C222" s="141"/>
      <c r="D222" s="158"/>
      <c r="E222" s="123"/>
      <c r="F222" s="97">
        <f t="shared" si="14"/>
        <v>0</v>
      </c>
      <c r="G222" s="161" t="s">
        <v>129</v>
      </c>
      <c r="H222" s="142"/>
      <c r="I222" s="130" t="e">
        <f>VLOOKUP(H222,Presupuesto!$B$11:$C$565,2,0)</f>
        <v>#N/A</v>
      </c>
      <c r="J222" s="98" t="str">
        <f t="shared" si="16"/>
        <v>Estudiantes y Graduados</v>
      </c>
      <c r="K222" s="98" t="s">
        <v>412</v>
      </c>
    </row>
    <row r="223" spans="3:11" x14ac:dyDescent="0.25">
      <c r="C223" s="141"/>
      <c r="D223" s="158"/>
      <c r="E223" s="123"/>
      <c r="F223" s="97">
        <f t="shared" si="14"/>
        <v>0</v>
      </c>
      <c r="G223" s="161"/>
      <c r="H223" s="142"/>
      <c r="I223" s="130" t="e">
        <f>VLOOKUP(H223,Presupuesto!$B$11:$C$565,2,0)</f>
        <v>#N/A</v>
      </c>
      <c r="J223" s="98" t="str">
        <f t="shared" si="16"/>
        <v>Estudiantes y Graduados</v>
      </c>
      <c r="K223" s="98" t="s">
        <v>412</v>
      </c>
    </row>
    <row r="224" spans="3:11" x14ac:dyDescent="0.25">
      <c r="C224" s="141"/>
      <c r="D224" s="158"/>
      <c r="E224" s="123"/>
      <c r="F224" s="97">
        <f t="shared" si="14"/>
        <v>0</v>
      </c>
      <c r="G224" s="161"/>
      <c r="H224" s="142"/>
      <c r="I224" s="130" t="e">
        <f>VLOOKUP(H224,Presupuesto!$B$11:$C$565,2,0)</f>
        <v>#N/A</v>
      </c>
      <c r="J224" s="98" t="str">
        <f t="shared" si="16"/>
        <v>Estudiantes y Graduados</v>
      </c>
      <c r="K224" s="98" t="s">
        <v>412</v>
      </c>
    </row>
    <row r="225" spans="3:11" x14ac:dyDescent="0.25">
      <c r="C225" s="141"/>
      <c r="D225" s="158"/>
      <c r="E225" s="123"/>
      <c r="F225" s="97">
        <f t="shared" si="14"/>
        <v>0</v>
      </c>
      <c r="G225" s="161"/>
      <c r="H225" s="142"/>
      <c r="I225" s="130" t="e">
        <f>VLOOKUP(H225,Presupuesto!$B$11:$C$565,2,0)</f>
        <v>#N/A</v>
      </c>
      <c r="J225" s="98" t="str">
        <f t="shared" si="16"/>
        <v>Estudiantes y Graduados</v>
      </c>
      <c r="K225" s="98" t="s">
        <v>412</v>
      </c>
    </row>
    <row r="226" spans="3:11" x14ac:dyDescent="0.25">
      <c r="C226" s="141"/>
      <c r="D226" s="158"/>
      <c r="E226" s="123"/>
      <c r="F226" s="97">
        <f t="shared" si="14"/>
        <v>0</v>
      </c>
      <c r="G226" s="161"/>
      <c r="H226" s="142"/>
      <c r="I226" s="130" t="e">
        <f>VLOOKUP(H226,Presupuesto!$B$11:$C$565,2,0)</f>
        <v>#N/A</v>
      </c>
      <c r="J226" s="98" t="str">
        <f t="shared" si="16"/>
        <v>Estudiantes y Graduados</v>
      </c>
      <c r="K226" s="98" t="s">
        <v>412</v>
      </c>
    </row>
    <row r="227" spans="3:11" x14ac:dyDescent="0.25">
      <c r="C227" s="141"/>
      <c r="D227" s="158"/>
      <c r="E227" s="123"/>
      <c r="F227" s="97">
        <f t="shared" si="14"/>
        <v>0</v>
      </c>
      <c r="G227" s="161"/>
      <c r="H227" s="142"/>
      <c r="I227" s="130" t="e">
        <f>VLOOKUP(H227,Presupuesto!$B$11:$C$565,2,0)</f>
        <v>#N/A</v>
      </c>
      <c r="J227" s="98" t="str">
        <f t="shared" si="16"/>
        <v>Estudiantes y Graduados</v>
      </c>
      <c r="K227" s="98" t="s">
        <v>412</v>
      </c>
    </row>
    <row r="228" spans="3:11" x14ac:dyDescent="0.25">
      <c r="C228" s="141"/>
      <c r="D228" s="158"/>
      <c r="E228" s="123"/>
      <c r="F228" s="97">
        <f t="shared" si="14"/>
        <v>0</v>
      </c>
      <c r="G228" s="161"/>
      <c r="H228" s="142"/>
      <c r="I228" s="130" t="e">
        <f>VLOOKUP(H228,Presupuesto!$B$11:$C$565,2,0)</f>
        <v>#N/A</v>
      </c>
      <c r="J228" s="98" t="str">
        <f t="shared" si="16"/>
        <v>Estudiantes y Graduados</v>
      </c>
      <c r="K228" s="98" t="s">
        <v>412</v>
      </c>
    </row>
    <row r="229" spans="3:11" x14ac:dyDescent="0.25">
      <c r="C229" s="141"/>
      <c r="D229" s="158"/>
      <c r="E229" s="123"/>
      <c r="F229" s="97">
        <f t="shared" si="14"/>
        <v>0</v>
      </c>
      <c r="G229" s="161"/>
      <c r="H229" s="142"/>
      <c r="I229" s="130" t="e">
        <f>VLOOKUP(H229,Presupuesto!$B$11:$C$565,2,0)</f>
        <v>#N/A</v>
      </c>
      <c r="J229" s="98" t="str">
        <f t="shared" si="16"/>
        <v>Estudiantes y Graduados</v>
      </c>
      <c r="K229" s="98" t="s">
        <v>412</v>
      </c>
    </row>
    <row r="230" spans="3:11" x14ac:dyDescent="0.25">
      <c r="C230" s="141"/>
      <c r="D230" s="158"/>
      <c r="E230" s="123"/>
      <c r="F230" s="97">
        <f t="shared" si="14"/>
        <v>0</v>
      </c>
      <c r="G230" s="161"/>
      <c r="H230" s="142"/>
      <c r="I230" s="130" t="e">
        <f>VLOOKUP(H230,Presupuesto!$B$11:$C$565,2,0)</f>
        <v>#N/A</v>
      </c>
      <c r="J230" s="98" t="str">
        <f t="shared" si="16"/>
        <v>Estudiantes y Graduados</v>
      </c>
      <c r="K230" s="98" t="s">
        <v>412</v>
      </c>
    </row>
    <row r="231" spans="3:11" x14ac:dyDescent="0.25">
      <c r="C231" s="141"/>
      <c r="D231" s="158"/>
      <c r="E231" s="123"/>
      <c r="F231" s="97">
        <f t="shared" si="14"/>
        <v>0</v>
      </c>
      <c r="G231" s="161"/>
      <c r="H231" s="142"/>
      <c r="I231" s="130" t="e">
        <f>VLOOKUP(H231,Presupuesto!$B$11:$C$565,2,0)</f>
        <v>#N/A</v>
      </c>
      <c r="J231" s="98" t="str">
        <f t="shared" si="16"/>
        <v>Estudiantes y Graduados</v>
      </c>
      <c r="K231" s="98" t="s">
        <v>412</v>
      </c>
    </row>
    <row r="232" spans="3:11" x14ac:dyDescent="0.25">
      <c r="C232" s="141"/>
      <c r="D232" s="158"/>
      <c r="E232" s="123"/>
      <c r="F232" s="97">
        <f t="shared" si="14"/>
        <v>0</v>
      </c>
      <c r="G232" s="161"/>
      <c r="H232" s="142"/>
      <c r="I232" s="130" t="e">
        <f>VLOOKUP(H232,Presupuesto!$B$11:$C$565,2,0)</f>
        <v>#N/A</v>
      </c>
      <c r="J232" s="98" t="str">
        <f t="shared" si="16"/>
        <v>Estudiantes y Graduados</v>
      </c>
      <c r="K232" s="98" t="s">
        <v>412</v>
      </c>
    </row>
    <row r="233" spans="3:11" x14ac:dyDescent="0.25">
      <c r="C233" s="141"/>
      <c r="D233" s="158"/>
      <c r="E233" s="123"/>
      <c r="F233" s="97">
        <f t="shared" si="14"/>
        <v>0</v>
      </c>
      <c r="G233" s="161"/>
      <c r="H233" s="142"/>
      <c r="I233" s="130" t="e">
        <f>VLOOKUP(H233,Presupuesto!$B$11:$C$565,2,0)</f>
        <v>#N/A</v>
      </c>
      <c r="J233" s="98" t="str">
        <f t="shared" si="16"/>
        <v>Estudiantes y Graduados</v>
      </c>
      <c r="K233" s="98" t="s">
        <v>412</v>
      </c>
    </row>
    <row r="234" spans="3:11" x14ac:dyDescent="0.25">
      <c r="C234" s="141"/>
      <c r="D234" s="158"/>
      <c r="E234" s="123"/>
      <c r="F234" s="97">
        <f t="shared" si="14"/>
        <v>0</v>
      </c>
      <c r="G234" s="161"/>
      <c r="H234" s="142"/>
      <c r="I234" s="130" t="e">
        <f>VLOOKUP(H234,Presupuesto!$B$11:$C$565,2,0)</f>
        <v>#N/A</v>
      </c>
      <c r="J234" s="98" t="str">
        <f t="shared" si="16"/>
        <v>Estudiantes y Graduados</v>
      </c>
      <c r="K234" s="98" t="s">
        <v>412</v>
      </c>
    </row>
    <row r="235" spans="3:11" x14ac:dyDescent="0.25">
      <c r="C235" s="141"/>
      <c r="D235" s="158"/>
      <c r="E235" s="123"/>
      <c r="F235" s="97">
        <f t="shared" si="14"/>
        <v>0</v>
      </c>
      <c r="G235" s="161"/>
      <c r="H235" s="142"/>
      <c r="I235" s="130" t="e">
        <f>VLOOKUP(H235,Presupuesto!$B$11:$C$565,2,0)</f>
        <v>#N/A</v>
      </c>
      <c r="J235" s="98" t="str">
        <f t="shared" si="16"/>
        <v>Estudiantes y Graduados</v>
      </c>
      <c r="K235" s="98" t="s">
        <v>412</v>
      </c>
    </row>
    <row r="236" spans="3:11" x14ac:dyDescent="0.25">
      <c r="C236" s="141"/>
      <c r="D236" s="158"/>
      <c r="E236" s="123"/>
      <c r="F236" s="97">
        <f t="shared" si="14"/>
        <v>0</v>
      </c>
      <c r="G236" s="161"/>
      <c r="H236" s="142"/>
      <c r="I236" s="130" t="e">
        <f>VLOOKUP(H236,Presupuesto!$B$11:$C$565,2,0)</f>
        <v>#N/A</v>
      </c>
      <c r="J236" s="98" t="str">
        <f t="shared" si="16"/>
        <v>Estudiantes y Graduados</v>
      </c>
      <c r="K236" s="98" t="s">
        <v>412</v>
      </c>
    </row>
    <row r="237" spans="3:11" x14ac:dyDescent="0.25">
      <c r="C237" s="143"/>
      <c r="D237" s="151"/>
      <c r="E237" s="118"/>
      <c r="F237" s="97">
        <f t="shared" si="14"/>
        <v>0</v>
      </c>
      <c r="G237" s="161"/>
      <c r="H237" s="144"/>
      <c r="I237" s="130" t="e">
        <f>VLOOKUP(H237,Presupuesto!$B$11:$C$565,2,0)</f>
        <v>#N/A</v>
      </c>
      <c r="J237" s="98" t="str">
        <f t="shared" si="16"/>
        <v>Estudiantes y Graduados</v>
      </c>
      <c r="K237" s="98" t="s">
        <v>412</v>
      </c>
    </row>
    <row r="238" spans="3:11" x14ac:dyDescent="0.25">
      <c r="C238" s="143"/>
      <c r="D238" s="151"/>
      <c r="E238" s="118"/>
      <c r="F238" s="97">
        <f t="shared" si="14"/>
        <v>0</v>
      </c>
      <c r="G238" s="161"/>
      <c r="H238" s="144"/>
      <c r="I238" s="130" t="e">
        <f>VLOOKUP(H238,Presupuesto!$B$11:$C$565,2,0)</f>
        <v>#N/A</v>
      </c>
      <c r="J238" s="98" t="str">
        <f t="shared" si="16"/>
        <v>Estudiantes y Graduados</v>
      </c>
      <c r="K238" s="98" t="s">
        <v>412</v>
      </c>
    </row>
    <row r="239" spans="3:11" x14ac:dyDescent="0.25">
      <c r="C239" s="143"/>
      <c r="D239" s="151"/>
      <c r="E239" s="118"/>
      <c r="F239" s="97">
        <f t="shared" si="14"/>
        <v>0</v>
      </c>
      <c r="G239" s="161"/>
      <c r="H239" s="144"/>
      <c r="I239" s="130" t="e">
        <f>VLOOKUP(H239,Presupuesto!$B$11:$C$565,2,0)</f>
        <v>#N/A</v>
      </c>
      <c r="J239" s="98" t="str">
        <f t="shared" si="16"/>
        <v>Estudiantes y Graduados</v>
      </c>
      <c r="K239" s="98" t="s">
        <v>412</v>
      </c>
    </row>
    <row r="240" spans="3:11" x14ac:dyDescent="0.25">
      <c r="C240" s="143"/>
      <c r="D240" s="151"/>
      <c r="E240" s="118"/>
      <c r="F240" s="97">
        <f t="shared" si="14"/>
        <v>0</v>
      </c>
      <c r="G240" s="161"/>
      <c r="H240" s="144"/>
      <c r="I240" s="130" t="e">
        <f>VLOOKUP(H240,Presupuesto!$B$11:$C$565,2,0)</f>
        <v>#N/A</v>
      </c>
      <c r="J240" s="98" t="str">
        <f t="shared" si="16"/>
        <v>Estudiantes y Graduados</v>
      </c>
      <c r="K240" s="98" t="s">
        <v>412</v>
      </c>
    </row>
    <row r="241" spans="3:11" x14ac:dyDescent="0.25">
      <c r="C241" s="143"/>
      <c r="D241" s="151"/>
      <c r="E241" s="118"/>
      <c r="F241" s="97">
        <f t="shared" si="14"/>
        <v>0</v>
      </c>
      <c r="G241" s="161"/>
      <c r="H241" s="144"/>
      <c r="I241" s="130" t="e">
        <f>VLOOKUP(H241,Presupuesto!$B$11:$C$565,2,0)</f>
        <v>#N/A</v>
      </c>
      <c r="J241" s="98" t="str">
        <f t="shared" si="16"/>
        <v>Estudiantes y Graduados</v>
      </c>
      <c r="K241" s="98" t="s">
        <v>412</v>
      </c>
    </row>
    <row r="242" spans="3:11" x14ac:dyDescent="0.25">
      <c r="C242" s="143"/>
      <c r="D242" s="151"/>
      <c r="E242" s="118"/>
      <c r="F242" s="97">
        <f t="shared" si="14"/>
        <v>0</v>
      </c>
      <c r="G242" s="161"/>
      <c r="H242" s="144"/>
      <c r="I242" s="130" t="e">
        <f>VLOOKUP(H242,Presupuesto!$B$11:$C$565,2,0)</f>
        <v>#N/A</v>
      </c>
      <c r="J242" s="98" t="str">
        <f t="shared" si="16"/>
        <v>Estudiantes y Graduados</v>
      </c>
      <c r="K242" s="98" t="s">
        <v>412</v>
      </c>
    </row>
    <row r="243" spans="3:11" x14ac:dyDescent="0.25">
      <c r="C243" s="143"/>
      <c r="D243" s="151"/>
      <c r="E243" s="118"/>
      <c r="F243" s="97">
        <f t="shared" si="14"/>
        <v>0</v>
      </c>
      <c r="G243" s="161"/>
      <c r="H243" s="144"/>
      <c r="I243" s="130" t="e">
        <f>VLOOKUP(H243,Presupuesto!$B$11:$C$565,2,0)</f>
        <v>#N/A</v>
      </c>
      <c r="J243" s="98" t="str">
        <f t="shared" si="16"/>
        <v>Estudiantes y Graduados</v>
      </c>
      <c r="K243" s="98" t="s">
        <v>412</v>
      </c>
    </row>
    <row r="244" spans="3:11" x14ac:dyDescent="0.25">
      <c r="C244" s="143"/>
      <c r="D244" s="151"/>
      <c r="E244" s="118"/>
      <c r="F244" s="97">
        <f t="shared" si="14"/>
        <v>0</v>
      </c>
      <c r="G244" s="161"/>
      <c r="H244" s="144"/>
      <c r="I244" s="130" t="e">
        <f>VLOOKUP(H244,Presupuesto!$B$11:$C$565,2,0)</f>
        <v>#N/A</v>
      </c>
      <c r="J244" s="98" t="str">
        <f t="shared" si="16"/>
        <v>Estudiantes y Graduados</v>
      </c>
      <c r="K244" s="98" t="s">
        <v>412</v>
      </c>
    </row>
    <row r="245" spans="3:11" x14ac:dyDescent="0.25">
      <c r="C245" s="145"/>
      <c r="D245" s="151"/>
      <c r="E245" s="118"/>
      <c r="F245" s="97">
        <f t="shared" si="14"/>
        <v>0</v>
      </c>
      <c r="G245" s="161"/>
      <c r="H245" s="146"/>
      <c r="I245" s="130" t="e">
        <f>VLOOKUP(H245,Presupuesto!$B$11:$C$565,2,0)</f>
        <v>#N/A</v>
      </c>
      <c r="J245" s="98" t="str">
        <f t="shared" si="16"/>
        <v>Estudiantes y Graduados</v>
      </c>
      <c r="K245" s="98" t="s">
        <v>403</v>
      </c>
    </row>
    <row r="246" spans="3:11" x14ac:dyDescent="0.25">
      <c r="C246" s="145"/>
      <c r="D246" s="151"/>
      <c r="E246" s="118"/>
      <c r="F246" s="97">
        <f t="shared" si="14"/>
        <v>0</v>
      </c>
      <c r="G246" s="161"/>
      <c r="H246" s="146"/>
      <c r="I246" s="130" t="e">
        <f>VLOOKUP(H246,Presupuesto!$B$11:$C$565,2,0)</f>
        <v>#N/A</v>
      </c>
      <c r="J246" s="98" t="str">
        <f t="shared" si="16"/>
        <v>Estudiantes y Graduados</v>
      </c>
      <c r="K246" s="98" t="s">
        <v>412</v>
      </c>
    </row>
    <row r="247" spans="3:11" x14ac:dyDescent="0.25">
      <c r="C247" s="145"/>
      <c r="D247" s="151"/>
      <c r="E247" s="118"/>
      <c r="F247" s="97">
        <f t="shared" si="14"/>
        <v>0</v>
      </c>
      <c r="G247" s="161"/>
      <c r="H247" s="146"/>
      <c r="I247" s="130" t="e">
        <f>VLOOKUP(H247,Presupuesto!$B$11:$C$565,2,0)</f>
        <v>#N/A</v>
      </c>
      <c r="J247" s="98" t="str">
        <f t="shared" si="16"/>
        <v>Estudiantes y Graduados</v>
      </c>
      <c r="K247" s="98" t="s">
        <v>412</v>
      </c>
    </row>
    <row r="248" spans="3:11" x14ac:dyDescent="0.25">
      <c r="C248" s="145"/>
      <c r="D248" s="151"/>
      <c r="E248" s="118"/>
      <c r="F248" s="97">
        <f t="shared" si="14"/>
        <v>0</v>
      </c>
      <c r="G248" s="161"/>
      <c r="H248" s="146"/>
      <c r="I248" s="130" t="e">
        <f>VLOOKUP(H248,Presupuesto!$B$11:$C$565,2,0)</f>
        <v>#N/A</v>
      </c>
      <c r="J248" s="98" t="str">
        <f t="shared" si="16"/>
        <v>Estudiantes y Graduados</v>
      </c>
      <c r="K248" s="98" t="s">
        <v>412</v>
      </c>
    </row>
    <row r="249" spans="3:11" ht="15.75" thickBot="1" x14ac:dyDescent="0.3">
      <c r="C249" s="147"/>
      <c r="D249" s="159"/>
      <c r="E249" s="103"/>
      <c r="F249" s="105">
        <f t="shared" si="14"/>
        <v>0</v>
      </c>
      <c r="G249" s="162"/>
      <c r="H249" s="148"/>
      <c r="I249" s="132" t="e">
        <f>VLOOKUP(H249,Presupuesto!$B$11:$C$565,2,0)</f>
        <v>#N/A</v>
      </c>
      <c r="J249" s="106" t="str">
        <f t="shared" si="16"/>
        <v>Estudiantes y Graduados</v>
      </c>
      <c r="K249" s="124" t="s">
        <v>394</v>
      </c>
    </row>
    <row r="251" spans="3:11" ht="15.75" thickBot="1" x14ac:dyDescent="0.3">
      <c r="F251" s="90"/>
      <c r="G251" s="89"/>
      <c r="H251" s="90"/>
      <c r="I251" s="90"/>
    </row>
    <row r="252" spans="3:11" ht="15.75" thickBot="1" x14ac:dyDescent="0.3">
      <c r="C252" s="157" t="s">
        <v>53</v>
      </c>
      <c r="D252" s="370">
        <f>SUM(F259:F293)</f>
        <v>80150</v>
      </c>
      <c r="F252" s="70"/>
      <c r="G252" s="79"/>
      <c r="H252" s="70"/>
      <c r="I252" s="70"/>
    </row>
    <row r="253" spans="3:11" x14ac:dyDescent="0.25">
      <c r="C253" s="70"/>
      <c r="D253" s="31"/>
      <c r="E253" s="93"/>
      <c r="F253" s="93"/>
      <c r="G253" s="93"/>
      <c r="H253" s="76"/>
      <c r="I253" s="76"/>
      <c r="J253" s="76"/>
      <c r="K253" s="112"/>
    </row>
    <row r="254" spans="3:11" x14ac:dyDescent="0.25">
      <c r="C254" s="70"/>
      <c r="D254" s="31"/>
      <c r="E254" s="93"/>
      <c r="F254" s="93"/>
      <c r="G254" s="93"/>
      <c r="H254" s="76"/>
      <c r="I254" s="76"/>
      <c r="J254" s="76"/>
      <c r="K254" s="112"/>
    </row>
    <row r="255" spans="3:11" ht="15.75" x14ac:dyDescent="0.25">
      <c r="C255" s="202" t="s">
        <v>392</v>
      </c>
      <c r="D255" s="366" t="s">
        <v>1958</v>
      </c>
      <c r="E255" s="93"/>
      <c r="F255" s="93"/>
      <c r="G255" s="93"/>
      <c r="H255" s="76"/>
      <c r="I255" s="76"/>
      <c r="J255" s="76"/>
      <c r="K255" s="112"/>
    </row>
    <row r="256" spans="3:11" ht="18.75" x14ac:dyDescent="0.25">
      <c r="C256" s="211" t="str">
        <f>IFERROR(VLOOKUP(D255,'1. Desarrollo e Innov. Curricu.'!$E:$F,2,FALSE),IFERROR(VLOOKUP(D255,'2. Investigación Científica'!$E:$F,2,FALSE),IFERROR(VLOOKUP(D255,'3. Vinculación Univ. Sociedad'!$E:$F,2,FALSE),IFERROR(VLOOKUP(D255,'4. Docencia y Profesorado Univ.'!$E:$F,2,FALSE),IFERROR(VLOOKUP(D255,'5. Estudiantes y Graduados'!$E:$F,2,FALSE),IFERROR(VLOOKUP(D255,'11. Gestion Administrativa'!$E:$F,2,FALSE),IFERROR(VLOOKUP(D255,'13. Gestión Académica'!$E:$F,2,FALSE),IFERROR(VLOOKUP(D255,'8. Asegura. de la Calid. y M'!$E:$F,2,FALSE),IFERROR(VLOOKUP(D255,'6. Gestión del Conocimiento'!$E:$F,2,FALSE),IFERROR(VLOOKUP(D255,'15. Gobernabilidad y Proceso...'!$E:$F,2,FALSE),IFERROR(VLOOKUP(D255,'12. Gestión del Talento Humano'!$E:$F,2,FALSE),IFERROR(VLOOKUP(D255,'14. Internacional... de la E.S.'!$E:$F,2,FALSE),IFERROR(VLOOKUP(D255,'10. Posgrado'!$E:$F,2,FALSE),IFERROR(VLOOKUP(D255,'17. Gestión TIC'!$E:$F,2,FALSE),IFERROR(VLOOKUP(D255,'16. Desa. del Sistema Educ.Sup.'!$E:$F,2,FALSE),IFERROR(VLOOKUP(D255,'9. Cultura de Inno. Insti...'!$E:$F,2,FALSE),VLOOKUP(D255,'7. Lo Esencial de la Reforma U.'!$E:$F,2,0)))))))))))))))))</f>
        <v>Invitaciones, fotografias, presentaciones artisticas</v>
      </c>
      <c r="D256" s="31"/>
      <c r="E256" s="93"/>
      <c r="F256" s="93"/>
      <c r="G256" s="93"/>
      <c r="H256" s="76"/>
      <c r="I256" s="76"/>
      <c r="J256" s="76"/>
      <c r="K256" s="112"/>
    </row>
    <row r="257" spans="3:11" ht="15.75" thickBot="1" x14ac:dyDescent="0.3">
      <c r="F257" s="93"/>
      <c r="G257" s="76"/>
      <c r="H257" s="76"/>
      <c r="I257" s="76"/>
    </row>
    <row r="258" spans="3:11" ht="30.75" thickBot="1" x14ac:dyDescent="0.3">
      <c r="C258" s="129" t="s">
        <v>44</v>
      </c>
      <c r="D258" s="129" t="s">
        <v>55</v>
      </c>
      <c r="E258" s="136" t="s">
        <v>57</v>
      </c>
      <c r="F258" s="135" t="s">
        <v>27</v>
      </c>
      <c r="G258" s="133" t="s">
        <v>131</v>
      </c>
      <c r="H258" s="136" t="s">
        <v>46</v>
      </c>
      <c r="I258" s="133" t="s">
        <v>132</v>
      </c>
      <c r="J258" s="133" t="s">
        <v>410</v>
      </c>
      <c r="K258" s="133" t="s">
        <v>411</v>
      </c>
    </row>
    <row r="259" spans="3:11" x14ac:dyDescent="0.25">
      <c r="C259" s="221" t="s">
        <v>439</v>
      </c>
      <c r="D259" s="222"/>
      <c r="E259" s="220">
        <f>HLOOKUP(C259,$AH$2:$BU$3,2,0)</f>
        <v>620</v>
      </c>
      <c r="F259" s="97">
        <f t="shared" ref="F259:F293" si="17">D259*E259</f>
        <v>0</v>
      </c>
      <c r="G259" s="161"/>
      <c r="H259" s="142"/>
      <c r="I259" s="130" t="e">
        <f>VLOOKUP(H259,Presupuesto!$B$11:$C$565,2,0)</f>
        <v>#N/A</v>
      </c>
      <c r="J259" s="219" t="s">
        <v>1360</v>
      </c>
      <c r="K259" s="98" t="s">
        <v>394</v>
      </c>
    </row>
    <row r="260" spans="3:11" x14ac:dyDescent="0.25">
      <c r="C260" s="141" t="s">
        <v>1962</v>
      </c>
      <c r="D260" s="158">
        <v>1000</v>
      </c>
      <c r="E260" s="123">
        <v>60</v>
      </c>
      <c r="F260" s="97">
        <f t="shared" si="17"/>
        <v>60000</v>
      </c>
      <c r="G260" s="161" t="s">
        <v>129</v>
      </c>
      <c r="H260" s="142" t="s">
        <v>792</v>
      </c>
      <c r="I260" s="130" t="str">
        <f>VLOOKUP(H260,Presupuesto!$B$11:$C$565,2,0)</f>
        <v>ALIMENTOS B EBIDAS PARA PERSONAS</v>
      </c>
      <c r="J260" s="98" t="str">
        <f>$J$259</f>
        <v>Estudiantes y Graduados</v>
      </c>
      <c r="K260" s="98" t="s">
        <v>397</v>
      </c>
    </row>
    <row r="261" spans="3:11" x14ac:dyDescent="0.25">
      <c r="C261" s="141" t="s">
        <v>1992</v>
      </c>
      <c r="D261" s="158">
        <v>5</v>
      </c>
      <c r="E261" s="123">
        <v>230</v>
      </c>
      <c r="F261" s="97">
        <f t="shared" si="17"/>
        <v>1150</v>
      </c>
      <c r="G261" s="161" t="s">
        <v>129</v>
      </c>
      <c r="H261" s="142" t="s">
        <v>821</v>
      </c>
      <c r="I261" s="130" t="str">
        <f>VLOOKUP(H261,Presupuesto!$B$11:$C$565,2,0)</f>
        <v>PRODUCTOS PAPEL Y CARTON</v>
      </c>
      <c r="J261" s="98" t="str">
        <f t="shared" ref="J261:J293" si="18">$J$259</f>
        <v>Estudiantes y Graduados</v>
      </c>
      <c r="K261" s="98" t="s">
        <v>412</v>
      </c>
    </row>
    <row r="262" spans="3:11" x14ac:dyDescent="0.25">
      <c r="C262" s="141" t="s">
        <v>2013</v>
      </c>
      <c r="D262" s="158">
        <v>6</v>
      </c>
      <c r="E262" s="123">
        <v>1500</v>
      </c>
      <c r="F262" s="97">
        <f t="shared" si="17"/>
        <v>9000</v>
      </c>
      <c r="G262" s="161" t="s">
        <v>129</v>
      </c>
      <c r="H262" s="142" t="s">
        <v>717</v>
      </c>
      <c r="I262" s="130" t="str">
        <f>VLOOKUP(H262,Presupuesto!$B$11:$C$565,2,0)</f>
        <v>SERVICIOS DE IMPRENTA PUBLIC.Y REPRODUCCION</v>
      </c>
      <c r="J262" s="98" t="str">
        <f t="shared" si="18"/>
        <v>Estudiantes y Graduados</v>
      </c>
      <c r="K262" s="98" t="s">
        <v>412</v>
      </c>
    </row>
    <row r="263" spans="3:11" x14ac:dyDescent="0.25">
      <c r="C263" s="141" t="s">
        <v>2014</v>
      </c>
      <c r="D263" s="158">
        <v>5000</v>
      </c>
      <c r="E263" s="123">
        <v>2</v>
      </c>
      <c r="F263" s="97">
        <f t="shared" si="17"/>
        <v>10000</v>
      </c>
      <c r="G263" s="161" t="s">
        <v>129</v>
      </c>
      <c r="H263" s="142" t="s">
        <v>717</v>
      </c>
      <c r="I263" s="130" t="str">
        <f>VLOOKUP(H263,Presupuesto!$B$11:$C$565,2,0)</f>
        <v>SERVICIOS DE IMPRENTA PUBLIC.Y REPRODUCCION</v>
      </c>
      <c r="J263" s="98" t="str">
        <f t="shared" si="18"/>
        <v>Estudiantes y Graduados</v>
      </c>
      <c r="K263" s="98" t="s">
        <v>412</v>
      </c>
    </row>
    <row r="264" spans="3:11" x14ac:dyDescent="0.25">
      <c r="C264" s="141"/>
      <c r="D264" s="158"/>
      <c r="E264" s="123"/>
      <c r="F264" s="97">
        <f t="shared" si="17"/>
        <v>0</v>
      </c>
      <c r="G264" s="161"/>
      <c r="H264" s="142"/>
      <c r="I264" s="130" t="e">
        <f>VLOOKUP(H264,Presupuesto!$B$11:$C$565,2,0)</f>
        <v>#N/A</v>
      </c>
      <c r="J264" s="98" t="str">
        <f t="shared" si="18"/>
        <v>Estudiantes y Graduados</v>
      </c>
      <c r="K264" s="98" t="s">
        <v>401</v>
      </c>
    </row>
    <row r="265" spans="3:11" x14ac:dyDescent="0.25">
      <c r="C265" s="141"/>
      <c r="D265" s="158"/>
      <c r="E265" s="123"/>
      <c r="F265" s="97">
        <f t="shared" si="17"/>
        <v>0</v>
      </c>
      <c r="G265" s="161"/>
      <c r="H265" s="142"/>
      <c r="I265" s="130" t="e">
        <f>VLOOKUP(H265,Presupuesto!$B$11:$C$565,2,0)</f>
        <v>#N/A</v>
      </c>
      <c r="J265" s="98" t="str">
        <f t="shared" si="18"/>
        <v>Estudiantes y Graduados</v>
      </c>
      <c r="K265" s="98" t="s">
        <v>412</v>
      </c>
    </row>
    <row r="266" spans="3:11" x14ac:dyDescent="0.25">
      <c r="C266" s="141"/>
      <c r="D266" s="158"/>
      <c r="E266" s="123"/>
      <c r="F266" s="97">
        <f t="shared" si="17"/>
        <v>0</v>
      </c>
      <c r="G266" s="161"/>
      <c r="H266" s="142"/>
      <c r="I266" s="130" t="e">
        <f>VLOOKUP(H266,Presupuesto!$B$11:$C$565,2,0)</f>
        <v>#N/A</v>
      </c>
      <c r="J266" s="98" t="str">
        <f t="shared" si="18"/>
        <v>Estudiantes y Graduados</v>
      </c>
      <c r="K266" s="98" t="s">
        <v>412</v>
      </c>
    </row>
    <row r="267" spans="3:11" x14ac:dyDescent="0.25">
      <c r="C267" s="141"/>
      <c r="D267" s="158"/>
      <c r="E267" s="123"/>
      <c r="F267" s="97">
        <f t="shared" si="17"/>
        <v>0</v>
      </c>
      <c r="G267" s="161"/>
      <c r="H267" s="142"/>
      <c r="I267" s="130" t="e">
        <f>VLOOKUP(H267,Presupuesto!$B$11:$C$565,2,0)</f>
        <v>#N/A</v>
      </c>
      <c r="J267" s="98" t="str">
        <f t="shared" si="18"/>
        <v>Estudiantes y Graduados</v>
      </c>
      <c r="K267" s="98" t="s">
        <v>412</v>
      </c>
    </row>
    <row r="268" spans="3:11" x14ac:dyDescent="0.25">
      <c r="C268" s="141"/>
      <c r="D268" s="158"/>
      <c r="E268" s="123"/>
      <c r="F268" s="97">
        <f t="shared" si="17"/>
        <v>0</v>
      </c>
      <c r="G268" s="161"/>
      <c r="H268" s="142"/>
      <c r="I268" s="130" t="e">
        <f>VLOOKUP(H268,Presupuesto!$B$11:$C$565,2,0)</f>
        <v>#N/A</v>
      </c>
      <c r="J268" s="98" t="str">
        <f t="shared" si="18"/>
        <v>Estudiantes y Graduados</v>
      </c>
      <c r="K268" s="98" t="s">
        <v>412</v>
      </c>
    </row>
    <row r="269" spans="3:11" x14ac:dyDescent="0.25">
      <c r="C269" s="141"/>
      <c r="D269" s="158"/>
      <c r="E269" s="123"/>
      <c r="F269" s="97">
        <f t="shared" si="17"/>
        <v>0</v>
      </c>
      <c r="G269" s="161"/>
      <c r="H269" s="142"/>
      <c r="I269" s="130" t="e">
        <f>VLOOKUP(H269,Presupuesto!$B$11:$C$565,2,0)</f>
        <v>#N/A</v>
      </c>
      <c r="J269" s="98" t="str">
        <f t="shared" si="18"/>
        <v>Estudiantes y Graduados</v>
      </c>
      <c r="K269" s="98" t="s">
        <v>412</v>
      </c>
    </row>
    <row r="270" spans="3:11" x14ac:dyDescent="0.25">
      <c r="C270" s="141"/>
      <c r="D270" s="158"/>
      <c r="E270" s="123"/>
      <c r="F270" s="97">
        <f t="shared" si="17"/>
        <v>0</v>
      </c>
      <c r="G270" s="161"/>
      <c r="H270" s="142"/>
      <c r="I270" s="130" t="e">
        <f>VLOOKUP(H270,Presupuesto!$B$11:$C$565,2,0)</f>
        <v>#N/A</v>
      </c>
      <c r="J270" s="98" t="str">
        <f t="shared" si="18"/>
        <v>Estudiantes y Graduados</v>
      </c>
      <c r="K270" s="98" t="s">
        <v>412</v>
      </c>
    </row>
    <row r="271" spans="3:11" x14ac:dyDescent="0.25">
      <c r="C271" s="141"/>
      <c r="D271" s="158"/>
      <c r="E271" s="123"/>
      <c r="F271" s="97">
        <f t="shared" si="17"/>
        <v>0</v>
      </c>
      <c r="G271" s="161"/>
      <c r="H271" s="142"/>
      <c r="I271" s="130" t="e">
        <f>VLOOKUP(H271,Presupuesto!$B$11:$C$565,2,0)</f>
        <v>#N/A</v>
      </c>
      <c r="J271" s="98" t="str">
        <f t="shared" si="18"/>
        <v>Estudiantes y Graduados</v>
      </c>
      <c r="K271" s="98" t="s">
        <v>412</v>
      </c>
    </row>
    <row r="272" spans="3:11" x14ac:dyDescent="0.25">
      <c r="C272" s="141"/>
      <c r="D272" s="158"/>
      <c r="E272" s="123"/>
      <c r="F272" s="97">
        <f t="shared" si="17"/>
        <v>0</v>
      </c>
      <c r="G272" s="161"/>
      <c r="H272" s="142"/>
      <c r="I272" s="130" t="e">
        <f>VLOOKUP(H272,Presupuesto!$B$11:$C$565,2,0)</f>
        <v>#N/A</v>
      </c>
      <c r="J272" s="98" t="str">
        <f t="shared" si="18"/>
        <v>Estudiantes y Graduados</v>
      </c>
      <c r="K272" s="98" t="s">
        <v>412</v>
      </c>
    </row>
    <row r="273" spans="3:11" x14ac:dyDescent="0.25">
      <c r="C273" s="141"/>
      <c r="D273" s="158"/>
      <c r="E273" s="123"/>
      <c r="F273" s="97">
        <f t="shared" si="17"/>
        <v>0</v>
      </c>
      <c r="G273" s="161"/>
      <c r="H273" s="142"/>
      <c r="I273" s="130" t="e">
        <f>VLOOKUP(H273,Presupuesto!$B$11:$C$565,2,0)</f>
        <v>#N/A</v>
      </c>
      <c r="J273" s="98" t="str">
        <f t="shared" si="18"/>
        <v>Estudiantes y Graduados</v>
      </c>
      <c r="K273" s="98" t="s">
        <v>412</v>
      </c>
    </row>
    <row r="274" spans="3:11" x14ac:dyDescent="0.25">
      <c r="C274" s="141"/>
      <c r="D274" s="158"/>
      <c r="E274" s="123"/>
      <c r="F274" s="97">
        <f t="shared" si="17"/>
        <v>0</v>
      </c>
      <c r="G274" s="161"/>
      <c r="H274" s="142"/>
      <c r="I274" s="130" t="e">
        <f>VLOOKUP(H274,Presupuesto!$B$11:$C$565,2,0)</f>
        <v>#N/A</v>
      </c>
      <c r="J274" s="98" t="str">
        <f t="shared" si="18"/>
        <v>Estudiantes y Graduados</v>
      </c>
      <c r="K274" s="98" t="s">
        <v>412</v>
      </c>
    </row>
    <row r="275" spans="3:11" x14ac:dyDescent="0.25">
      <c r="C275" s="141"/>
      <c r="D275" s="158"/>
      <c r="E275" s="123"/>
      <c r="F275" s="97">
        <f t="shared" si="17"/>
        <v>0</v>
      </c>
      <c r="G275" s="161"/>
      <c r="H275" s="142"/>
      <c r="I275" s="130" t="e">
        <f>VLOOKUP(H275,Presupuesto!$B$11:$C$565,2,0)</f>
        <v>#N/A</v>
      </c>
      <c r="J275" s="98" t="str">
        <f t="shared" si="18"/>
        <v>Estudiantes y Graduados</v>
      </c>
      <c r="K275" s="98" t="s">
        <v>412</v>
      </c>
    </row>
    <row r="276" spans="3:11" x14ac:dyDescent="0.25">
      <c r="C276" s="141"/>
      <c r="D276" s="158"/>
      <c r="E276" s="123"/>
      <c r="F276" s="97">
        <f t="shared" si="17"/>
        <v>0</v>
      </c>
      <c r="G276" s="161"/>
      <c r="H276" s="142"/>
      <c r="I276" s="130" t="e">
        <f>VLOOKUP(H276,Presupuesto!$B$11:$C$565,2,0)</f>
        <v>#N/A</v>
      </c>
      <c r="J276" s="98" t="str">
        <f t="shared" si="18"/>
        <v>Estudiantes y Graduados</v>
      </c>
      <c r="K276" s="98" t="s">
        <v>412</v>
      </c>
    </row>
    <row r="277" spans="3:11" x14ac:dyDescent="0.25">
      <c r="C277" s="141"/>
      <c r="D277" s="158"/>
      <c r="E277" s="123"/>
      <c r="F277" s="97">
        <f t="shared" si="17"/>
        <v>0</v>
      </c>
      <c r="G277" s="161"/>
      <c r="H277" s="142"/>
      <c r="I277" s="130" t="e">
        <f>VLOOKUP(H277,Presupuesto!$B$11:$C$565,2,0)</f>
        <v>#N/A</v>
      </c>
      <c r="J277" s="98" t="str">
        <f t="shared" si="18"/>
        <v>Estudiantes y Graduados</v>
      </c>
      <c r="K277" s="98" t="s">
        <v>412</v>
      </c>
    </row>
    <row r="278" spans="3:11" x14ac:dyDescent="0.25">
      <c r="C278" s="141"/>
      <c r="D278" s="158"/>
      <c r="E278" s="123"/>
      <c r="F278" s="97">
        <f t="shared" si="17"/>
        <v>0</v>
      </c>
      <c r="G278" s="161"/>
      <c r="H278" s="142"/>
      <c r="I278" s="130" t="e">
        <f>VLOOKUP(H278,Presupuesto!$B$11:$C$565,2,0)</f>
        <v>#N/A</v>
      </c>
      <c r="J278" s="98" t="str">
        <f t="shared" si="18"/>
        <v>Estudiantes y Graduados</v>
      </c>
      <c r="K278" s="98" t="s">
        <v>412</v>
      </c>
    </row>
    <row r="279" spans="3:11" x14ac:dyDescent="0.25">
      <c r="C279" s="141"/>
      <c r="D279" s="158"/>
      <c r="E279" s="123"/>
      <c r="F279" s="97">
        <f t="shared" si="17"/>
        <v>0</v>
      </c>
      <c r="G279" s="161"/>
      <c r="H279" s="142"/>
      <c r="I279" s="130" t="e">
        <f>VLOOKUP(H279,Presupuesto!$B$11:$C$565,2,0)</f>
        <v>#N/A</v>
      </c>
      <c r="J279" s="98" t="str">
        <f t="shared" si="18"/>
        <v>Estudiantes y Graduados</v>
      </c>
      <c r="K279" s="98" t="s">
        <v>412</v>
      </c>
    </row>
    <row r="280" spans="3:11" x14ac:dyDescent="0.25">
      <c r="C280" s="141"/>
      <c r="D280" s="158"/>
      <c r="E280" s="123"/>
      <c r="F280" s="97">
        <f t="shared" si="17"/>
        <v>0</v>
      </c>
      <c r="G280" s="161"/>
      <c r="H280" s="142"/>
      <c r="I280" s="130" t="e">
        <f>VLOOKUP(H280,Presupuesto!$B$11:$C$565,2,0)</f>
        <v>#N/A</v>
      </c>
      <c r="J280" s="98" t="str">
        <f t="shared" si="18"/>
        <v>Estudiantes y Graduados</v>
      </c>
      <c r="K280" s="98" t="s">
        <v>412</v>
      </c>
    </row>
    <row r="281" spans="3:11" x14ac:dyDescent="0.25">
      <c r="C281" s="143"/>
      <c r="D281" s="151"/>
      <c r="E281" s="118"/>
      <c r="F281" s="97">
        <f t="shared" si="17"/>
        <v>0</v>
      </c>
      <c r="G281" s="161"/>
      <c r="H281" s="144"/>
      <c r="I281" s="130" t="e">
        <f>VLOOKUP(H281,Presupuesto!$B$11:$C$565,2,0)</f>
        <v>#N/A</v>
      </c>
      <c r="J281" s="98" t="str">
        <f t="shared" si="18"/>
        <v>Estudiantes y Graduados</v>
      </c>
      <c r="K281" s="98" t="s">
        <v>412</v>
      </c>
    </row>
    <row r="282" spans="3:11" x14ac:dyDescent="0.25">
      <c r="C282" s="143"/>
      <c r="D282" s="151"/>
      <c r="E282" s="118"/>
      <c r="F282" s="97">
        <f t="shared" si="17"/>
        <v>0</v>
      </c>
      <c r="G282" s="161"/>
      <c r="H282" s="144"/>
      <c r="I282" s="130" t="e">
        <f>VLOOKUP(H282,Presupuesto!$B$11:$C$565,2,0)</f>
        <v>#N/A</v>
      </c>
      <c r="J282" s="98" t="str">
        <f t="shared" si="18"/>
        <v>Estudiantes y Graduados</v>
      </c>
      <c r="K282" s="98" t="s">
        <v>412</v>
      </c>
    </row>
    <row r="283" spans="3:11" x14ac:dyDescent="0.25">
      <c r="C283" s="143"/>
      <c r="D283" s="151"/>
      <c r="E283" s="118"/>
      <c r="F283" s="97">
        <f t="shared" si="17"/>
        <v>0</v>
      </c>
      <c r="G283" s="161"/>
      <c r="H283" s="144"/>
      <c r="I283" s="130" t="e">
        <f>VLOOKUP(H283,Presupuesto!$B$11:$C$565,2,0)</f>
        <v>#N/A</v>
      </c>
      <c r="J283" s="98" t="str">
        <f t="shared" si="18"/>
        <v>Estudiantes y Graduados</v>
      </c>
      <c r="K283" s="98" t="s">
        <v>412</v>
      </c>
    </row>
    <row r="284" spans="3:11" x14ac:dyDescent="0.25">
      <c r="C284" s="143"/>
      <c r="D284" s="151"/>
      <c r="E284" s="118"/>
      <c r="F284" s="97">
        <f t="shared" si="17"/>
        <v>0</v>
      </c>
      <c r="G284" s="161"/>
      <c r="H284" s="144"/>
      <c r="I284" s="130" t="e">
        <f>VLOOKUP(H284,Presupuesto!$B$11:$C$565,2,0)</f>
        <v>#N/A</v>
      </c>
      <c r="J284" s="98" t="str">
        <f t="shared" si="18"/>
        <v>Estudiantes y Graduados</v>
      </c>
      <c r="K284" s="98" t="s">
        <v>412</v>
      </c>
    </row>
    <row r="285" spans="3:11" x14ac:dyDescent="0.25">
      <c r="C285" s="143"/>
      <c r="D285" s="151"/>
      <c r="E285" s="118"/>
      <c r="F285" s="97">
        <f t="shared" si="17"/>
        <v>0</v>
      </c>
      <c r="G285" s="161"/>
      <c r="H285" s="144"/>
      <c r="I285" s="130" t="e">
        <f>VLOOKUP(H285,Presupuesto!$B$11:$C$565,2,0)</f>
        <v>#N/A</v>
      </c>
      <c r="J285" s="98" t="str">
        <f t="shared" si="18"/>
        <v>Estudiantes y Graduados</v>
      </c>
      <c r="K285" s="98" t="s">
        <v>412</v>
      </c>
    </row>
    <row r="286" spans="3:11" x14ac:dyDescent="0.25">
      <c r="C286" s="143"/>
      <c r="D286" s="151"/>
      <c r="E286" s="118"/>
      <c r="F286" s="97">
        <f t="shared" si="17"/>
        <v>0</v>
      </c>
      <c r="G286" s="161"/>
      <c r="H286" s="144"/>
      <c r="I286" s="130" t="e">
        <f>VLOOKUP(H286,Presupuesto!$B$11:$C$565,2,0)</f>
        <v>#N/A</v>
      </c>
      <c r="J286" s="98" t="str">
        <f t="shared" si="18"/>
        <v>Estudiantes y Graduados</v>
      </c>
      <c r="K286" s="98" t="s">
        <v>412</v>
      </c>
    </row>
    <row r="287" spans="3:11" x14ac:dyDescent="0.25">
      <c r="C287" s="143"/>
      <c r="D287" s="151"/>
      <c r="E287" s="118"/>
      <c r="F287" s="97">
        <f t="shared" si="17"/>
        <v>0</v>
      </c>
      <c r="G287" s="161"/>
      <c r="H287" s="144"/>
      <c r="I287" s="130" t="e">
        <f>VLOOKUP(H287,Presupuesto!$B$11:$C$565,2,0)</f>
        <v>#N/A</v>
      </c>
      <c r="J287" s="98" t="str">
        <f t="shared" si="18"/>
        <v>Estudiantes y Graduados</v>
      </c>
      <c r="K287" s="98" t="s">
        <v>412</v>
      </c>
    </row>
    <row r="288" spans="3:11" x14ac:dyDescent="0.25">
      <c r="C288" s="143"/>
      <c r="D288" s="151"/>
      <c r="E288" s="118"/>
      <c r="F288" s="97">
        <f t="shared" si="17"/>
        <v>0</v>
      </c>
      <c r="G288" s="161"/>
      <c r="H288" s="144"/>
      <c r="I288" s="130" t="e">
        <f>VLOOKUP(H288,Presupuesto!$B$11:$C$565,2,0)</f>
        <v>#N/A</v>
      </c>
      <c r="J288" s="98" t="str">
        <f t="shared" si="18"/>
        <v>Estudiantes y Graduados</v>
      </c>
      <c r="K288" s="98" t="s">
        <v>412</v>
      </c>
    </row>
    <row r="289" spans="3:11" x14ac:dyDescent="0.25">
      <c r="C289" s="145"/>
      <c r="D289" s="151"/>
      <c r="E289" s="118"/>
      <c r="F289" s="97">
        <f t="shared" si="17"/>
        <v>0</v>
      </c>
      <c r="G289" s="161"/>
      <c r="H289" s="146"/>
      <c r="I289" s="130" t="e">
        <f>VLOOKUP(H289,Presupuesto!$B$11:$C$565,2,0)</f>
        <v>#N/A</v>
      </c>
      <c r="J289" s="98" t="str">
        <f t="shared" si="18"/>
        <v>Estudiantes y Graduados</v>
      </c>
      <c r="K289" s="98" t="s">
        <v>403</v>
      </c>
    </row>
    <row r="290" spans="3:11" x14ac:dyDescent="0.25">
      <c r="C290" s="145"/>
      <c r="D290" s="151"/>
      <c r="E290" s="118"/>
      <c r="F290" s="97">
        <f t="shared" si="17"/>
        <v>0</v>
      </c>
      <c r="G290" s="161"/>
      <c r="H290" s="146"/>
      <c r="I290" s="130" t="e">
        <f>VLOOKUP(H290,Presupuesto!$B$11:$C$565,2,0)</f>
        <v>#N/A</v>
      </c>
      <c r="J290" s="98" t="str">
        <f t="shared" si="18"/>
        <v>Estudiantes y Graduados</v>
      </c>
      <c r="K290" s="98" t="s">
        <v>412</v>
      </c>
    </row>
    <row r="291" spans="3:11" x14ac:dyDescent="0.25">
      <c r="C291" s="145"/>
      <c r="D291" s="151"/>
      <c r="E291" s="118"/>
      <c r="F291" s="97">
        <f t="shared" si="17"/>
        <v>0</v>
      </c>
      <c r="G291" s="161"/>
      <c r="H291" s="146"/>
      <c r="I291" s="130" t="e">
        <f>VLOOKUP(H291,Presupuesto!$B$11:$C$565,2,0)</f>
        <v>#N/A</v>
      </c>
      <c r="J291" s="98" t="str">
        <f t="shared" si="18"/>
        <v>Estudiantes y Graduados</v>
      </c>
      <c r="K291" s="98" t="s">
        <v>412</v>
      </c>
    </row>
    <row r="292" spans="3:11" x14ac:dyDescent="0.25">
      <c r="C292" s="145"/>
      <c r="D292" s="151"/>
      <c r="E292" s="118"/>
      <c r="F292" s="97">
        <f t="shared" si="17"/>
        <v>0</v>
      </c>
      <c r="G292" s="161"/>
      <c r="H292" s="146"/>
      <c r="I292" s="130" t="e">
        <f>VLOOKUP(H292,Presupuesto!$B$11:$C$565,2,0)</f>
        <v>#N/A</v>
      </c>
      <c r="J292" s="98" t="str">
        <f t="shared" si="18"/>
        <v>Estudiantes y Graduados</v>
      </c>
      <c r="K292" s="98" t="s">
        <v>412</v>
      </c>
    </row>
    <row r="293" spans="3:11" ht="15.75" thickBot="1" x14ac:dyDescent="0.3">
      <c r="C293" s="147"/>
      <c r="D293" s="159"/>
      <c r="E293" s="103"/>
      <c r="F293" s="105">
        <f t="shared" si="17"/>
        <v>0</v>
      </c>
      <c r="G293" s="162"/>
      <c r="H293" s="148"/>
      <c r="I293" s="132" t="e">
        <f>VLOOKUP(H293,Presupuesto!$B$11:$C$565,2,0)</f>
        <v>#N/A</v>
      </c>
      <c r="J293" s="106" t="str">
        <f t="shared" si="18"/>
        <v>Estudiantes y Graduados</v>
      </c>
      <c r="K293" s="124" t="s">
        <v>394</v>
      </c>
    </row>
    <row r="295" spans="3:11" ht="15.75" thickBot="1" x14ac:dyDescent="0.3"/>
    <row r="296" spans="3:11" ht="15.75" thickBot="1" x14ac:dyDescent="0.3">
      <c r="C296" s="157" t="s">
        <v>53</v>
      </c>
      <c r="D296" s="370">
        <f>SUM(F303:F337)</f>
        <v>62448</v>
      </c>
      <c r="F296" s="70"/>
      <c r="G296" s="79"/>
      <c r="H296" s="70"/>
      <c r="I296" s="70"/>
    </row>
    <row r="297" spans="3:11" x14ac:dyDescent="0.25">
      <c r="C297" s="70"/>
      <c r="D297" s="31"/>
      <c r="E297" s="93"/>
      <c r="F297" s="93"/>
      <c r="G297" s="93"/>
      <c r="H297" s="76"/>
      <c r="I297" s="76"/>
      <c r="J297" s="76"/>
      <c r="K297" s="112"/>
    </row>
    <row r="298" spans="3:11" x14ac:dyDescent="0.25">
      <c r="C298" s="70"/>
      <c r="D298" s="31"/>
      <c r="E298" s="93"/>
      <c r="F298" s="93"/>
      <c r="G298" s="93"/>
      <c r="H298" s="76"/>
      <c r="I298" s="76"/>
      <c r="J298" s="76"/>
      <c r="K298" s="112"/>
    </row>
    <row r="299" spans="3:11" ht="15.75" x14ac:dyDescent="0.25">
      <c r="C299" s="202" t="s">
        <v>392</v>
      </c>
      <c r="D299" s="366" t="s">
        <v>1901</v>
      </c>
      <c r="E299" s="93"/>
      <c r="F299" s="93"/>
      <c r="G299" s="93"/>
      <c r="H299" s="76"/>
      <c r="I299" s="76"/>
      <c r="J299" s="76"/>
      <c r="K299" s="112"/>
    </row>
    <row r="300" spans="3:11" ht="18.75" x14ac:dyDescent="0.25">
      <c r="C300" s="211" t="str">
        <f>IFERROR(VLOOKUP(D299,'1. Desarrollo e Innov. Curricu.'!$E:$F,2,FALSE),IFERROR(VLOOKUP(D299,'2. Investigación Científica'!$E:$F,2,FALSE),IFERROR(VLOOKUP(D299,'3. Vinculación Univ. Sociedad'!$E:$F,2,FALSE),IFERROR(VLOOKUP(D299,'4. Docencia y Profesorado Univ.'!$E:$F,2,FALSE),IFERROR(VLOOKUP(D299,'5. Estudiantes y Graduados'!$E:$F,2,FALSE),IFERROR(VLOOKUP(D299,'11. Gestion Administrativa'!$E:$F,2,FALSE),IFERROR(VLOOKUP(D299,'13. Gestión Académica'!$E:$F,2,FALSE),IFERROR(VLOOKUP(D299,'8. Asegura. de la Calid. y M'!$E:$F,2,FALSE),IFERROR(VLOOKUP(D299,'6. Gestión del Conocimiento'!$E:$F,2,FALSE),IFERROR(VLOOKUP(D299,'15. Gobernabilidad y Proceso...'!$E:$F,2,FALSE),IFERROR(VLOOKUP(D299,'12. Gestión del Talento Humano'!$E:$F,2,FALSE),IFERROR(VLOOKUP(D299,'14. Internacional... de la E.S.'!$E:$F,2,FALSE),IFERROR(VLOOKUP(D299,'10. Posgrado'!$E:$F,2,FALSE),IFERROR(VLOOKUP(D299,'17. Gestión TIC'!$E:$F,2,FALSE),IFERROR(VLOOKUP(D299,'16. Desa. del Sistema Educ.Sup.'!$E:$F,2,FALSE),IFERROR(VLOOKUP(D299,'9. Cultura de Inno. Insti...'!$E:$F,2,FALSE),VLOOKUP(D299,'7. Lo Esencial de la Reforma U.'!$E:$F,2,0)))))))))))))))))</f>
        <v>4.1  Montaje de la ferias de Salud.</v>
      </c>
      <c r="D300" s="31"/>
      <c r="E300" s="93"/>
      <c r="F300" s="93"/>
      <c r="G300" s="93"/>
      <c r="H300" s="76"/>
      <c r="I300" s="76"/>
      <c r="J300" s="76"/>
      <c r="K300" s="112"/>
    </row>
    <row r="301" spans="3:11" ht="15.75" thickBot="1" x14ac:dyDescent="0.3">
      <c r="F301" s="93"/>
      <c r="G301" s="76"/>
      <c r="H301" s="76"/>
      <c r="I301" s="76"/>
    </row>
    <row r="302" spans="3:11" ht="30.75" thickBot="1" x14ac:dyDescent="0.3">
      <c r="C302" s="129" t="s">
        <v>44</v>
      </c>
      <c r="D302" s="129" t="s">
        <v>55</v>
      </c>
      <c r="E302" s="136" t="s">
        <v>57</v>
      </c>
      <c r="F302" s="135" t="s">
        <v>27</v>
      </c>
      <c r="G302" s="133" t="s">
        <v>131</v>
      </c>
      <c r="H302" s="136" t="s">
        <v>46</v>
      </c>
      <c r="I302" s="133" t="s">
        <v>132</v>
      </c>
      <c r="J302" s="133" t="s">
        <v>410</v>
      </c>
      <c r="K302" s="133" t="s">
        <v>411</v>
      </c>
    </row>
    <row r="303" spans="3:11" x14ac:dyDescent="0.25">
      <c r="C303" s="221" t="s">
        <v>439</v>
      </c>
      <c r="D303" s="222"/>
      <c r="E303" s="220">
        <f>HLOOKUP(C303,$AH$2:$BU$3,2,0)</f>
        <v>620</v>
      </c>
      <c r="F303" s="97">
        <f t="shared" ref="F303:F337" si="19">D303*E303</f>
        <v>0</v>
      </c>
      <c r="G303" s="161"/>
      <c r="H303" s="142"/>
      <c r="I303" s="130" t="e">
        <f>VLOOKUP(H303,Presupuesto!$B$11:$C$565,2,0)</f>
        <v>#N/A</v>
      </c>
      <c r="J303" s="219" t="s">
        <v>1360</v>
      </c>
      <c r="K303" s="98" t="s">
        <v>395</v>
      </c>
    </row>
    <row r="304" spans="3:11" x14ac:dyDescent="0.25">
      <c r="C304" s="141" t="s">
        <v>2054</v>
      </c>
      <c r="D304" s="158">
        <v>24</v>
      </c>
      <c r="E304" s="123">
        <v>30</v>
      </c>
      <c r="F304" s="97">
        <f t="shared" si="19"/>
        <v>720</v>
      </c>
      <c r="G304" s="161" t="s">
        <v>129</v>
      </c>
      <c r="H304" s="142" t="s">
        <v>661</v>
      </c>
      <c r="I304" s="130" t="str">
        <f>VLOOKUP(H304,Presupuesto!$B$11:$C$565,2,0)</f>
        <v>OTROS ALQUILERES</v>
      </c>
      <c r="J304" s="98" t="str">
        <f>$J$303</f>
        <v>Estudiantes y Graduados</v>
      </c>
      <c r="K304" s="98" t="s">
        <v>395</v>
      </c>
    </row>
    <row r="305" spans="3:11" x14ac:dyDescent="0.25">
      <c r="C305" s="141" t="s">
        <v>2057</v>
      </c>
      <c r="D305" s="158">
        <v>192</v>
      </c>
      <c r="E305" s="123">
        <v>9</v>
      </c>
      <c r="F305" s="97">
        <f t="shared" si="19"/>
        <v>1728</v>
      </c>
      <c r="G305" s="161" t="s">
        <v>129</v>
      </c>
      <c r="H305" s="142" t="s">
        <v>661</v>
      </c>
      <c r="I305" s="130" t="str">
        <f>VLOOKUP(H305,Presupuesto!$B$11:$C$565,2,0)</f>
        <v>OTROS ALQUILERES</v>
      </c>
      <c r="J305" s="98" t="str">
        <f t="shared" ref="J305:J337" si="20">$J$303</f>
        <v>Estudiantes y Graduados</v>
      </c>
      <c r="K305" s="98" t="s">
        <v>395</v>
      </c>
    </row>
    <row r="306" spans="3:11" x14ac:dyDescent="0.25">
      <c r="C306" s="141" t="s">
        <v>2058</v>
      </c>
      <c r="D306" s="158">
        <v>240</v>
      </c>
      <c r="E306" s="123">
        <v>100</v>
      </c>
      <c r="F306" s="97">
        <f t="shared" si="19"/>
        <v>24000</v>
      </c>
      <c r="G306" s="161" t="s">
        <v>129</v>
      </c>
      <c r="H306" s="142" t="s">
        <v>792</v>
      </c>
      <c r="I306" s="130" t="str">
        <f>VLOOKUP(H306,Presupuesto!$B$11:$C$565,2,0)</f>
        <v>ALIMENTOS B EBIDAS PARA PERSONAS</v>
      </c>
      <c r="J306" s="98" t="str">
        <f t="shared" si="20"/>
        <v>Estudiantes y Graduados</v>
      </c>
      <c r="K306" s="98" t="s">
        <v>395</v>
      </c>
    </row>
    <row r="307" spans="3:11" x14ac:dyDescent="0.25">
      <c r="C307" s="141" t="s">
        <v>2059</v>
      </c>
      <c r="D307" s="158">
        <v>6000</v>
      </c>
      <c r="E307" s="123">
        <v>6</v>
      </c>
      <c r="F307" s="97">
        <f t="shared" si="19"/>
        <v>36000</v>
      </c>
      <c r="G307" s="161" t="s">
        <v>129</v>
      </c>
      <c r="H307" s="142" t="s">
        <v>819</v>
      </c>
      <c r="I307" s="130" t="str">
        <f>VLOOKUP(H307,Presupuesto!$B$11:$C$565,2,0)</f>
        <v>PRODUCTOS DE ARTES GRAFICAS</v>
      </c>
      <c r="J307" s="98" t="str">
        <f t="shared" si="20"/>
        <v>Estudiantes y Graduados</v>
      </c>
      <c r="K307" s="98" t="s">
        <v>395</v>
      </c>
    </row>
    <row r="308" spans="3:11" x14ac:dyDescent="0.25">
      <c r="C308" s="141"/>
      <c r="D308" s="158"/>
      <c r="E308" s="123"/>
      <c r="F308" s="97">
        <f t="shared" si="19"/>
        <v>0</v>
      </c>
      <c r="G308" s="161"/>
      <c r="H308" s="142"/>
      <c r="I308" s="130" t="e">
        <f>VLOOKUP(H308,Presupuesto!$B$11:$C$565,2,0)</f>
        <v>#N/A</v>
      </c>
      <c r="J308" s="98" t="str">
        <f t="shared" si="20"/>
        <v>Estudiantes y Graduados</v>
      </c>
      <c r="K308" s="98" t="s">
        <v>401</v>
      </c>
    </row>
    <row r="309" spans="3:11" x14ac:dyDescent="0.25">
      <c r="C309" s="141"/>
      <c r="D309" s="158"/>
      <c r="E309" s="123"/>
      <c r="F309" s="97">
        <f t="shared" si="19"/>
        <v>0</v>
      </c>
      <c r="G309" s="161"/>
      <c r="H309" s="142"/>
      <c r="I309" s="130" t="e">
        <f>VLOOKUP(H309,Presupuesto!$B$11:$C$565,2,0)</f>
        <v>#N/A</v>
      </c>
      <c r="J309" s="98" t="str">
        <f t="shared" si="20"/>
        <v>Estudiantes y Graduados</v>
      </c>
      <c r="K309" s="98" t="s">
        <v>412</v>
      </c>
    </row>
    <row r="310" spans="3:11" x14ac:dyDescent="0.25">
      <c r="C310" s="141"/>
      <c r="D310" s="158"/>
      <c r="E310" s="123"/>
      <c r="F310" s="97">
        <f t="shared" si="19"/>
        <v>0</v>
      </c>
      <c r="G310" s="161"/>
      <c r="H310" s="142"/>
      <c r="I310" s="130" t="e">
        <f>VLOOKUP(H310,Presupuesto!$B$11:$C$565,2,0)</f>
        <v>#N/A</v>
      </c>
      <c r="J310" s="98" t="str">
        <f t="shared" si="20"/>
        <v>Estudiantes y Graduados</v>
      </c>
      <c r="K310" s="98" t="s">
        <v>412</v>
      </c>
    </row>
    <row r="311" spans="3:11" x14ac:dyDescent="0.25">
      <c r="C311" s="141"/>
      <c r="D311" s="158"/>
      <c r="E311" s="123"/>
      <c r="F311" s="97">
        <f t="shared" si="19"/>
        <v>0</v>
      </c>
      <c r="G311" s="161"/>
      <c r="H311" s="142"/>
      <c r="I311" s="130" t="e">
        <f>VLOOKUP(H311,Presupuesto!$B$11:$C$565,2,0)</f>
        <v>#N/A</v>
      </c>
      <c r="J311" s="98" t="str">
        <f t="shared" si="20"/>
        <v>Estudiantes y Graduados</v>
      </c>
      <c r="K311" s="98" t="s">
        <v>412</v>
      </c>
    </row>
    <row r="312" spans="3:11" x14ac:dyDescent="0.25">
      <c r="C312" s="141"/>
      <c r="D312" s="158"/>
      <c r="E312" s="123"/>
      <c r="F312" s="97">
        <f t="shared" si="19"/>
        <v>0</v>
      </c>
      <c r="G312" s="161"/>
      <c r="H312" s="142"/>
      <c r="I312" s="130" t="e">
        <f>VLOOKUP(H312,Presupuesto!$B$11:$C$565,2,0)</f>
        <v>#N/A</v>
      </c>
      <c r="J312" s="98" t="str">
        <f t="shared" si="20"/>
        <v>Estudiantes y Graduados</v>
      </c>
      <c r="K312" s="98" t="s">
        <v>412</v>
      </c>
    </row>
    <row r="313" spans="3:11" x14ac:dyDescent="0.25">
      <c r="C313" s="141"/>
      <c r="D313" s="158"/>
      <c r="E313" s="123"/>
      <c r="F313" s="97">
        <f t="shared" si="19"/>
        <v>0</v>
      </c>
      <c r="G313" s="161"/>
      <c r="H313" s="142"/>
      <c r="I313" s="130" t="e">
        <f>VLOOKUP(H313,Presupuesto!$B$11:$C$565,2,0)</f>
        <v>#N/A</v>
      </c>
      <c r="J313" s="98" t="str">
        <f t="shared" si="20"/>
        <v>Estudiantes y Graduados</v>
      </c>
      <c r="K313" s="98" t="s">
        <v>412</v>
      </c>
    </row>
    <row r="314" spans="3:11" x14ac:dyDescent="0.25">
      <c r="C314" s="141"/>
      <c r="D314" s="158"/>
      <c r="E314" s="123"/>
      <c r="F314" s="97">
        <f t="shared" si="19"/>
        <v>0</v>
      </c>
      <c r="G314" s="161"/>
      <c r="H314" s="142"/>
      <c r="I314" s="130" t="e">
        <f>VLOOKUP(H314,Presupuesto!$B$11:$C$565,2,0)</f>
        <v>#N/A</v>
      </c>
      <c r="J314" s="98" t="str">
        <f t="shared" si="20"/>
        <v>Estudiantes y Graduados</v>
      </c>
      <c r="K314" s="98" t="s">
        <v>412</v>
      </c>
    </row>
    <row r="315" spans="3:11" x14ac:dyDescent="0.25">
      <c r="C315" s="141"/>
      <c r="D315" s="158"/>
      <c r="E315" s="123"/>
      <c r="F315" s="97">
        <f t="shared" si="19"/>
        <v>0</v>
      </c>
      <c r="G315" s="161"/>
      <c r="H315" s="142"/>
      <c r="I315" s="130" t="e">
        <f>VLOOKUP(H315,Presupuesto!$B$11:$C$565,2,0)</f>
        <v>#N/A</v>
      </c>
      <c r="J315" s="98" t="str">
        <f t="shared" si="20"/>
        <v>Estudiantes y Graduados</v>
      </c>
      <c r="K315" s="98" t="s">
        <v>412</v>
      </c>
    </row>
    <row r="316" spans="3:11" x14ac:dyDescent="0.25">
      <c r="C316" s="141"/>
      <c r="D316" s="158"/>
      <c r="E316" s="123"/>
      <c r="F316" s="97">
        <f t="shared" si="19"/>
        <v>0</v>
      </c>
      <c r="G316" s="161"/>
      <c r="H316" s="142"/>
      <c r="I316" s="130" t="e">
        <f>VLOOKUP(H316,Presupuesto!$B$11:$C$565,2,0)</f>
        <v>#N/A</v>
      </c>
      <c r="J316" s="98" t="str">
        <f t="shared" si="20"/>
        <v>Estudiantes y Graduados</v>
      </c>
      <c r="K316" s="98" t="s">
        <v>412</v>
      </c>
    </row>
    <row r="317" spans="3:11" x14ac:dyDescent="0.25">
      <c r="C317" s="141"/>
      <c r="D317" s="158"/>
      <c r="E317" s="123"/>
      <c r="F317" s="97">
        <f t="shared" si="19"/>
        <v>0</v>
      </c>
      <c r="G317" s="161"/>
      <c r="H317" s="142"/>
      <c r="I317" s="130" t="e">
        <f>VLOOKUP(H317,Presupuesto!$B$11:$C$565,2,0)</f>
        <v>#N/A</v>
      </c>
      <c r="J317" s="98" t="str">
        <f t="shared" si="20"/>
        <v>Estudiantes y Graduados</v>
      </c>
      <c r="K317" s="98" t="s">
        <v>412</v>
      </c>
    </row>
    <row r="318" spans="3:11" x14ac:dyDescent="0.25">
      <c r="C318" s="141"/>
      <c r="D318" s="158"/>
      <c r="E318" s="123"/>
      <c r="F318" s="97">
        <f t="shared" si="19"/>
        <v>0</v>
      </c>
      <c r="G318" s="161"/>
      <c r="H318" s="142"/>
      <c r="I318" s="130" t="e">
        <f>VLOOKUP(H318,Presupuesto!$B$11:$C$565,2,0)</f>
        <v>#N/A</v>
      </c>
      <c r="J318" s="98" t="str">
        <f t="shared" si="20"/>
        <v>Estudiantes y Graduados</v>
      </c>
      <c r="K318" s="98" t="s">
        <v>412</v>
      </c>
    </row>
    <row r="319" spans="3:11" x14ac:dyDescent="0.25">
      <c r="C319" s="141"/>
      <c r="D319" s="158"/>
      <c r="E319" s="123"/>
      <c r="F319" s="97">
        <f t="shared" si="19"/>
        <v>0</v>
      </c>
      <c r="G319" s="161"/>
      <c r="H319" s="142"/>
      <c r="I319" s="130" t="e">
        <f>VLOOKUP(H319,Presupuesto!$B$11:$C$565,2,0)</f>
        <v>#N/A</v>
      </c>
      <c r="J319" s="98" t="str">
        <f t="shared" si="20"/>
        <v>Estudiantes y Graduados</v>
      </c>
      <c r="K319" s="98" t="s">
        <v>412</v>
      </c>
    </row>
    <row r="320" spans="3:11" x14ac:dyDescent="0.25">
      <c r="C320" s="141"/>
      <c r="D320" s="158"/>
      <c r="E320" s="123"/>
      <c r="F320" s="97">
        <f t="shared" si="19"/>
        <v>0</v>
      </c>
      <c r="G320" s="161"/>
      <c r="H320" s="142"/>
      <c r="I320" s="130" t="e">
        <f>VLOOKUP(H320,Presupuesto!$B$11:$C$565,2,0)</f>
        <v>#N/A</v>
      </c>
      <c r="J320" s="98" t="str">
        <f t="shared" si="20"/>
        <v>Estudiantes y Graduados</v>
      </c>
      <c r="K320" s="98" t="s">
        <v>412</v>
      </c>
    </row>
    <row r="321" spans="3:11" x14ac:dyDescent="0.25">
      <c r="C321" s="141"/>
      <c r="D321" s="158"/>
      <c r="E321" s="123"/>
      <c r="F321" s="97">
        <f t="shared" si="19"/>
        <v>0</v>
      </c>
      <c r="G321" s="161"/>
      <c r="H321" s="142"/>
      <c r="I321" s="130" t="e">
        <f>VLOOKUP(H321,Presupuesto!$B$11:$C$565,2,0)</f>
        <v>#N/A</v>
      </c>
      <c r="J321" s="98" t="str">
        <f t="shared" si="20"/>
        <v>Estudiantes y Graduados</v>
      </c>
      <c r="K321" s="98" t="s">
        <v>412</v>
      </c>
    </row>
    <row r="322" spans="3:11" x14ac:dyDescent="0.25">
      <c r="C322" s="141"/>
      <c r="D322" s="158"/>
      <c r="E322" s="123"/>
      <c r="F322" s="97">
        <f t="shared" si="19"/>
        <v>0</v>
      </c>
      <c r="G322" s="161"/>
      <c r="H322" s="142"/>
      <c r="I322" s="130" t="e">
        <f>VLOOKUP(H322,Presupuesto!$B$11:$C$565,2,0)</f>
        <v>#N/A</v>
      </c>
      <c r="J322" s="98" t="str">
        <f t="shared" si="20"/>
        <v>Estudiantes y Graduados</v>
      </c>
      <c r="K322" s="98" t="s">
        <v>412</v>
      </c>
    </row>
    <row r="323" spans="3:11" x14ac:dyDescent="0.25">
      <c r="C323" s="141"/>
      <c r="D323" s="158"/>
      <c r="E323" s="123"/>
      <c r="F323" s="97">
        <f t="shared" si="19"/>
        <v>0</v>
      </c>
      <c r="G323" s="161"/>
      <c r="H323" s="142"/>
      <c r="I323" s="130" t="e">
        <f>VLOOKUP(H323,Presupuesto!$B$11:$C$565,2,0)</f>
        <v>#N/A</v>
      </c>
      <c r="J323" s="98" t="str">
        <f t="shared" si="20"/>
        <v>Estudiantes y Graduados</v>
      </c>
      <c r="K323" s="98" t="s">
        <v>412</v>
      </c>
    </row>
    <row r="324" spans="3:11" x14ac:dyDescent="0.25">
      <c r="C324" s="141"/>
      <c r="D324" s="158"/>
      <c r="E324" s="123"/>
      <c r="F324" s="97">
        <f t="shared" si="19"/>
        <v>0</v>
      </c>
      <c r="G324" s="161"/>
      <c r="H324" s="142"/>
      <c r="I324" s="130" t="e">
        <f>VLOOKUP(H324,Presupuesto!$B$11:$C$565,2,0)</f>
        <v>#N/A</v>
      </c>
      <c r="J324" s="98" t="str">
        <f t="shared" si="20"/>
        <v>Estudiantes y Graduados</v>
      </c>
      <c r="K324" s="98" t="s">
        <v>412</v>
      </c>
    </row>
    <row r="325" spans="3:11" x14ac:dyDescent="0.25">
      <c r="C325" s="143"/>
      <c r="D325" s="151"/>
      <c r="E325" s="118"/>
      <c r="F325" s="97">
        <f t="shared" si="19"/>
        <v>0</v>
      </c>
      <c r="G325" s="161"/>
      <c r="H325" s="144"/>
      <c r="I325" s="130" t="e">
        <f>VLOOKUP(H325,Presupuesto!$B$11:$C$565,2,0)</f>
        <v>#N/A</v>
      </c>
      <c r="J325" s="98" t="str">
        <f t="shared" si="20"/>
        <v>Estudiantes y Graduados</v>
      </c>
      <c r="K325" s="98" t="s">
        <v>412</v>
      </c>
    </row>
    <row r="326" spans="3:11" x14ac:dyDescent="0.25">
      <c r="C326" s="143"/>
      <c r="D326" s="151"/>
      <c r="E326" s="118"/>
      <c r="F326" s="97">
        <f t="shared" si="19"/>
        <v>0</v>
      </c>
      <c r="G326" s="161"/>
      <c r="H326" s="144"/>
      <c r="I326" s="130" t="e">
        <f>VLOOKUP(H326,Presupuesto!$B$11:$C$565,2,0)</f>
        <v>#N/A</v>
      </c>
      <c r="J326" s="98" t="str">
        <f t="shared" si="20"/>
        <v>Estudiantes y Graduados</v>
      </c>
      <c r="K326" s="98" t="s">
        <v>412</v>
      </c>
    </row>
    <row r="327" spans="3:11" x14ac:dyDescent="0.25">
      <c r="C327" s="143"/>
      <c r="D327" s="151"/>
      <c r="E327" s="118"/>
      <c r="F327" s="97">
        <f t="shared" si="19"/>
        <v>0</v>
      </c>
      <c r="G327" s="161"/>
      <c r="H327" s="144"/>
      <c r="I327" s="130" t="e">
        <f>VLOOKUP(H327,Presupuesto!$B$11:$C$565,2,0)</f>
        <v>#N/A</v>
      </c>
      <c r="J327" s="98" t="str">
        <f t="shared" si="20"/>
        <v>Estudiantes y Graduados</v>
      </c>
      <c r="K327" s="98" t="s">
        <v>412</v>
      </c>
    </row>
    <row r="328" spans="3:11" x14ac:dyDescent="0.25">
      <c r="C328" s="143"/>
      <c r="D328" s="151"/>
      <c r="E328" s="118"/>
      <c r="F328" s="97">
        <f t="shared" si="19"/>
        <v>0</v>
      </c>
      <c r="G328" s="161"/>
      <c r="H328" s="144"/>
      <c r="I328" s="130" t="e">
        <f>VLOOKUP(H328,Presupuesto!$B$11:$C$565,2,0)</f>
        <v>#N/A</v>
      </c>
      <c r="J328" s="98" t="str">
        <f t="shared" si="20"/>
        <v>Estudiantes y Graduados</v>
      </c>
      <c r="K328" s="98" t="s">
        <v>412</v>
      </c>
    </row>
    <row r="329" spans="3:11" x14ac:dyDescent="0.25">
      <c r="C329" s="143"/>
      <c r="D329" s="151"/>
      <c r="E329" s="118"/>
      <c r="F329" s="97">
        <f t="shared" si="19"/>
        <v>0</v>
      </c>
      <c r="G329" s="161"/>
      <c r="H329" s="144"/>
      <c r="I329" s="130" t="e">
        <f>VLOOKUP(H329,Presupuesto!$B$11:$C$565,2,0)</f>
        <v>#N/A</v>
      </c>
      <c r="J329" s="98" t="str">
        <f t="shared" si="20"/>
        <v>Estudiantes y Graduados</v>
      </c>
      <c r="K329" s="98" t="s">
        <v>412</v>
      </c>
    </row>
    <row r="330" spans="3:11" x14ac:dyDescent="0.25">
      <c r="C330" s="143"/>
      <c r="D330" s="151"/>
      <c r="E330" s="118"/>
      <c r="F330" s="97">
        <f t="shared" si="19"/>
        <v>0</v>
      </c>
      <c r="G330" s="161"/>
      <c r="H330" s="144"/>
      <c r="I330" s="130" t="e">
        <f>VLOOKUP(H330,Presupuesto!$B$11:$C$565,2,0)</f>
        <v>#N/A</v>
      </c>
      <c r="J330" s="98" t="str">
        <f t="shared" si="20"/>
        <v>Estudiantes y Graduados</v>
      </c>
      <c r="K330" s="98" t="s">
        <v>412</v>
      </c>
    </row>
    <row r="331" spans="3:11" x14ac:dyDescent="0.25">
      <c r="C331" s="143"/>
      <c r="D331" s="151"/>
      <c r="E331" s="118"/>
      <c r="F331" s="97">
        <f t="shared" si="19"/>
        <v>0</v>
      </c>
      <c r="G331" s="161"/>
      <c r="H331" s="144"/>
      <c r="I331" s="130" t="e">
        <f>VLOOKUP(H331,Presupuesto!$B$11:$C$565,2,0)</f>
        <v>#N/A</v>
      </c>
      <c r="J331" s="98" t="str">
        <f t="shared" si="20"/>
        <v>Estudiantes y Graduados</v>
      </c>
      <c r="K331" s="98" t="s">
        <v>412</v>
      </c>
    </row>
    <row r="332" spans="3:11" x14ac:dyDescent="0.25">
      <c r="C332" s="143"/>
      <c r="D332" s="151"/>
      <c r="E332" s="118"/>
      <c r="F332" s="97">
        <f t="shared" si="19"/>
        <v>0</v>
      </c>
      <c r="G332" s="161"/>
      <c r="H332" s="144"/>
      <c r="I332" s="130" t="e">
        <f>VLOOKUP(H332,Presupuesto!$B$11:$C$565,2,0)</f>
        <v>#N/A</v>
      </c>
      <c r="J332" s="98" t="str">
        <f t="shared" si="20"/>
        <v>Estudiantes y Graduados</v>
      </c>
      <c r="K332" s="98" t="s">
        <v>412</v>
      </c>
    </row>
    <row r="333" spans="3:11" x14ac:dyDescent="0.25">
      <c r="C333" s="145"/>
      <c r="D333" s="151"/>
      <c r="E333" s="118"/>
      <c r="F333" s="97">
        <f t="shared" si="19"/>
        <v>0</v>
      </c>
      <c r="G333" s="161"/>
      <c r="H333" s="146"/>
      <c r="I333" s="130" t="e">
        <f>VLOOKUP(H333,Presupuesto!$B$11:$C$565,2,0)</f>
        <v>#N/A</v>
      </c>
      <c r="J333" s="98" t="str">
        <f t="shared" si="20"/>
        <v>Estudiantes y Graduados</v>
      </c>
      <c r="K333" s="98" t="s">
        <v>403</v>
      </c>
    </row>
    <row r="334" spans="3:11" x14ac:dyDescent="0.25">
      <c r="C334" s="145"/>
      <c r="D334" s="151"/>
      <c r="E334" s="118"/>
      <c r="F334" s="97">
        <f t="shared" si="19"/>
        <v>0</v>
      </c>
      <c r="G334" s="161"/>
      <c r="H334" s="146"/>
      <c r="I334" s="130" t="e">
        <f>VLOOKUP(H334,Presupuesto!$B$11:$C$565,2,0)</f>
        <v>#N/A</v>
      </c>
      <c r="J334" s="98" t="str">
        <f t="shared" si="20"/>
        <v>Estudiantes y Graduados</v>
      </c>
      <c r="K334" s="98" t="s">
        <v>412</v>
      </c>
    </row>
    <row r="335" spans="3:11" x14ac:dyDescent="0.25">
      <c r="C335" s="145"/>
      <c r="D335" s="151"/>
      <c r="E335" s="118"/>
      <c r="F335" s="97">
        <f t="shared" si="19"/>
        <v>0</v>
      </c>
      <c r="G335" s="161"/>
      <c r="H335" s="146"/>
      <c r="I335" s="130" t="e">
        <f>VLOOKUP(H335,Presupuesto!$B$11:$C$565,2,0)</f>
        <v>#N/A</v>
      </c>
      <c r="J335" s="98" t="str">
        <f t="shared" si="20"/>
        <v>Estudiantes y Graduados</v>
      </c>
      <c r="K335" s="98" t="s">
        <v>412</v>
      </c>
    </row>
    <row r="336" spans="3:11" x14ac:dyDescent="0.25">
      <c r="C336" s="145"/>
      <c r="D336" s="151"/>
      <c r="E336" s="118"/>
      <c r="F336" s="97">
        <f t="shared" si="19"/>
        <v>0</v>
      </c>
      <c r="G336" s="161"/>
      <c r="H336" s="146"/>
      <c r="I336" s="130" t="e">
        <f>VLOOKUP(H336,Presupuesto!$B$11:$C$565,2,0)</f>
        <v>#N/A</v>
      </c>
      <c r="J336" s="98" t="str">
        <f t="shared" si="20"/>
        <v>Estudiantes y Graduados</v>
      </c>
      <c r="K336" s="98" t="s">
        <v>412</v>
      </c>
    </row>
    <row r="337" spans="3:11" ht="15.75" thickBot="1" x14ac:dyDescent="0.3">
      <c r="C337" s="147"/>
      <c r="D337" s="159"/>
      <c r="E337" s="103"/>
      <c r="F337" s="105">
        <f t="shared" si="19"/>
        <v>0</v>
      </c>
      <c r="G337" s="162"/>
      <c r="H337" s="148"/>
      <c r="I337" s="132" t="e">
        <f>VLOOKUP(H337,Presupuesto!$B$11:$C$565,2,0)</f>
        <v>#N/A</v>
      </c>
      <c r="J337" s="106" t="str">
        <f t="shared" si="20"/>
        <v>Estudiantes y Graduados</v>
      </c>
      <c r="K337" s="124" t="s">
        <v>394</v>
      </c>
    </row>
    <row r="339" spans="3:11" ht="15.75" thickBot="1" x14ac:dyDescent="0.3">
      <c r="F339" s="90"/>
      <c r="G339" s="89"/>
      <c r="H339" s="90"/>
      <c r="I339" s="90"/>
    </row>
    <row r="340" spans="3:11" ht="15.75" thickBot="1" x14ac:dyDescent="0.3">
      <c r="C340" s="157" t="s">
        <v>53</v>
      </c>
      <c r="D340" s="370">
        <f>SUM(F347:F381)</f>
        <v>109466.87400000001</v>
      </c>
      <c r="F340" s="70"/>
      <c r="G340" s="79"/>
      <c r="H340" s="70"/>
      <c r="I340" s="70"/>
    </row>
    <row r="341" spans="3:11" x14ac:dyDescent="0.25">
      <c r="C341" s="70"/>
      <c r="D341" s="31"/>
      <c r="E341" s="93"/>
      <c r="F341" s="93"/>
      <c r="G341" s="93"/>
      <c r="H341" s="76"/>
      <c r="I341" s="76"/>
      <c r="J341" s="76"/>
      <c r="K341" s="112"/>
    </row>
    <row r="342" spans="3:11" x14ac:dyDescent="0.25">
      <c r="C342" s="70"/>
      <c r="D342" s="31"/>
      <c r="E342" s="93"/>
      <c r="F342" s="93"/>
      <c r="G342" s="93"/>
      <c r="H342" s="76"/>
      <c r="I342" s="76"/>
      <c r="J342" s="76"/>
      <c r="K342" s="112"/>
    </row>
    <row r="343" spans="3:11" ht="15.75" x14ac:dyDescent="0.25">
      <c r="C343" s="202" t="s">
        <v>392</v>
      </c>
      <c r="D343" s="366" t="s">
        <v>1902</v>
      </c>
      <c r="E343" s="93"/>
      <c r="F343" s="93"/>
      <c r="G343" s="93"/>
      <c r="H343" s="76"/>
      <c r="I343" s="76"/>
      <c r="J343" s="76"/>
      <c r="K343" s="112"/>
    </row>
    <row r="344" spans="3:11" ht="18.75" x14ac:dyDescent="0.25">
      <c r="C344" s="211" t="str">
        <f>IFERROR(VLOOKUP(D343,'1. Desarrollo e Innov. Curricu.'!$E:$F,2,FALSE),IFERROR(VLOOKUP(D343,'2. Investigación Científica'!$E:$F,2,FALSE),IFERROR(VLOOKUP(D343,'3. Vinculación Univ. Sociedad'!$E:$F,2,FALSE),IFERROR(VLOOKUP(D343,'4. Docencia y Profesorado Univ.'!$E:$F,2,FALSE),IFERROR(VLOOKUP(D343,'5. Estudiantes y Graduados'!$E:$F,2,FALSE),IFERROR(VLOOKUP(D343,'11. Gestion Administrativa'!$E:$F,2,FALSE),IFERROR(VLOOKUP(D343,'13. Gestión Académica'!$E:$F,2,FALSE),IFERROR(VLOOKUP(D343,'8. Asegura. de la Calid. y M'!$E:$F,2,FALSE),IFERROR(VLOOKUP(D343,'6. Gestión del Conocimiento'!$E:$F,2,FALSE),IFERROR(VLOOKUP(D343,'15. Gobernabilidad y Proceso...'!$E:$F,2,FALSE),IFERROR(VLOOKUP(D343,'12. Gestión del Talento Humano'!$E:$F,2,FALSE),IFERROR(VLOOKUP(D343,'14. Internacional... de la E.S.'!$E:$F,2,FALSE),IFERROR(VLOOKUP(D343,'10. Posgrado'!$E:$F,2,FALSE),IFERROR(VLOOKUP(D343,'17. Gestión TIC'!$E:$F,2,FALSE),IFERROR(VLOOKUP(D343,'16. Desa. del Sistema Educ.Sup.'!$E:$F,2,FALSE),IFERROR(VLOOKUP(D343,'9. Cultura de Inno. Insti...'!$E:$F,2,FALSE),VLOOKUP(D343,'7. Lo Esencial de la Reforma U.'!$E:$F,2,0)))))))))))))))))</f>
        <v xml:space="preserve">5.1 Elaboración de la propuesta técnica del acondicionamiento físico de los servicios de laboratorio. 5.2 Elaboración del perfil de proyecto de  </v>
      </c>
      <c r="D344" s="31"/>
      <c r="E344" s="93"/>
      <c r="F344" s="93"/>
      <c r="G344" s="93"/>
      <c r="H344" s="76"/>
      <c r="I344" s="76"/>
      <c r="J344" s="76"/>
      <c r="K344" s="112"/>
    </row>
    <row r="345" spans="3:11" ht="15.75" thickBot="1" x14ac:dyDescent="0.3">
      <c r="F345" s="93"/>
      <c r="G345" s="76"/>
      <c r="H345" s="76"/>
      <c r="I345" s="76"/>
    </row>
    <row r="346" spans="3:11" ht="30.75" thickBot="1" x14ac:dyDescent="0.3">
      <c r="C346" s="129" t="s">
        <v>44</v>
      </c>
      <c r="D346" s="129" t="s">
        <v>55</v>
      </c>
      <c r="E346" s="136" t="s">
        <v>57</v>
      </c>
      <c r="F346" s="135" t="s">
        <v>27</v>
      </c>
      <c r="G346" s="133" t="s">
        <v>131</v>
      </c>
      <c r="H346" s="136" t="s">
        <v>46</v>
      </c>
      <c r="I346" s="133" t="s">
        <v>132</v>
      </c>
      <c r="J346" s="133" t="s">
        <v>410</v>
      </c>
      <c r="K346" s="133" t="s">
        <v>411</v>
      </c>
    </row>
    <row r="347" spans="3:11" ht="15.75" thickBot="1" x14ac:dyDescent="0.3">
      <c r="C347" s="221" t="s">
        <v>448</v>
      </c>
      <c r="D347" s="222">
        <v>8</v>
      </c>
      <c r="E347" s="220">
        <f>HLOOKUP(C347,$AH$2:$BU$3,2,0)</f>
        <v>4286.3535000000002</v>
      </c>
      <c r="F347" s="97">
        <f t="shared" ref="F347:F381" si="21">D347*E347</f>
        <v>34290.828000000001</v>
      </c>
      <c r="G347" s="161" t="s">
        <v>1509</v>
      </c>
      <c r="H347" s="142" t="s">
        <v>767</v>
      </c>
      <c r="I347" s="130" t="str">
        <f>VLOOKUP(H347,Presupuesto!$B$11:$C$565,2,0)</f>
        <v>VIATICOS AL EXTERIOR</v>
      </c>
      <c r="J347" s="219" t="s">
        <v>1360</v>
      </c>
      <c r="K347" s="98" t="s">
        <v>397</v>
      </c>
    </row>
    <row r="348" spans="3:11" ht="15.75" thickBot="1" x14ac:dyDescent="0.3">
      <c r="C348" s="221" t="s">
        <v>452</v>
      </c>
      <c r="D348" s="222">
        <v>4</v>
      </c>
      <c r="E348" s="220">
        <f>HLOOKUP(C348,$AH$2:$BU$3,2,0)</f>
        <v>3626.9145000000003</v>
      </c>
      <c r="F348" s="97">
        <f t="shared" si="21"/>
        <v>14507.658000000001</v>
      </c>
      <c r="G348" s="161" t="s">
        <v>1509</v>
      </c>
      <c r="H348" s="142" t="s">
        <v>767</v>
      </c>
      <c r="I348" s="130" t="str">
        <f>VLOOKUP(H348,Presupuesto!$B$11:$C$565,2,0)</f>
        <v>VIATICOS AL EXTERIOR</v>
      </c>
      <c r="J348" s="98" t="str">
        <f>$J$347</f>
        <v>Estudiantes y Graduados</v>
      </c>
      <c r="K348" s="98" t="s">
        <v>397</v>
      </c>
    </row>
    <row r="349" spans="3:11" ht="15.75" thickBot="1" x14ac:dyDescent="0.3">
      <c r="C349" s="221" t="s">
        <v>450</v>
      </c>
      <c r="D349" s="222">
        <v>8</v>
      </c>
      <c r="E349" s="220">
        <f t="shared" ref="E349:E350" si="22">HLOOKUP(C349,$AH$2:$BU$3,2,0)</f>
        <v>5275.5120000000006</v>
      </c>
      <c r="F349" s="97">
        <f t="shared" si="21"/>
        <v>42204.096000000005</v>
      </c>
      <c r="G349" s="161" t="s">
        <v>1509</v>
      </c>
      <c r="H349" s="142" t="s">
        <v>767</v>
      </c>
      <c r="I349" s="130" t="str">
        <f>VLOOKUP(H349,Presupuesto!$B$11:$C$565,2,0)</f>
        <v>VIATICOS AL EXTERIOR</v>
      </c>
      <c r="J349" s="98" t="str">
        <f t="shared" ref="J349:J381" si="23">$J$347</f>
        <v>Estudiantes y Graduados</v>
      </c>
      <c r="K349" s="98" t="s">
        <v>397</v>
      </c>
    </row>
    <row r="350" spans="3:11" x14ac:dyDescent="0.25">
      <c r="C350" s="221" t="s">
        <v>454</v>
      </c>
      <c r="D350" s="222">
        <v>4</v>
      </c>
      <c r="E350" s="220">
        <f t="shared" si="22"/>
        <v>4616.0730000000003</v>
      </c>
      <c r="F350" s="97">
        <f t="shared" si="21"/>
        <v>18464.292000000001</v>
      </c>
      <c r="G350" s="161" t="s">
        <v>1509</v>
      </c>
      <c r="H350" s="142" t="s">
        <v>767</v>
      </c>
      <c r="I350" s="130" t="str">
        <f>VLOOKUP(H350,Presupuesto!$B$11:$C$565,2,0)</f>
        <v>VIATICOS AL EXTERIOR</v>
      </c>
      <c r="J350" s="98" t="str">
        <f t="shared" si="23"/>
        <v>Estudiantes y Graduados</v>
      </c>
      <c r="K350" s="98" t="s">
        <v>397</v>
      </c>
    </row>
    <row r="351" spans="3:11" x14ac:dyDescent="0.25">
      <c r="C351" s="141"/>
      <c r="D351" s="158"/>
      <c r="E351" s="123"/>
      <c r="F351" s="97">
        <f t="shared" si="21"/>
        <v>0</v>
      </c>
      <c r="G351" s="161"/>
      <c r="H351" s="142"/>
      <c r="I351" s="130" t="e">
        <f>VLOOKUP(H351,Presupuesto!$B$11:$C$565,2,0)</f>
        <v>#N/A</v>
      </c>
      <c r="J351" s="98" t="str">
        <f t="shared" si="23"/>
        <v>Estudiantes y Graduados</v>
      </c>
      <c r="K351" s="98" t="s">
        <v>412</v>
      </c>
    </row>
    <row r="352" spans="3:11" x14ac:dyDescent="0.25">
      <c r="C352" s="141"/>
      <c r="D352" s="158"/>
      <c r="E352" s="123"/>
      <c r="F352" s="97">
        <f t="shared" si="21"/>
        <v>0</v>
      </c>
      <c r="G352" s="161"/>
      <c r="H352" s="142"/>
      <c r="I352" s="130" t="e">
        <f>VLOOKUP(H352,Presupuesto!$B$11:$C$565,2,0)</f>
        <v>#N/A</v>
      </c>
      <c r="J352" s="98" t="str">
        <f t="shared" si="23"/>
        <v>Estudiantes y Graduados</v>
      </c>
      <c r="K352" s="98" t="s">
        <v>401</v>
      </c>
    </row>
    <row r="353" spans="3:11" x14ac:dyDescent="0.25">
      <c r="C353" s="141"/>
      <c r="D353" s="158"/>
      <c r="E353" s="123"/>
      <c r="F353" s="97">
        <f t="shared" si="21"/>
        <v>0</v>
      </c>
      <c r="G353" s="161"/>
      <c r="H353" s="142"/>
      <c r="I353" s="130" t="e">
        <f>VLOOKUP(H353,Presupuesto!$B$11:$C$565,2,0)</f>
        <v>#N/A</v>
      </c>
      <c r="J353" s="98" t="str">
        <f t="shared" si="23"/>
        <v>Estudiantes y Graduados</v>
      </c>
      <c r="K353" s="98" t="s">
        <v>412</v>
      </c>
    </row>
    <row r="354" spans="3:11" x14ac:dyDescent="0.25">
      <c r="C354" s="141"/>
      <c r="D354" s="158"/>
      <c r="E354" s="123"/>
      <c r="F354" s="97">
        <f t="shared" si="21"/>
        <v>0</v>
      </c>
      <c r="G354" s="161"/>
      <c r="H354" s="142"/>
      <c r="I354" s="130" t="e">
        <f>VLOOKUP(H354,Presupuesto!$B$11:$C$565,2,0)</f>
        <v>#N/A</v>
      </c>
      <c r="J354" s="98" t="str">
        <f t="shared" si="23"/>
        <v>Estudiantes y Graduados</v>
      </c>
      <c r="K354" s="98" t="s">
        <v>412</v>
      </c>
    </row>
    <row r="355" spans="3:11" x14ac:dyDescent="0.25">
      <c r="C355" s="141"/>
      <c r="D355" s="158"/>
      <c r="E355" s="123"/>
      <c r="F355" s="97">
        <f t="shared" si="21"/>
        <v>0</v>
      </c>
      <c r="G355" s="161"/>
      <c r="H355" s="142"/>
      <c r="I355" s="130" t="e">
        <f>VLOOKUP(H355,Presupuesto!$B$11:$C$565,2,0)</f>
        <v>#N/A</v>
      </c>
      <c r="J355" s="98" t="str">
        <f t="shared" si="23"/>
        <v>Estudiantes y Graduados</v>
      </c>
      <c r="K355" s="98" t="s">
        <v>412</v>
      </c>
    </row>
    <row r="356" spans="3:11" x14ac:dyDescent="0.25">
      <c r="C356" s="141"/>
      <c r="D356" s="158"/>
      <c r="E356" s="123"/>
      <c r="F356" s="97">
        <f t="shared" si="21"/>
        <v>0</v>
      </c>
      <c r="G356" s="161"/>
      <c r="H356" s="142"/>
      <c r="I356" s="130" t="e">
        <f>VLOOKUP(H356,Presupuesto!$B$11:$C$565,2,0)</f>
        <v>#N/A</v>
      </c>
      <c r="J356" s="98" t="str">
        <f t="shared" si="23"/>
        <v>Estudiantes y Graduados</v>
      </c>
      <c r="K356" s="98" t="s">
        <v>412</v>
      </c>
    </row>
    <row r="357" spans="3:11" x14ac:dyDescent="0.25">
      <c r="C357" s="141"/>
      <c r="D357" s="158"/>
      <c r="E357" s="123"/>
      <c r="F357" s="97">
        <f t="shared" si="21"/>
        <v>0</v>
      </c>
      <c r="G357" s="161"/>
      <c r="H357" s="142"/>
      <c r="I357" s="130" t="e">
        <f>VLOOKUP(H357,Presupuesto!$B$11:$C$565,2,0)</f>
        <v>#N/A</v>
      </c>
      <c r="J357" s="98" t="str">
        <f t="shared" si="23"/>
        <v>Estudiantes y Graduados</v>
      </c>
      <c r="K357" s="98" t="s">
        <v>412</v>
      </c>
    </row>
    <row r="358" spans="3:11" x14ac:dyDescent="0.25">
      <c r="C358" s="141"/>
      <c r="D358" s="158"/>
      <c r="E358" s="123"/>
      <c r="F358" s="97">
        <f t="shared" si="21"/>
        <v>0</v>
      </c>
      <c r="G358" s="161"/>
      <c r="H358" s="142"/>
      <c r="I358" s="130" t="e">
        <f>VLOOKUP(H358,Presupuesto!$B$11:$C$565,2,0)</f>
        <v>#N/A</v>
      </c>
      <c r="J358" s="98" t="str">
        <f t="shared" si="23"/>
        <v>Estudiantes y Graduados</v>
      </c>
      <c r="K358" s="98" t="s">
        <v>412</v>
      </c>
    </row>
    <row r="359" spans="3:11" x14ac:dyDescent="0.25">
      <c r="C359" s="141"/>
      <c r="D359" s="158"/>
      <c r="E359" s="123"/>
      <c r="F359" s="97">
        <f t="shared" si="21"/>
        <v>0</v>
      </c>
      <c r="G359" s="161"/>
      <c r="H359" s="142"/>
      <c r="I359" s="130" t="e">
        <f>VLOOKUP(H359,Presupuesto!$B$11:$C$565,2,0)</f>
        <v>#N/A</v>
      </c>
      <c r="J359" s="98" t="str">
        <f t="shared" si="23"/>
        <v>Estudiantes y Graduados</v>
      </c>
      <c r="K359" s="98" t="s">
        <v>412</v>
      </c>
    </row>
    <row r="360" spans="3:11" x14ac:dyDescent="0.25">
      <c r="C360" s="141"/>
      <c r="D360" s="158"/>
      <c r="E360" s="123"/>
      <c r="F360" s="97">
        <f t="shared" si="21"/>
        <v>0</v>
      </c>
      <c r="G360" s="161"/>
      <c r="H360" s="142"/>
      <c r="I360" s="130" t="e">
        <f>VLOOKUP(H360,Presupuesto!$B$11:$C$565,2,0)</f>
        <v>#N/A</v>
      </c>
      <c r="J360" s="98" t="str">
        <f t="shared" si="23"/>
        <v>Estudiantes y Graduados</v>
      </c>
      <c r="K360" s="98" t="s">
        <v>412</v>
      </c>
    </row>
    <row r="361" spans="3:11" x14ac:dyDescent="0.25">
      <c r="C361" s="141"/>
      <c r="D361" s="158"/>
      <c r="E361" s="123"/>
      <c r="F361" s="97">
        <f t="shared" si="21"/>
        <v>0</v>
      </c>
      <c r="G361" s="161"/>
      <c r="H361" s="142"/>
      <c r="I361" s="130" t="e">
        <f>VLOOKUP(H361,Presupuesto!$B$11:$C$565,2,0)</f>
        <v>#N/A</v>
      </c>
      <c r="J361" s="98" t="str">
        <f t="shared" si="23"/>
        <v>Estudiantes y Graduados</v>
      </c>
      <c r="K361" s="98" t="s">
        <v>412</v>
      </c>
    </row>
    <row r="362" spans="3:11" x14ac:dyDescent="0.25">
      <c r="C362" s="141"/>
      <c r="D362" s="158"/>
      <c r="E362" s="123"/>
      <c r="F362" s="97">
        <f t="shared" si="21"/>
        <v>0</v>
      </c>
      <c r="G362" s="161"/>
      <c r="H362" s="142"/>
      <c r="I362" s="130" t="e">
        <f>VLOOKUP(H362,Presupuesto!$B$11:$C$565,2,0)</f>
        <v>#N/A</v>
      </c>
      <c r="J362" s="98" t="str">
        <f t="shared" si="23"/>
        <v>Estudiantes y Graduados</v>
      </c>
      <c r="K362" s="98" t="s">
        <v>412</v>
      </c>
    </row>
    <row r="363" spans="3:11" x14ac:dyDescent="0.25">
      <c r="C363" s="141"/>
      <c r="D363" s="158"/>
      <c r="E363" s="123"/>
      <c r="F363" s="97">
        <f t="shared" si="21"/>
        <v>0</v>
      </c>
      <c r="G363" s="161"/>
      <c r="H363" s="142"/>
      <c r="I363" s="130" t="e">
        <f>VLOOKUP(H363,Presupuesto!$B$11:$C$565,2,0)</f>
        <v>#N/A</v>
      </c>
      <c r="J363" s="98" t="str">
        <f t="shared" si="23"/>
        <v>Estudiantes y Graduados</v>
      </c>
      <c r="K363" s="98" t="s">
        <v>412</v>
      </c>
    </row>
    <row r="364" spans="3:11" x14ac:dyDescent="0.25">
      <c r="C364" s="141"/>
      <c r="D364" s="158"/>
      <c r="E364" s="123"/>
      <c r="F364" s="97">
        <f t="shared" si="21"/>
        <v>0</v>
      </c>
      <c r="G364" s="161"/>
      <c r="H364" s="142"/>
      <c r="I364" s="130" t="e">
        <f>VLOOKUP(H364,Presupuesto!$B$11:$C$565,2,0)</f>
        <v>#N/A</v>
      </c>
      <c r="J364" s="98" t="str">
        <f t="shared" si="23"/>
        <v>Estudiantes y Graduados</v>
      </c>
      <c r="K364" s="98" t="s">
        <v>412</v>
      </c>
    </row>
    <row r="365" spans="3:11" x14ac:dyDescent="0.25">
      <c r="C365" s="141"/>
      <c r="D365" s="158"/>
      <c r="E365" s="123"/>
      <c r="F365" s="97">
        <f t="shared" si="21"/>
        <v>0</v>
      </c>
      <c r="G365" s="161"/>
      <c r="H365" s="142"/>
      <c r="I365" s="130" t="e">
        <f>VLOOKUP(H365,Presupuesto!$B$11:$C$565,2,0)</f>
        <v>#N/A</v>
      </c>
      <c r="J365" s="98" t="str">
        <f t="shared" si="23"/>
        <v>Estudiantes y Graduados</v>
      </c>
      <c r="K365" s="98" t="s">
        <v>412</v>
      </c>
    </row>
    <row r="366" spans="3:11" x14ac:dyDescent="0.25">
      <c r="C366" s="141"/>
      <c r="D366" s="158"/>
      <c r="E366" s="123"/>
      <c r="F366" s="97">
        <f t="shared" si="21"/>
        <v>0</v>
      </c>
      <c r="G366" s="161"/>
      <c r="H366" s="142"/>
      <c r="I366" s="130" t="e">
        <f>VLOOKUP(H366,Presupuesto!$B$11:$C$565,2,0)</f>
        <v>#N/A</v>
      </c>
      <c r="J366" s="98" t="str">
        <f t="shared" si="23"/>
        <v>Estudiantes y Graduados</v>
      </c>
      <c r="K366" s="98" t="s">
        <v>412</v>
      </c>
    </row>
    <row r="367" spans="3:11" x14ac:dyDescent="0.25">
      <c r="C367" s="141"/>
      <c r="D367" s="158"/>
      <c r="E367" s="123"/>
      <c r="F367" s="97">
        <f t="shared" si="21"/>
        <v>0</v>
      </c>
      <c r="G367" s="161"/>
      <c r="H367" s="142"/>
      <c r="I367" s="130" t="e">
        <f>VLOOKUP(H367,Presupuesto!$B$11:$C$565,2,0)</f>
        <v>#N/A</v>
      </c>
      <c r="J367" s="98" t="str">
        <f t="shared" si="23"/>
        <v>Estudiantes y Graduados</v>
      </c>
      <c r="K367" s="98" t="s">
        <v>412</v>
      </c>
    </row>
    <row r="368" spans="3:11" x14ac:dyDescent="0.25">
      <c r="C368" s="141"/>
      <c r="D368" s="158"/>
      <c r="E368" s="123"/>
      <c r="F368" s="97">
        <f t="shared" si="21"/>
        <v>0</v>
      </c>
      <c r="G368" s="161"/>
      <c r="H368" s="142"/>
      <c r="I368" s="130" t="e">
        <f>VLOOKUP(H368,Presupuesto!$B$11:$C$565,2,0)</f>
        <v>#N/A</v>
      </c>
      <c r="J368" s="98" t="str">
        <f t="shared" si="23"/>
        <v>Estudiantes y Graduados</v>
      </c>
      <c r="K368" s="98" t="s">
        <v>412</v>
      </c>
    </row>
    <row r="369" spans="3:11" x14ac:dyDescent="0.25">
      <c r="C369" s="143"/>
      <c r="D369" s="151"/>
      <c r="E369" s="118"/>
      <c r="F369" s="97">
        <f t="shared" si="21"/>
        <v>0</v>
      </c>
      <c r="G369" s="161"/>
      <c r="H369" s="144"/>
      <c r="I369" s="130" t="e">
        <f>VLOOKUP(H369,Presupuesto!$B$11:$C$565,2,0)</f>
        <v>#N/A</v>
      </c>
      <c r="J369" s="98" t="str">
        <f t="shared" si="23"/>
        <v>Estudiantes y Graduados</v>
      </c>
      <c r="K369" s="98" t="s">
        <v>412</v>
      </c>
    </row>
    <row r="370" spans="3:11" x14ac:dyDescent="0.25">
      <c r="C370" s="143"/>
      <c r="D370" s="151"/>
      <c r="E370" s="118"/>
      <c r="F370" s="97">
        <f t="shared" si="21"/>
        <v>0</v>
      </c>
      <c r="G370" s="161"/>
      <c r="H370" s="144"/>
      <c r="I370" s="130" t="e">
        <f>VLOOKUP(H370,Presupuesto!$B$11:$C$565,2,0)</f>
        <v>#N/A</v>
      </c>
      <c r="J370" s="98" t="str">
        <f t="shared" si="23"/>
        <v>Estudiantes y Graduados</v>
      </c>
      <c r="K370" s="98" t="s">
        <v>412</v>
      </c>
    </row>
    <row r="371" spans="3:11" x14ac:dyDescent="0.25">
      <c r="C371" s="143"/>
      <c r="D371" s="151"/>
      <c r="E371" s="118"/>
      <c r="F371" s="97">
        <f t="shared" si="21"/>
        <v>0</v>
      </c>
      <c r="G371" s="161"/>
      <c r="H371" s="144"/>
      <c r="I371" s="130" t="e">
        <f>VLOOKUP(H371,Presupuesto!$B$11:$C$565,2,0)</f>
        <v>#N/A</v>
      </c>
      <c r="J371" s="98" t="str">
        <f t="shared" si="23"/>
        <v>Estudiantes y Graduados</v>
      </c>
      <c r="K371" s="98" t="s">
        <v>412</v>
      </c>
    </row>
    <row r="372" spans="3:11" x14ac:dyDescent="0.25">
      <c r="C372" s="143"/>
      <c r="D372" s="151"/>
      <c r="E372" s="118"/>
      <c r="F372" s="97">
        <f t="shared" si="21"/>
        <v>0</v>
      </c>
      <c r="G372" s="161"/>
      <c r="H372" s="144"/>
      <c r="I372" s="130" t="e">
        <f>VLOOKUP(H372,Presupuesto!$B$11:$C$565,2,0)</f>
        <v>#N/A</v>
      </c>
      <c r="J372" s="98" t="str">
        <f t="shared" si="23"/>
        <v>Estudiantes y Graduados</v>
      </c>
      <c r="K372" s="98" t="s">
        <v>412</v>
      </c>
    </row>
    <row r="373" spans="3:11" x14ac:dyDescent="0.25">
      <c r="C373" s="143"/>
      <c r="D373" s="151"/>
      <c r="E373" s="118"/>
      <c r="F373" s="97">
        <f t="shared" si="21"/>
        <v>0</v>
      </c>
      <c r="G373" s="161"/>
      <c r="H373" s="144"/>
      <c r="I373" s="130" t="e">
        <f>VLOOKUP(H373,Presupuesto!$B$11:$C$565,2,0)</f>
        <v>#N/A</v>
      </c>
      <c r="J373" s="98" t="str">
        <f t="shared" si="23"/>
        <v>Estudiantes y Graduados</v>
      </c>
      <c r="K373" s="98" t="s">
        <v>412</v>
      </c>
    </row>
    <row r="374" spans="3:11" x14ac:dyDescent="0.25">
      <c r="C374" s="143"/>
      <c r="D374" s="151"/>
      <c r="E374" s="118"/>
      <c r="F374" s="97">
        <f t="shared" si="21"/>
        <v>0</v>
      </c>
      <c r="G374" s="161"/>
      <c r="H374" s="144"/>
      <c r="I374" s="130" t="e">
        <f>VLOOKUP(H374,Presupuesto!$B$11:$C$565,2,0)</f>
        <v>#N/A</v>
      </c>
      <c r="J374" s="98" t="str">
        <f t="shared" si="23"/>
        <v>Estudiantes y Graduados</v>
      </c>
      <c r="K374" s="98" t="s">
        <v>412</v>
      </c>
    </row>
    <row r="375" spans="3:11" x14ac:dyDescent="0.25">
      <c r="C375" s="143"/>
      <c r="D375" s="151"/>
      <c r="E375" s="118"/>
      <c r="F375" s="97">
        <f t="shared" si="21"/>
        <v>0</v>
      </c>
      <c r="G375" s="161"/>
      <c r="H375" s="144"/>
      <c r="I375" s="130" t="e">
        <f>VLOOKUP(H375,Presupuesto!$B$11:$C$565,2,0)</f>
        <v>#N/A</v>
      </c>
      <c r="J375" s="98" t="str">
        <f t="shared" si="23"/>
        <v>Estudiantes y Graduados</v>
      </c>
      <c r="K375" s="98" t="s">
        <v>412</v>
      </c>
    </row>
    <row r="376" spans="3:11" x14ac:dyDescent="0.25">
      <c r="C376" s="143"/>
      <c r="D376" s="151"/>
      <c r="E376" s="118"/>
      <c r="F376" s="97">
        <f t="shared" si="21"/>
        <v>0</v>
      </c>
      <c r="G376" s="161"/>
      <c r="H376" s="144"/>
      <c r="I376" s="130" t="e">
        <f>VLOOKUP(H376,Presupuesto!$B$11:$C$565,2,0)</f>
        <v>#N/A</v>
      </c>
      <c r="J376" s="98" t="str">
        <f t="shared" si="23"/>
        <v>Estudiantes y Graduados</v>
      </c>
      <c r="K376" s="98" t="s">
        <v>412</v>
      </c>
    </row>
    <row r="377" spans="3:11" x14ac:dyDescent="0.25">
      <c r="C377" s="145"/>
      <c r="D377" s="151"/>
      <c r="E377" s="118"/>
      <c r="F377" s="97">
        <f t="shared" si="21"/>
        <v>0</v>
      </c>
      <c r="G377" s="161"/>
      <c r="H377" s="146"/>
      <c r="I377" s="130" t="e">
        <f>VLOOKUP(H377,Presupuesto!$B$11:$C$565,2,0)</f>
        <v>#N/A</v>
      </c>
      <c r="J377" s="98" t="str">
        <f t="shared" si="23"/>
        <v>Estudiantes y Graduados</v>
      </c>
      <c r="K377" s="98" t="s">
        <v>403</v>
      </c>
    </row>
    <row r="378" spans="3:11" x14ac:dyDescent="0.25">
      <c r="C378" s="145"/>
      <c r="D378" s="151"/>
      <c r="E378" s="118"/>
      <c r="F378" s="97">
        <f t="shared" si="21"/>
        <v>0</v>
      </c>
      <c r="G378" s="161"/>
      <c r="H378" s="146"/>
      <c r="I378" s="130" t="e">
        <f>VLOOKUP(H378,Presupuesto!$B$11:$C$565,2,0)</f>
        <v>#N/A</v>
      </c>
      <c r="J378" s="98" t="str">
        <f t="shared" si="23"/>
        <v>Estudiantes y Graduados</v>
      </c>
      <c r="K378" s="98" t="s">
        <v>412</v>
      </c>
    </row>
    <row r="379" spans="3:11" x14ac:dyDescent="0.25">
      <c r="C379" s="145"/>
      <c r="D379" s="151"/>
      <c r="E379" s="118"/>
      <c r="F379" s="97">
        <f t="shared" si="21"/>
        <v>0</v>
      </c>
      <c r="G379" s="161"/>
      <c r="H379" s="146"/>
      <c r="I379" s="130" t="e">
        <f>VLOOKUP(H379,Presupuesto!$B$11:$C$565,2,0)</f>
        <v>#N/A</v>
      </c>
      <c r="J379" s="98" t="str">
        <f t="shared" si="23"/>
        <v>Estudiantes y Graduados</v>
      </c>
      <c r="K379" s="98" t="s">
        <v>412</v>
      </c>
    </row>
    <row r="380" spans="3:11" x14ac:dyDescent="0.25">
      <c r="C380" s="145"/>
      <c r="D380" s="151"/>
      <c r="E380" s="118"/>
      <c r="F380" s="97">
        <f t="shared" si="21"/>
        <v>0</v>
      </c>
      <c r="G380" s="161"/>
      <c r="H380" s="146"/>
      <c r="I380" s="130" t="e">
        <f>VLOOKUP(H380,Presupuesto!$B$11:$C$565,2,0)</f>
        <v>#N/A</v>
      </c>
      <c r="J380" s="98" t="str">
        <f t="shared" si="23"/>
        <v>Estudiantes y Graduados</v>
      </c>
      <c r="K380" s="98" t="s">
        <v>412</v>
      </c>
    </row>
    <row r="381" spans="3:11" ht="15.75" thickBot="1" x14ac:dyDescent="0.3">
      <c r="C381" s="147"/>
      <c r="D381" s="159"/>
      <c r="E381" s="103"/>
      <c r="F381" s="105">
        <f t="shared" si="21"/>
        <v>0</v>
      </c>
      <c r="G381" s="162"/>
      <c r="H381" s="148"/>
      <c r="I381" s="132" t="e">
        <f>VLOOKUP(H381,Presupuesto!$B$11:$C$565,2,0)</f>
        <v>#N/A</v>
      </c>
      <c r="J381" s="106" t="str">
        <f t="shared" si="23"/>
        <v>Estudiantes y Graduados</v>
      </c>
      <c r="K381" s="124" t="s">
        <v>394</v>
      </c>
    </row>
    <row r="383" spans="3:11" ht="15.75" thickBot="1" x14ac:dyDescent="0.3"/>
    <row r="384" spans="3:11" ht="15.75" thickBot="1" x14ac:dyDescent="0.3">
      <c r="C384" s="157" t="s">
        <v>53</v>
      </c>
      <c r="D384" s="370">
        <f>SUM(F391:F425)</f>
        <v>109466.87400000001</v>
      </c>
      <c r="F384" s="70"/>
      <c r="G384" s="79"/>
      <c r="H384" s="70"/>
      <c r="I384" s="70"/>
    </row>
    <row r="385" spans="3:11" x14ac:dyDescent="0.25">
      <c r="C385" s="70"/>
      <c r="D385" s="31"/>
      <c r="E385" s="93"/>
      <c r="F385" s="93"/>
      <c r="G385" s="93"/>
      <c r="H385" s="76"/>
      <c r="I385" s="76"/>
      <c r="J385" s="76"/>
      <c r="K385" s="112"/>
    </row>
    <row r="386" spans="3:11" x14ac:dyDescent="0.25">
      <c r="C386" s="70"/>
      <c r="D386" s="31"/>
      <c r="E386" s="93"/>
      <c r="F386" s="93"/>
      <c r="G386" s="93"/>
      <c r="H386" s="76"/>
      <c r="I386" s="76"/>
      <c r="J386" s="76"/>
      <c r="K386" s="112"/>
    </row>
    <row r="387" spans="3:11" ht="15.75" x14ac:dyDescent="0.25">
      <c r="C387" s="202" t="s">
        <v>392</v>
      </c>
      <c r="D387" s="366" t="s">
        <v>1903</v>
      </c>
      <c r="E387" s="93"/>
      <c r="F387" s="93"/>
      <c r="G387" s="93"/>
      <c r="H387" s="76"/>
      <c r="I387" s="76"/>
      <c r="J387" s="76"/>
      <c r="K387" s="112"/>
    </row>
    <row r="388" spans="3:11" ht="18.75" x14ac:dyDescent="0.25">
      <c r="C388" s="211" t="str">
        <f>IFERROR(VLOOKUP(D387,'1. Desarrollo e Innov. Curricu.'!$E:$F,2,FALSE),IFERROR(VLOOKUP(D387,'2. Investigación Científica'!$E:$F,2,FALSE),IFERROR(VLOOKUP(D387,'3. Vinculación Univ. Sociedad'!$E:$F,2,FALSE),IFERROR(VLOOKUP(D387,'4. Docencia y Profesorado Univ.'!$E:$F,2,FALSE),IFERROR(VLOOKUP(D387,'5. Estudiantes y Graduados'!$E:$F,2,FALSE),IFERROR(VLOOKUP(D387,'11. Gestion Administrativa'!$E:$F,2,FALSE),IFERROR(VLOOKUP(D387,'13. Gestión Académica'!$E:$F,2,FALSE),IFERROR(VLOOKUP(D387,'8. Asegura. de la Calid. y M'!$E:$F,2,FALSE),IFERROR(VLOOKUP(D387,'6. Gestión del Conocimiento'!$E:$F,2,FALSE),IFERROR(VLOOKUP(D387,'15. Gobernabilidad y Proceso...'!$E:$F,2,FALSE),IFERROR(VLOOKUP(D387,'12. Gestión del Talento Humano'!$E:$F,2,FALSE),IFERROR(VLOOKUP(D387,'14. Internacional... de la E.S.'!$E:$F,2,FALSE),IFERROR(VLOOKUP(D387,'10. Posgrado'!$E:$F,2,FALSE),IFERROR(VLOOKUP(D387,'17. Gestión TIC'!$E:$F,2,FALSE),IFERROR(VLOOKUP(D387,'16. Desa. del Sistema Educ.Sup.'!$E:$F,2,FALSE),IFERROR(VLOOKUP(D387,'9. Cultura de Inno. Insti...'!$E:$F,2,FALSE),VLOOKUP(D387,'7. Lo Esencial de la Reforma U.'!$E:$F,2,0)))))))))))))))))</f>
        <v>6.1  Elaboración de la propuesta de proyecto de mejoramiento de los servicios de odontología)</v>
      </c>
      <c r="D388" s="31"/>
      <c r="E388" s="93"/>
      <c r="F388" s="93"/>
      <c r="G388" s="93"/>
      <c r="H388" s="76"/>
      <c r="I388" s="76"/>
      <c r="J388" s="76"/>
      <c r="K388" s="112"/>
    </row>
    <row r="389" spans="3:11" ht="15.75" thickBot="1" x14ac:dyDescent="0.3">
      <c r="F389" s="93"/>
      <c r="G389" s="76"/>
      <c r="H389" s="76"/>
      <c r="I389" s="76"/>
    </row>
    <row r="390" spans="3:11" ht="30.75" thickBot="1" x14ac:dyDescent="0.3">
      <c r="C390" s="129" t="s">
        <v>44</v>
      </c>
      <c r="D390" s="129" t="s">
        <v>55</v>
      </c>
      <c r="E390" s="136" t="s">
        <v>57</v>
      </c>
      <c r="F390" s="135" t="s">
        <v>27</v>
      </c>
      <c r="G390" s="133" t="s">
        <v>131</v>
      </c>
      <c r="H390" s="136" t="s">
        <v>46</v>
      </c>
      <c r="I390" s="133" t="s">
        <v>132</v>
      </c>
      <c r="J390" s="133" t="s">
        <v>410</v>
      </c>
      <c r="K390" s="133" t="s">
        <v>411</v>
      </c>
    </row>
    <row r="391" spans="3:11" ht="15.75" thickBot="1" x14ac:dyDescent="0.3">
      <c r="C391" s="221" t="s">
        <v>450</v>
      </c>
      <c r="D391" s="222">
        <v>8</v>
      </c>
      <c r="E391" s="220">
        <f>HLOOKUP(C391,$AH$2:$BU$3,2,0)</f>
        <v>5275.5120000000006</v>
      </c>
      <c r="F391" s="97">
        <f t="shared" ref="F391:F425" si="24">D391*E391</f>
        <v>42204.096000000005</v>
      </c>
      <c r="G391" s="161" t="s">
        <v>1509</v>
      </c>
      <c r="H391" s="142" t="s">
        <v>767</v>
      </c>
      <c r="I391" s="130" t="str">
        <f>VLOOKUP(H391,Presupuesto!$B$11:$C$565,2,0)</f>
        <v>VIATICOS AL EXTERIOR</v>
      </c>
      <c r="J391" s="219" t="s">
        <v>1360</v>
      </c>
      <c r="K391" s="98" t="s">
        <v>397</v>
      </c>
    </row>
    <row r="392" spans="3:11" ht="15.75" thickBot="1" x14ac:dyDescent="0.3">
      <c r="C392" s="221" t="s">
        <v>454</v>
      </c>
      <c r="D392" s="222">
        <v>4</v>
      </c>
      <c r="E392" s="220">
        <f t="shared" ref="E392:E394" si="25">HLOOKUP(C392,$AH$2:$BU$3,2,0)</f>
        <v>4616.0730000000003</v>
      </c>
      <c r="F392" s="97">
        <f t="shared" ref="F392:F394" si="26">D392*E392</f>
        <v>18464.292000000001</v>
      </c>
      <c r="G392" s="161" t="s">
        <v>1509</v>
      </c>
      <c r="H392" s="142" t="s">
        <v>767</v>
      </c>
      <c r="I392" s="130" t="str">
        <f>VLOOKUP(H392,Presupuesto!$B$11:$C$565,2,0)</f>
        <v>VIATICOS AL EXTERIOR</v>
      </c>
      <c r="J392" s="98" t="str">
        <f>$J$391</f>
        <v>Estudiantes y Graduados</v>
      </c>
      <c r="K392" s="98" t="s">
        <v>397</v>
      </c>
    </row>
    <row r="393" spans="3:11" ht="15.75" thickBot="1" x14ac:dyDescent="0.3">
      <c r="C393" s="221" t="s">
        <v>448</v>
      </c>
      <c r="D393" s="222">
        <v>8</v>
      </c>
      <c r="E393" s="220">
        <f t="shared" si="25"/>
        <v>4286.3535000000002</v>
      </c>
      <c r="F393" s="97">
        <f t="shared" si="26"/>
        <v>34290.828000000001</v>
      </c>
      <c r="G393" s="161" t="s">
        <v>1509</v>
      </c>
      <c r="H393" s="142" t="s">
        <v>767</v>
      </c>
      <c r="I393" s="130" t="str">
        <f>VLOOKUP(H393,Presupuesto!$B$11:$C$565,2,0)</f>
        <v>VIATICOS AL EXTERIOR</v>
      </c>
      <c r="J393" s="98" t="str">
        <f t="shared" ref="J393:J425" si="27">$J$391</f>
        <v>Estudiantes y Graduados</v>
      </c>
      <c r="K393" s="98" t="s">
        <v>397</v>
      </c>
    </row>
    <row r="394" spans="3:11" x14ac:dyDescent="0.25">
      <c r="C394" s="221" t="s">
        <v>452</v>
      </c>
      <c r="D394" s="222">
        <v>4</v>
      </c>
      <c r="E394" s="220">
        <f t="shared" si="25"/>
        <v>3626.9145000000003</v>
      </c>
      <c r="F394" s="97">
        <f t="shared" si="26"/>
        <v>14507.658000000001</v>
      </c>
      <c r="G394" s="161" t="s">
        <v>1509</v>
      </c>
      <c r="H394" s="142" t="s">
        <v>767</v>
      </c>
      <c r="I394" s="130" t="str">
        <f>VLOOKUP(H394,Presupuesto!$B$11:$C$565,2,0)</f>
        <v>VIATICOS AL EXTERIOR</v>
      </c>
      <c r="J394" s="98" t="str">
        <f t="shared" si="27"/>
        <v>Estudiantes y Graduados</v>
      </c>
      <c r="K394" s="98" t="s">
        <v>397</v>
      </c>
    </row>
    <row r="395" spans="3:11" x14ac:dyDescent="0.25">
      <c r="C395" s="141"/>
      <c r="D395" s="158"/>
      <c r="E395" s="123"/>
      <c r="F395" s="97">
        <f t="shared" si="24"/>
        <v>0</v>
      </c>
      <c r="G395" s="161"/>
      <c r="H395" s="142"/>
      <c r="I395" s="130" t="e">
        <f>VLOOKUP(H395,Presupuesto!$B$11:$C$565,2,0)</f>
        <v>#N/A</v>
      </c>
      <c r="J395" s="98" t="str">
        <f t="shared" si="27"/>
        <v>Estudiantes y Graduados</v>
      </c>
      <c r="K395" s="98" t="s">
        <v>412</v>
      </c>
    </row>
    <row r="396" spans="3:11" x14ac:dyDescent="0.25">
      <c r="C396" s="141"/>
      <c r="D396" s="158"/>
      <c r="E396" s="123"/>
      <c r="F396" s="97">
        <f t="shared" si="24"/>
        <v>0</v>
      </c>
      <c r="G396" s="161"/>
      <c r="H396" s="142"/>
      <c r="I396" s="130" t="e">
        <f>VLOOKUP(H396,Presupuesto!$B$11:$C$565,2,0)</f>
        <v>#N/A</v>
      </c>
      <c r="J396" s="98" t="str">
        <f t="shared" si="27"/>
        <v>Estudiantes y Graduados</v>
      </c>
      <c r="K396" s="98" t="s">
        <v>401</v>
      </c>
    </row>
    <row r="397" spans="3:11" x14ac:dyDescent="0.25">
      <c r="C397" s="141"/>
      <c r="D397" s="158"/>
      <c r="E397" s="123"/>
      <c r="F397" s="97">
        <f t="shared" si="24"/>
        <v>0</v>
      </c>
      <c r="G397" s="161"/>
      <c r="H397" s="142"/>
      <c r="I397" s="130" t="e">
        <f>VLOOKUP(H397,Presupuesto!$B$11:$C$565,2,0)</f>
        <v>#N/A</v>
      </c>
      <c r="J397" s="98" t="str">
        <f t="shared" si="27"/>
        <v>Estudiantes y Graduados</v>
      </c>
      <c r="K397" s="98" t="s">
        <v>412</v>
      </c>
    </row>
    <row r="398" spans="3:11" x14ac:dyDescent="0.25">
      <c r="C398" s="141"/>
      <c r="D398" s="158"/>
      <c r="E398" s="123"/>
      <c r="F398" s="97">
        <f t="shared" si="24"/>
        <v>0</v>
      </c>
      <c r="G398" s="161"/>
      <c r="H398" s="142"/>
      <c r="I398" s="130" t="e">
        <f>VLOOKUP(H398,Presupuesto!$B$11:$C$565,2,0)</f>
        <v>#N/A</v>
      </c>
      <c r="J398" s="98" t="str">
        <f t="shared" si="27"/>
        <v>Estudiantes y Graduados</v>
      </c>
      <c r="K398" s="98" t="s">
        <v>412</v>
      </c>
    </row>
    <row r="399" spans="3:11" x14ac:dyDescent="0.25">
      <c r="C399" s="141"/>
      <c r="D399" s="158"/>
      <c r="E399" s="123"/>
      <c r="F399" s="97">
        <f t="shared" si="24"/>
        <v>0</v>
      </c>
      <c r="G399" s="161"/>
      <c r="H399" s="142"/>
      <c r="I399" s="130" t="e">
        <f>VLOOKUP(H399,Presupuesto!$B$11:$C$565,2,0)</f>
        <v>#N/A</v>
      </c>
      <c r="J399" s="98" t="str">
        <f t="shared" si="27"/>
        <v>Estudiantes y Graduados</v>
      </c>
      <c r="K399" s="98" t="s">
        <v>412</v>
      </c>
    </row>
    <row r="400" spans="3:11" x14ac:dyDescent="0.25">
      <c r="C400" s="141"/>
      <c r="D400" s="158"/>
      <c r="E400" s="123"/>
      <c r="F400" s="97">
        <f t="shared" si="24"/>
        <v>0</v>
      </c>
      <c r="G400" s="161"/>
      <c r="H400" s="142"/>
      <c r="I400" s="130" t="e">
        <f>VLOOKUP(H400,Presupuesto!$B$11:$C$565,2,0)</f>
        <v>#N/A</v>
      </c>
      <c r="J400" s="98" t="str">
        <f t="shared" si="27"/>
        <v>Estudiantes y Graduados</v>
      </c>
      <c r="K400" s="98" t="s">
        <v>412</v>
      </c>
    </row>
    <row r="401" spans="3:11" x14ac:dyDescent="0.25">
      <c r="C401" s="141"/>
      <c r="D401" s="158"/>
      <c r="E401" s="123"/>
      <c r="F401" s="97">
        <f t="shared" si="24"/>
        <v>0</v>
      </c>
      <c r="G401" s="161"/>
      <c r="H401" s="142"/>
      <c r="I401" s="130" t="e">
        <f>VLOOKUP(H401,Presupuesto!$B$11:$C$565,2,0)</f>
        <v>#N/A</v>
      </c>
      <c r="J401" s="98" t="str">
        <f t="shared" si="27"/>
        <v>Estudiantes y Graduados</v>
      </c>
      <c r="K401" s="98" t="s">
        <v>412</v>
      </c>
    </row>
    <row r="402" spans="3:11" x14ac:dyDescent="0.25">
      <c r="C402" s="141"/>
      <c r="D402" s="158"/>
      <c r="E402" s="123"/>
      <c r="F402" s="97">
        <f t="shared" si="24"/>
        <v>0</v>
      </c>
      <c r="G402" s="161"/>
      <c r="H402" s="142"/>
      <c r="I402" s="130" t="e">
        <f>VLOOKUP(H402,Presupuesto!$B$11:$C$565,2,0)</f>
        <v>#N/A</v>
      </c>
      <c r="J402" s="98" t="str">
        <f t="shared" si="27"/>
        <v>Estudiantes y Graduados</v>
      </c>
      <c r="K402" s="98" t="s">
        <v>412</v>
      </c>
    </row>
    <row r="403" spans="3:11" x14ac:dyDescent="0.25">
      <c r="C403" s="141"/>
      <c r="D403" s="158"/>
      <c r="E403" s="123"/>
      <c r="F403" s="97">
        <f t="shared" si="24"/>
        <v>0</v>
      </c>
      <c r="G403" s="161"/>
      <c r="H403" s="142"/>
      <c r="I403" s="130" t="e">
        <f>VLOOKUP(H403,Presupuesto!$B$11:$C$565,2,0)</f>
        <v>#N/A</v>
      </c>
      <c r="J403" s="98" t="str">
        <f t="shared" si="27"/>
        <v>Estudiantes y Graduados</v>
      </c>
      <c r="K403" s="98" t="s">
        <v>412</v>
      </c>
    </row>
    <row r="404" spans="3:11" x14ac:dyDescent="0.25">
      <c r="C404" s="141"/>
      <c r="D404" s="158"/>
      <c r="E404" s="123"/>
      <c r="F404" s="97">
        <f t="shared" si="24"/>
        <v>0</v>
      </c>
      <c r="G404" s="161"/>
      <c r="H404" s="142"/>
      <c r="I404" s="130" t="e">
        <f>VLOOKUP(H404,Presupuesto!$B$11:$C$565,2,0)</f>
        <v>#N/A</v>
      </c>
      <c r="J404" s="98" t="str">
        <f t="shared" si="27"/>
        <v>Estudiantes y Graduados</v>
      </c>
      <c r="K404" s="98" t="s">
        <v>412</v>
      </c>
    </row>
    <row r="405" spans="3:11" x14ac:dyDescent="0.25">
      <c r="C405" s="141"/>
      <c r="D405" s="158"/>
      <c r="E405" s="123"/>
      <c r="F405" s="97">
        <f t="shared" si="24"/>
        <v>0</v>
      </c>
      <c r="G405" s="161"/>
      <c r="H405" s="142"/>
      <c r="I405" s="130" t="e">
        <f>VLOOKUP(H405,Presupuesto!$B$11:$C$565,2,0)</f>
        <v>#N/A</v>
      </c>
      <c r="J405" s="98" t="str">
        <f t="shared" si="27"/>
        <v>Estudiantes y Graduados</v>
      </c>
      <c r="K405" s="98" t="s">
        <v>412</v>
      </c>
    </row>
    <row r="406" spans="3:11" x14ac:dyDescent="0.25">
      <c r="C406" s="141"/>
      <c r="D406" s="158"/>
      <c r="E406" s="123"/>
      <c r="F406" s="97">
        <f t="shared" si="24"/>
        <v>0</v>
      </c>
      <c r="G406" s="161"/>
      <c r="H406" s="142"/>
      <c r="I406" s="130" t="e">
        <f>VLOOKUP(H406,Presupuesto!$B$11:$C$565,2,0)</f>
        <v>#N/A</v>
      </c>
      <c r="J406" s="98" t="str">
        <f t="shared" si="27"/>
        <v>Estudiantes y Graduados</v>
      </c>
      <c r="K406" s="98" t="s">
        <v>412</v>
      </c>
    </row>
    <row r="407" spans="3:11" x14ac:dyDescent="0.25">
      <c r="C407" s="141"/>
      <c r="D407" s="158"/>
      <c r="E407" s="123"/>
      <c r="F407" s="97">
        <f t="shared" si="24"/>
        <v>0</v>
      </c>
      <c r="G407" s="161"/>
      <c r="H407" s="142"/>
      <c r="I407" s="130" t="e">
        <f>VLOOKUP(H407,Presupuesto!$B$11:$C$565,2,0)</f>
        <v>#N/A</v>
      </c>
      <c r="J407" s="98" t="str">
        <f t="shared" si="27"/>
        <v>Estudiantes y Graduados</v>
      </c>
      <c r="K407" s="98" t="s">
        <v>412</v>
      </c>
    </row>
    <row r="408" spans="3:11" x14ac:dyDescent="0.25">
      <c r="C408" s="141"/>
      <c r="D408" s="158"/>
      <c r="E408" s="123"/>
      <c r="F408" s="97">
        <f t="shared" si="24"/>
        <v>0</v>
      </c>
      <c r="G408" s="161"/>
      <c r="H408" s="142"/>
      <c r="I408" s="130" t="e">
        <f>VLOOKUP(H408,Presupuesto!$B$11:$C$565,2,0)</f>
        <v>#N/A</v>
      </c>
      <c r="J408" s="98" t="str">
        <f t="shared" si="27"/>
        <v>Estudiantes y Graduados</v>
      </c>
      <c r="K408" s="98" t="s">
        <v>412</v>
      </c>
    </row>
    <row r="409" spans="3:11" x14ac:dyDescent="0.25">
      <c r="C409" s="141"/>
      <c r="D409" s="158"/>
      <c r="E409" s="123"/>
      <c r="F409" s="97">
        <f t="shared" si="24"/>
        <v>0</v>
      </c>
      <c r="G409" s="161"/>
      <c r="H409" s="142"/>
      <c r="I409" s="130" t="e">
        <f>VLOOKUP(H409,Presupuesto!$B$11:$C$565,2,0)</f>
        <v>#N/A</v>
      </c>
      <c r="J409" s="98" t="str">
        <f t="shared" si="27"/>
        <v>Estudiantes y Graduados</v>
      </c>
      <c r="K409" s="98" t="s">
        <v>412</v>
      </c>
    </row>
    <row r="410" spans="3:11" x14ac:dyDescent="0.25">
      <c r="C410" s="141"/>
      <c r="D410" s="158"/>
      <c r="E410" s="123"/>
      <c r="F410" s="97">
        <f t="shared" si="24"/>
        <v>0</v>
      </c>
      <c r="G410" s="161"/>
      <c r="H410" s="142"/>
      <c r="I410" s="130" t="e">
        <f>VLOOKUP(H410,Presupuesto!$B$11:$C$565,2,0)</f>
        <v>#N/A</v>
      </c>
      <c r="J410" s="98" t="str">
        <f t="shared" si="27"/>
        <v>Estudiantes y Graduados</v>
      </c>
      <c r="K410" s="98" t="s">
        <v>412</v>
      </c>
    </row>
    <row r="411" spans="3:11" x14ac:dyDescent="0.25">
      <c r="C411" s="141"/>
      <c r="D411" s="158"/>
      <c r="E411" s="123"/>
      <c r="F411" s="97">
        <f t="shared" si="24"/>
        <v>0</v>
      </c>
      <c r="G411" s="161"/>
      <c r="H411" s="142"/>
      <c r="I411" s="130" t="e">
        <f>VLOOKUP(H411,Presupuesto!$B$11:$C$565,2,0)</f>
        <v>#N/A</v>
      </c>
      <c r="J411" s="98" t="str">
        <f t="shared" si="27"/>
        <v>Estudiantes y Graduados</v>
      </c>
      <c r="K411" s="98" t="s">
        <v>412</v>
      </c>
    </row>
    <row r="412" spans="3:11" x14ac:dyDescent="0.25">
      <c r="C412" s="141"/>
      <c r="D412" s="158"/>
      <c r="E412" s="123"/>
      <c r="F412" s="97">
        <f t="shared" si="24"/>
        <v>0</v>
      </c>
      <c r="G412" s="161"/>
      <c r="H412" s="142"/>
      <c r="I412" s="130" t="e">
        <f>VLOOKUP(H412,Presupuesto!$B$11:$C$565,2,0)</f>
        <v>#N/A</v>
      </c>
      <c r="J412" s="98" t="str">
        <f t="shared" si="27"/>
        <v>Estudiantes y Graduados</v>
      </c>
      <c r="K412" s="98" t="s">
        <v>412</v>
      </c>
    </row>
    <row r="413" spans="3:11" x14ac:dyDescent="0.25">
      <c r="C413" s="143"/>
      <c r="D413" s="151"/>
      <c r="E413" s="118"/>
      <c r="F413" s="97">
        <f t="shared" si="24"/>
        <v>0</v>
      </c>
      <c r="G413" s="161"/>
      <c r="H413" s="144"/>
      <c r="I413" s="130" t="e">
        <f>VLOOKUP(H413,Presupuesto!$B$11:$C$565,2,0)</f>
        <v>#N/A</v>
      </c>
      <c r="J413" s="98" t="str">
        <f t="shared" si="27"/>
        <v>Estudiantes y Graduados</v>
      </c>
      <c r="K413" s="98" t="s">
        <v>412</v>
      </c>
    </row>
    <row r="414" spans="3:11" x14ac:dyDescent="0.25">
      <c r="C414" s="143"/>
      <c r="D414" s="151"/>
      <c r="E414" s="118"/>
      <c r="F414" s="97">
        <f t="shared" si="24"/>
        <v>0</v>
      </c>
      <c r="G414" s="161"/>
      <c r="H414" s="144"/>
      <c r="I414" s="130" t="e">
        <f>VLOOKUP(H414,Presupuesto!$B$11:$C$565,2,0)</f>
        <v>#N/A</v>
      </c>
      <c r="J414" s="98" t="str">
        <f t="shared" si="27"/>
        <v>Estudiantes y Graduados</v>
      </c>
      <c r="K414" s="98" t="s">
        <v>412</v>
      </c>
    </row>
    <row r="415" spans="3:11" x14ac:dyDescent="0.25">
      <c r="C415" s="143"/>
      <c r="D415" s="151"/>
      <c r="E415" s="118"/>
      <c r="F415" s="97">
        <f t="shared" si="24"/>
        <v>0</v>
      </c>
      <c r="G415" s="161"/>
      <c r="H415" s="144"/>
      <c r="I415" s="130" t="e">
        <f>VLOOKUP(H415,Presupuesto!$B$11:$C$565,2,0)</f>
        <v>#N/A</v>
      </c>
      <c r="J415" s="98" t="str">
        <f t="shared" si="27"/>
        <v>Estudiantes y Graduados</v>
      </c>
      <c r="K415" s="98" t="s">
        <v>412</v>
      </c>
    </row>
    <row r="416" spans="3:11" x14ac:dyDescent="0.25">
      <c r="C416" s="143"/>
      <c r="D416" s="151"/>
      <c r="E416" s="118"/>
      <c r="F416" s="97">
        <f t="shared" si="24"/>
        <v>0</v>
      </c>
      <c r="G416" s="161"/>
      <c r="H416" s="144"/>
      <c r="I416" s="130" t="e">
        <f>VLOOKUP(H416,Presupuesto!$B$11:$C$565,2,0)</f>
        <v>#N/A</v>
      </c>
      <c r="J416" s="98" t="str">
        <f t="shared" si="27"/>
        <v>Estudiantes y Graduados</v>
      </c>
      <c r="K416" s="98" t="s">
        <v>412</v>
      </c>
    </row>
    <row r="417" spans="3:11" x14ac:dyDescent="0.25">
      <c r="C417" s="143"/>
      <c r="D417" s="151"/>
      <c r="E417" s="118"/>
      <c r="F417" s="97">
        <f t="shared" si="24"/>
        <v>0</v>
      </c>
      <c r="G417" s="161"/>
      <c r="H417" s="144"/>
      <c r="I417" s="130" t="e">
        <f>VLOOKUP(H417,Presupuesto!$B$11:$C$565,2,0)</f>
        <v>#N/A</v>
      </c>
      <c r="J417" s="98" t="str">
        <f t="shared" si="27"/>
        <v>Estudiantes y Graduados</v>
      </c>
      <c r="K417" s="98" t="s">
        <v>412</v>
      </c>
    </row>
    <row r="418" spans="3:11" x14ac:dyDescent="0.25">
      <c r="C418" s="143"/>
      <c r="D418" s="151"/>
      <c r="E418" s="118"/>
      <c r="F418" s="97">
        <f t="shared" si="24"/>
        <v>0</v>
      </c>
      <c r="G418" s="161"/>
      <c r="H418" s="144"/>
      <c r="I418" s="130" t="e">
        <f>VLOOKUP(H418,Presupuesto!$B$11:$C$565,2,0)</f>
        <v>#N/A</v>
      </c>
      <c r="J418" s="98" t="str">
        <f t="shared" si="27"/>
        <v>Estudiantes y Graduados</v>
      </c>
      <c r="K418" s="98" t="s">
        <v>412</v>
      </c>
    </row>
    <row r="419" spans="3:11" x14ac:dyDescent="0.25">
      <c r="C419" s="143"/>
      <c r="D419" s="151"/>
      <c r="E419" s="118"/>
      <c r="F419" s="97">
        <f t="shared" si="24"/>
        <v>0</v>
      </c>
      <c r="G419" s="161"/>
      <c r="H419" s="144"/>
      <c r="I419" s="130" t="e">
        <f>VLOOKUP(H419,Presupuesto!$B$11:$C$565,2,0)</f>
        <v>#N/A</v>
      </c>
      <c r="J419" s="98" t="str">
        <f t="shared" si="27"/>
        <v>Estudiantes y Graduados</v>
      </c>
      <c r="K419" s="98" t="s">
        <v>412</v>
      </c>
    </row>
    <row r="420" spans="3:11" x14ac:dyDescent="0.25">
      <c r="C420" s="143"/>
      <c r="D420" s="151"/>
      <c r="E420" s="118"/>
      <c r="F420" s="97">
        <f t="shared" si="24"/>
        <v>0</v>
      </c>
      <c r="G420" s="161"/>
      <c r="H420" s="144"/>
      <c r="I420" s="130" t="e">
        <f>VLOOKUP(H420,Presupuesto!$B$11:$C$565,2,0)</f>
        <v>#N/A</v>
      </c>
      <c r="J420" s="98" t="str">
        <f t="shared" si="27"/>
        <v>Estudiantes y Graduados</v>
      </c>
      <c r="K420" s="98" t="s">
        <v>412</v>
      </c>
    </row>
    <row r="421" spans="3:11" x14ac:dyDescent="0.25">
      <c r="C421" s="145"/>
      <c r="D421" s="151"/>
      <c r="E421" s="118"/>
      <c r="F421" s="97">
        <f t="shared" si="24"/>
        <v>0</v>
      </c>
      <c r="G421" s="161"/>
      <c r="H421" s="146"/>
      <c r="I421" s="130" t="e">
        <f>VLOOKUP(H421,Presupuesto!$B$11:$C$565,2,0)</f>
        <v>#N/A</v>
      </c>
      <c r="J421" s="98" t="str">
        <f t="shared" si="27"/>
        <v>Estudiantes y Graduados</v>
      </c>
      <c r="K421" s="98" t="s">
        <v>403</v>
      </c>
    </row>
    <row r="422" spans="3:11" x14ac:dyDescent="0.25">
      <c r="C422" s="145"/>
      <c r="D422" s="151"/>
      <c r="E422" s="118"/>
      <c r="F422" s="97">
        <f t="shared" si="24"/>
        <v>0</v>
      </c>
      <c r="G422" s="161"/>
      <c r="H422" s="146"/>
      <c r="I422" s="130" t="e">
        <f>VLOOKUP(H422,Presupuesto!$B$11:$C$565,2,0)</f>
        <v>#N/A</v>
      </c>
      <c r="J422" s="98" t="str">
        <f t="shared" si="27"/>
        <v>Estudiantes y Graduados</v>
      </c>
      <c r="K422" s="98" t="s">
        <v>412</v>
      </c>
    </row>
    <row r="423" spans="3:11" x14ac:dyDescent="0.25">
      <c r="C423" s="145"/>
      <c r="D423" s="151"/>
      <c r="E423" s="118"/>
      <c r="F423" s="97">
        <f t="shared" si="24"/>
        <v>0</v>
      </c>
      <c r="G423" s="161"/>
      <c r="H423" s="146"/>
      <c r="I423" s="130" t="e">
        <f>VLOOKUP(H423,Presupuesto!$B$11:$C$565,2,0)</f>
        <v>#N/A</v>
      </c>
      <c r="J423" s="98" t="str">
        <f t="shared" si="27"/>
        <v>Estudiantes y Graduados</v>
      </c>
      <c r="K423" s="98" t="s">
        <v>412</v>
      </c>
    </row>
    <row r="424" spans="3:11" x14ac:dyDescent="0.25">
      <c r="C424" s="145"/>
      <c r="D424" s="151"/>
      <c r="E424" s="118"/>
      <c r="F424" s="97">
        <f t="shared" si="24"/>
        <v>0</v>
      </c>
      <c r="G424" s="161"/>
      <c r="H424" s="146"/>
      <c r="I424" s="130" t="e">
        <f>VLOOKUP(H424,Presupuesto!$B$11:$C$565,2,0)</f>
        <v>#N/A</v>
      </c>
      <c r="J424" s="98" t="str">
        <f t="shared" si="27"/>
        <v>Estudiantes y Graduados</v>
      </c>
      <c r="K424" s="98" t="s">
        <v>412</v>
      </c>
    </row>
    <row r="425" spans="3:11" ht="15.75" thickBot="1" x14ac:dyDescent="0.3">
      <c r="C425" s="147"/>
      <c r="D425" s="159"/>
      <c r="E425" s="103"/>
      <c r="F425" s="105">
        <f t="shared" si="24"/>
        <v>0</v>
      </c>
      <c r="G425" s="162"/>
      <c r="H425" s="148"/>
      <c r="I425" s="132" t="e">
        <f>VLOOKUP(H425,Presupuesto!$B$11:$C$565,2,0)</f>
        <v>#N/A</v>
      </c>
      <c r="J425" s="106" t="str">
        <f t="shared" si="27"/>
        <v>Estudiantes y Graduados</v>
      </c>
      <c r="K425" s="124" t="s">
        <v>394</v>
      </c>
    </row>
    <row r="427" spans="3:11" ht="15.75" thickBot="1" x14ac:dyDescent="0.3">
      <c r="F427" s="90"/>
      <c r="G427" s="89"/>
      <c r="H427" s="90"/>
      <c r="I427" s="90"/>
    </row>
    <row r="428" spans="3:11" ht="15.75" thickBot="1" x14ac:dyDescent="0.3">
      <c r="C428" s="157" t="s">
        <v>53</v>
      </c>
      <c r="D428" s="370">
        <f>SUM(F435:F469)</f>
        <v>71219.412000000011</v>
      </c>
      <c r="F428" s="70"/>
      <c r="G428" s="79"/>
      <c r="H428" s="70"/>
      <c r="I428" s="70"/>
    </row>
    <row r="429" spans="3:11" x14ac:dyDescent="0.25">
      <c r="C429" s="70"/>
      <c r="D429" s="31"/>
      <c r="E429" s="93"/>
      <c r="F429" s="93"/>
      <c r="G429" s="93"/>
      <c r="H429" s="76"/>
      <c r="I429" s="76"/>
      <c r="J429" s="76"/>
      <c r="K429" s="112"/>
    </row>
    <row r="430" spans="3:11" x14ac:dyDescent="0.25">
      <c r="C430" s="70"/>
      <c r="D430" s="31"/>
      <c r="E430" s="93"/>
      <c r="F430" s="93"/>
      <c r="G430" s="93"/>
      <c r="H430" s="76"/>
      <c r="I430" s="76"/>
      <c r="J430" s="76"/>
      <c r="K430" s="112"/>
    </row>
    <row r="431" spans="3:11" ht="15.75" x14ac:dyDescent="0.25">
      <c r="C431" s="202" t="s">
        <v>392</v>
      </c>
      <c r="D431" s="366" t="s">
        <v>1904</v>
      </c>
      <c r="E431" s="93"/>
      <c r="F431" s="93"/>
      <c r="G431" s="93"/>
      <c r="H431" s="76"/>
      <c r="I431" s="76"/>
      <c r="J431" s="76"/>
      <c r="K431" s="112"/>
    </row>
    <row r="432" spans="3:11" ht="18.75" x14ac:dyDescent="0.25">
      <c r="C432" s="211" t="str">
        <f>IFERROR(VLOOKUP(D431,'1. Desarrollo e Innov. Curricu.'!$E:$F,2,FALSE),IFERROR(VLOOKUP(D431,'2. Investigación Científica'!$E:$F,2,FALSE),IFERROR(VLOOKUP(D431,'3. Vinculación Univ. Sociedad'!$E:$F,2,FALSE),IFERROR(VLOOKUP(D431,'4. Docencia y Profesorado Univ.'!$E:$F,2,FALSE),IFERROR(VLOOKUP(D431,'5. Estudiantes y Graduados'!$E:$F,2,FALSE),IFERROR(VLOOKUP(D431,'11. Gestion Administrativa'!$E:$F,2,FALSE),IFERROR(VLOOKUP(D431,'13. Gestión Académica'!$E:$F,2,FALSE),IFERROR(VLOOKUP(D431,'8. Asegura. de la Calid. y M'!$E:$F,2,FALSE),IFERROR(VLOOKUP(D431,'6. Gestión del Conocimiento'!$E:$F,2,FALSE),IFERROR(VLOOKUP(D431,'15. Gobernabilidad y Proceso...'!$E:$F,2,FALSE),IFERROR(VLOOKUP(D431,'12. Gestión del Talento Humano'!$E:$F,2,FALSE),IFERROR(VLOOKUP(D431,'14. Internacional... de la E.S.'!$E:$F,2,FALSE),IFERROR(VLOOKUP(D431,'10. Posgrado'!$E:$F,2,FALSE),IFERROR(VLOOKUP(D431,'17. Gestión TIC'!$E:$F,2,FALSE),IFERROR(VLOOKUP(D431,'16. Desa. del Sistema Educ.Sup.'!$E:$F,2,FALSE),IFERROR(VLOOKUP(D431,'9. Cultura de Inno. Insti...'!$E:$F,2,FALSE),VLOOKUP(D431,'7. Lo Esencial de la Reforma U.'!$E:$F,2,0)))))))))))))))))</f>
        <v>1.1.1.1. Revisión documental y visitas in situ: Investigación y análisis de modelos y servicios similares que se utilizan en otras universidades de Latinoamérica; así como las evaluaciones sobre su impacto y satisfacción de usuarios                      1.1.1.2. Elaboración y socialización de primer borrador de modelo        1.1.1.3. Afinamiento de modelo como resultado de socialización a equipo VOAE y expertos                           1.1.2.1. Validación del modelo con 20 atletas, dándole seguimiento a los mismos.                        1.1.2.2. Socialización de los resultados de la validación</v>
      </c>
      <c r="D432" s="31"/>
      <c r="E432" s="93"/>
      <c r="F432" s="93"/>
      <c r="G432" s="93"/>
      <c r="H432" s="76"/>
      <c r="I432" s="76"/>
      <c r="J432" s="76"/>
      <c r="K432" s="112"/>
    </row>
    <row r="433" spans="3:11" ht="15.75" thickBot="1" x14ac:dyDescent="0.3">
      <c r="F433" s="93"/>
      <c r="G433" s="76"/>
      <c r="H433" s="76"/>
      <c r="I433" s="76"/>
    </row>
    <row r="434" spans="3:11" ht="30.75" thickBot="1" x14ac:dyDescent="0.3">
      <c r="C434" s="129" t="s">
        <v>44</v>
      </c>
      <c r="D434" s="129" t="s">
        <v>55</v>
      </c>
      <c r="E434" s="136" t="s">
        <v>57</v>
      </c>
      <c r="F434" s="135" t="s">
        <v>27</v>
      </c>
      <c r="G434" s="133" t="s">
        <v>131</v>
      </c>
      <c r="H434" s="136" t="s">
        <v>46</v>
      </c>
      <c r="I434" s="133" t="s">
        <v>132</v>
      </c>
      <c r="J434" s="133" t="s">
        <v>410</v>
      </c>
      <c r="K434" s="133" t="s">
        <v>411</v>
      </c>
    </row>
    <row r="435" spans="3:11" ht="15.75" thickBot="1" x14ac:dyDescent="0.3">
      <c r="C435" s="221" t="s">
        <v>448</v>
      </c>
      <c r="D435" s="222">
        <v>4</v>
      </c>
      <c r="E435" s="220">
        <f>HLOOKUP(C435,$AH$2:$BU$3,2,0)</f>
        <v>4286.3535000000002</v>
      </c>
      <c r="F435" s="97">
        <f t="shared" ref="F435:F469" si="28">D435*E435</f>
        <v>17145.414000000001</v>
      </c>
      <c r="G435" s="161" t="s">
        <v>1509</v>
      </c>
      <c r="H435" s="142" t="s">
        <v>767</v>
      </c>
      <c r="I435" s="130" t="str">
        <f>VLOOKUP(H435,Presupuesto!$B$11:$C$565,2,0)</f>
        <v>VIATICOS AL EXTERIOR</v>
      </c>
      <c r="J435" s="219" t="s">
        <v>1360</v>
      </c>
      <c r="K435" s="98" t="s">
        <v>402</v>
      </c>
    </row>
    <row r="436" spans="3:11" ht="15.75" thickBot="1" x14ac:dyDescent="0.3">
      <c r="C436" s="221" t="s">
        <v>452</v>
      </c>
      <c r="D436" s="222">
        <v>4</v>
      </c>
      <c r="E436" s="220">
        <f t="shared" ref="E436:E438" si="29">HLOOKUP(C436,$AH$2:$BU$3,2,0)</f>
        <v>3626.9145000000003</v>
      </c>
      <c r="F436" s="97">
        <f t="shared" ref="F436:F438" si="30">D436*E436</f>
        <v>14507.658000000001</v>
      </c>
      <c r="G436" s="161" t="s">
        <v>1509</v>
      </c>
      <c r="H436" s="142" t="s">
        <v>767</v>
      </c>
      <c r="I436" s="130" t="str">
        <f>VLOOKUP(H436,Presupuesto!$B$11:$C$565,2,0)</f>
        <v>VIATICOS AL EXTERIOR</v>
      </c>
      <c r="J436" s="98" t="str">
        <f>$J$435</f>
        <v>Estudiantes y Graduados</v>
      </c>
      <c r="K436" s="98" t="s">
        <v>402</v>
      </c>
    </row>
    <row r="437" spans="3:11" ht="15.75" thickBot="1" x14ac:dyDescent="0.3">
      <c r="C437" s="221" t="s">
        <v>450</v>
      </c>
      <c r="D437" s="222">
        <v>4</v>
      </c>
      <c r="E437" s="220">
        <f t="shared" si="29"/>
        <v>5275.5120000000006</v>
      </c>
      <c r="F437" s="97">
        <f t="shared" si="30"/>
        <v>21102.048000000003</v>
      </c>
      <c r="G437" s="161" t="s">
        <v>1509</v>
      </c>
      <c r="H437" s="142" t="s">
        <v>767</v>
      </c>
      <c r="I437" s="130" t="str">
        <f>VLOOKUP(H437,Presupuesto!$B$11:$C$565,2,0)</f>
        <v>VIATICOS AL EXTERIOR</v>
      </c>
      <c r="J437" s="98" t="str">
        <f t="shared" ref="J437:J469" si="31">$J$435</f>
        <v>Estudiantes y Graduados</v>
      </c>
      <c r="K437" s="98" t="s">
        <v>402</v>
      </c>
    </row>
    <row r="438" spans="3:11" x14ac:dyDescent="0.25">
      <c r="C438" s="221" t="s">
        <v>454</v>
      </c>
      <c r="D438" s="222">
        <v>4</v>
      </c>
      <c r="E438" s="220">
        <f t="shared" si="29"/>
        <v>4616.0730000000003</v>
      </c>
      <c r="F438" s="97">
        <f t="shared" si="30"/>
        <v>18464.292000000001</v>
      </c>
      <c r="G438" s="161" t="s">
        <v>1509</v>
      </c>
      <c r="H438" s="142" t="s">
        <v>767</v>
      </c>
      <c r="I438" s="130" t="str">
        <f>VLOOKUP(H438,Presupuesto!$B$11:$C$565,2,0)</f>
        <v>VIATICOS AL EXTERIOR</v>
      </c>
      <c r="J438" s="98" t="str">
        <f t="shared" si="31"/>
        <v>Estudiantes y Graduados</v>
      </c>
      <c r="K438" s="98" t="s">
        <v>402</v>
      </c>
    </row>
    <row r="439" spans="3:11" x14ac:dyDescent="0.25">
      <c r="C439" s="141"/>
      <c r="D439" s="158"/>
      <c r="E439" s="123"/>
      <c r="F439" s="97">
        <f t="shared" si="28"/>
        <v>0</v>
      </c>
      <c r="G439" s="161"/>
      <c r="H439" s="142"/>
      <c r="I439" s="130" t="e">
        <f>VLOOKUP(H439,Presupuesto!$B$11:$C$565,2,0)</f>
        <v>#N/A</v>
      </c>
      <c r="J439" s="98" t="str">
        <f t="shared" si="31"/>
        <v>Estudiantes y Graduados</v>
      </c>
      <c r="K439" s="98" t="s">
        <v>412</v>
      </c>
    </row>
    <row r="440" spans="3:11" x14ac:dyDescent="0.25">
      <c r="C440" s="141"/>
      <c r="D440" s="158"/>
      <c r="E440" s="123"/>
      <c r="F440" s="97">
        <f t="shared" si="28"/>
        <v>0</v>
      </c>
      <c r="G440" s="161"/>
      <c r="H440" s="142"/>
      <c r="I440" s="130" t="e">
        <f>VLOOKUP(H440,Presupuesto!$B$11:$C$565,2,0)</f>
        <v>#N/A</v>
      </c>
      <c r="J440" s="98" t="str">
        <f t="shared" si="31"/>
        <v>Estudiantes y Graduados</v>
      </c>
      <c r="K440" s="98" t="s">
        <v>401</v>
      </c>
    </row>
    <row r="441" spans="3:11" x14ac:dyDescent="0.25">
      <c r="C441" s="141"/>
      <c r="D441" s="158"/>
      <c r="E441" s="123"/>
      <c r="F441" s="97">
        <f t="shared" si="28"/>
        <v>0</v>
      </c>
      <c r="G441" s="161"/>
      <c r="H441" s="142"/>
      <c r="I441" s="130" t="e">
        <f>VLOOKUP(H441,Presupuesto!$B$11:$C$565,2,0)</f>
        <v>#N/A</v>
      </c>
      <c r="J441" s="98" t="str">
        <f t="shared" si="31"/>
        <v>Estudiantes y Graduados</v>
      </c>
      <c r="K441" s="98" t="s">
        <v>412</v>
      </c>
    </row>
    <row r="442" spans="3:11" x14ac:dyDescent="0.25">
      <c r="C442" s="141"/>
      <c r="D442" s="158"/>
      <c r="E442" s="123"/>
      <c r="F442" s="97">
        <f t="shared" si="28"/>
        <v>0</v>
      </c>
      <c r="G442" s="161"/>
      <c r="H442" s="142"/>
      <c r="I442" s="130" t="e">
        <f>VLOOKUP(H442,Presupuesto!$B$11:$C$565,2,0)</f>
        <v>#N/A</v>
      </c>
      <c r="J442" s="98" t="str">
        <f t="shared" si="31"/>
        <v>Estudiantes y Graduados</v>
      </c>
      <c r="K442" s="98" t="s">
        <v>412</v>
      </c>
    </row>
    <row r="443" spans="3:11" x14ac:dyDescent="0.25">
      <c r="C443" s="141"/>
      <c r="D443" s="158"/>
      <c r="E443" s="123"/>
      <c r="F443" s="97">
        <f t="shared" si="28"/>
        <v>0</v>
      </c>
      <c r="G443" s="161"/>
      <c r="H443" s="142"/>
      <c r="I443" s="130" t="e">
        <f>VLOOKUP(H443,Presupuesto!$B$11:$C$565,2,0)</f>
        <v>#N/A</v>
      </c>
      <c r="J443" s="98" t="str">
        <f t="shared" si="31"/>
        <v>Estudiantes y Graduados</v>
      </c>
      <c r="K443" s="98" t="s">
        <v>412</v>
      </c>
    </row>
    <row r="444" spans="3:11" x14ac:dyDescent="0.25">
      <c r="C444" s="141"/>
      <c r="D444" s="158"/>
      <c r="E444" s="123"/>
      <c r="F444" s="97">
        <f t="shared" si="28"/>
        <v>0</v>
      </c>
      <c r="G444" s="161"/>
      <c r="H444" s="142"/>
      <c r="I444" s="130" t="e">
        <f>VLOOKUP(H444,Presupuesto!$B$11:$C$565,2,0)</f>
        <v>#N/A</v>
      </c>
      <c r="J444" s="98" t="str">
        <f t="shared" si="31"/>
        <v>Estudiantes y Graduados</v>
      </c>
      <c r="K444" s="98" t="s">
        <v>412</v>
      </c>
    </row>
    <row r="445" spans="3:11" x14ac:dyDescent="0.25">
      <c r="C445" s="141"/>
      <c r="D445" s="158"/>
      <c r="E445" s="123"/>
      <c r="F445" s="97">
        <f t="shared" si="28"/>
        <v>0</v>
      </c>
      <c r="G445" s="161"/>
      <c r="H445" s="142"/>
      <c r="I445" s="130" t="e">
        <f>VLOOKUP(H445,Presupuesto!$B$11:$C$565,2,0)</f>
        <v>#N/A</v>
      </c>
      <c r="J445" s="98" t="str">
        <f t="shared" si="31"/>
        <v>Estudiantes y Graduados</v>
      </c>
      <c r="K445" s="98" t="s">
        <v>412</v>
      </c>
    </row>
    <row r="446" spans="3:11" x14ac:dyDescent="0.25">
      <c r="C446" s="141"/>
      <c r="D446" s="158"/>
      <c r="E446" s="123"/>
      <c r="F446" s="97">
        <f t="shared" si="28"/>
        <v>0</v>
      </c>
      <c r="G446" s="161"/>
      <c r="H446" s="142"/>
      <c r="I446" s="130" t="e">
        <f>VLOOKUP(H446,Presupuesto!$B$11:$C$565,2,0)</f>
        <v>#N/A</v>
      </c>
      <c r="J446" s="98" t="str">
        <f t="shared" si="31"/>
        <v>Estudiantes y Graduados</v>
      </c>
      <c r="K446" s="98" t="s">
        <v>412</v>
      </c>
    </row>
    <row r="447" spans="3:11" x14ac:dyDescent="0.25">
      <c r="C447" s="141"/>
      <c r="D447" s="158"/>
      <c r="E447" s="123"/>
      <c r="F447" s="97">
        <f t="shared" si="28"/>
        <v>0</v>
      </c>
      <c r="G447" s="161"/>
      <c r="H447" s="142"/>
      <c r="I447" s="130" t="e">
        <f>VLOOKUP(H447,Presupuesto!$B$11:$C$565,2,0)</f>
        <v>#N/A</v>
      </c>
      <c r="J447" s="98" t="str">
        <f t="shared" si="31"/>
        <v>Estudiantes y Graduados</v>
      </c>
      <c r="K447" s="98" t="s">
        <v>412</v>
      </c>
    </row>
    <row r="448" spans="3:11" x14ac:dyDescent="0.25">
      <c r="C448" s="141"/>
      <c r="D448" s="158"/>
      <c r="E448" s="123"/>
      <c r="F448" s="97">
        <f t="shared" si="28"/>
        <v>0</v>
      </c>
      <c r="G448" s="161"/>
      <c r="H448" s="142"/>
      <c r="I448" s="130" t="e">
        <f>VLOOKUP(H448,Presupuesto!$B$11:$C$565,2,0)</f>
        <v>#N/A</v>
      </c>
      <c r="J448" s="98" t="str">
        <f t="shared" si="31"/>
        <v>Estudiantes y Graduados</v>
      </c>
      <c r="K448" s="98" t="s">
        <v>412</v>
      </c>
    </row>
    <row r="449" spans="3:11" x14ac:dyDescent="0.25">
      <c r="C449" s="141"/>
      <c r="D449" s="158"/>
      <c r="E449" s="123"/>
      <c r="F449" s="97">
        <f t="shared" si="28"/>
        <v>0</v>
      </c>
      <c r="G449" s="161"/>
      <c r="H449" s="142"/>
      <c r="I449" s="130" t="e">
        <f>VLOOKUP(H449,Presupuesto!$B$11:$C$565,2,0)</f>
        <v>#N/A</v>
      </c>
      <c r="J449" s="98" t="str">
        <f t="shared" si="31"/>
        <v>Estudiantes y Graduados</v>
      </c>
      <c r="K449" s="98" t="s">
        <v>412</v>
      </c>
    </row>
    <row r="450" spans="3:11" x14ac:dyDescent="0.25">
      <c r="C450" s="141"/>
      <c r="D450" s="158"/>
      <c r="E450" s="123"/>
      <c r="F450" s="97">
        <f t="shared" si="28"/>
        <v>0</v>
      </c>
      <c r="G450" s="161"/>
      <c r="H450" s="142"/>
      <c r="I450" s="130" t="e">
        <f>VLOOKUP(H450,Presupuesto!$B$11:$C$565,2,0)</f>
        <v>#N/A</v>
      </c>
      <c r="J450" s="98" t="str">
        <f t="shared" si="31"/>
        <v>Estudiantes y Graduados</v>
      </c>
      <c r="K450" s="98" t="s">
        <v>412</v>
      </c>
    </row>
    <row r="451" spans="3:11" x14ac:dyDescent="0.25">
      <c r="C451" s="141"/>
      <c r="D451" s="158"/>
      <c r="E451" s="123"/>
      <c r="F451" s="97">
        <f t="shared" si="28"/>
        <v>0</v>
      </c>
      <c r="G451" s="161"/>
      <c r="H451" s="142"/>
      <c r="I451" s="130" t="e">
        <f>VLOOKUP(H451,Presupuesto!$B$11:$C$565,2,0)</f>
        <v>#N/A</v>
      </c>
      <c r="J451" s="98" t="str">
        <f t="shared" si="31"/>
        <v>Estudiantes y Graduados</v>
      </c>
      <c r="K451" s="98" t="s">
        <v>412</v>
      </c>
    </row>
    <row r="452" spans="3:11" x14ac:dyDescent="0.25">
      <c r="C452" s="141"/>
      <c r="D452" s="158"/>
      <c r="E452" s="123"/>
      <c r="F452" s="97">
        <f t="shared" si="28"/>
        <v>0</v>
      </c>
      <c r="G452" s="161"/>
      <c r="H452" s="142"/>
      <c r="I452" s="130" t="e">
        <f>VLOOKUP(H452,Presupuesto!$B$11:$C$565,2,0)</f>
        <v>#N/A</v>
      </c>
      <c r="J452" s="98" t="str">
        <f t="shared" si="31"/>
        <v>Estudiantes y Graduados</v>
      </c>
      <c r="K452" s="98" t="s">
        <v>412</v>
      </c>
    </row>
    <row r="453" spans="3:11" x14ac:dyDescent="0.25">
      <c r="C453" s="141"/>
      <c r="D453" s="158"/>
      <c r="E453" s="123"/>
      <c r="F453" s="97">
        <f t="shared" si="28"/>
        <v>0</v>
      </c>
      <c r="G453" s="161"/>
      <c r="H453" s="142"/>
      <c r="I453" s="130" t="e">
        <f>VLOOKUP(H453,Presupuesto!$B$11:$C$565,2,0)</f>
        <v>#N/A</v>
      </c>
      <c r="J453" s="98" t="str">
        <f t="shared" si="31"/>
        <v>Estudiantes y Graduados</v>
      </c>
      <c r="K453" s="98" t="s">
        <v>412</v>
      </c>
    </row>
    <row r="454" spans="3:11" x14ac:dyDescent="0.25">
      <c r="C454" s="141"/>
      <c r="D454" s="158"/>
      <c r="E454" s="123"/>
      <c r="F454" s="97">
        <f t="shared" si="28"/>
        <v>0</v>
      </c>
      <c r="G454" s="161"/>
      <c r="H454" s="142"/>
      <c r="I454" s="130" t="e">
        <f>VLOOKUP(H454,Presupuesto!$B$11:$C$565,2,0)</f>
        <v>#N/A</v>
      </c>
      <c r="J454" s="98" t="str">
        <f t="shared" si="31"/>
        <v>Estudiantes y Graduados</v>
      </c>
      <c r="K454" s="98" t="s">
        <v>412</v>
      </c>
    </row>
    <row r="455" spans="3:11" x14ac:dyDescent="0.25">
      <c r="C455" s="141"/>
      <c r="D455" s="158"/>
      <c r="E455" s="123"/>
      <c r="F455" s="97">
        <f t="shared" si="28"/>
        <v>0</v>
      </c>
      <c r="G455" s="161"/>
      <c r="H455" s="142"/>
      <c r="I455" s="130" t="e">
        <f>VLOOKUP(H455,Presupuesto!$B$11:$C$565,2,0)</f>
        <v>#N/A</v>
      </c>
      <c r="J455" s="98" t="str">
        <f t="shared" si="31"/>
        <v>Estudiantes y Graduados</v>
      </c>
      <c r="K455" s="98" t="s">
        <v>412</v>
      </c>
    </row>
    <row r="456" spans="3:11" x14ac:dyDescent="0.25">
      <c r="C456" s="141"/>
      <c r="D456" s="158"/>
      <c r="E456" s="123"/>
      <c r="F456" s="97">
        <f t="shared" si="28"/>
        <v>0</v>
      </c>
      <c r="G456" s="161"/>
      <c r="H456" s="142"/>
      <c r="I456" s="130" t="e">
        <f>VLOOKUP(H456,Presupuesto!$B$11:$C$565,2,0)</f>
        <v>#N/A</v>
      </c>
      <c r="J456" s="98" t="str">
        <f t="shared" si="31"/>
        <v>Estudiantes y Graduados</v>
      </c>
      <c r="K456" s="98" t="s">
        <v>412</v>
      </c>
    </row>
    <row r="457" spans="3:11" x14ac:dyDescent="0.25">
      <c r="C457" s="143"/>
      <c r="D457" s="151"/>
      <c r="E457" s="118"/>
      <c r="F457" s="97">
        <f t="shared" si="28"/>
        <v>0</v>
      </c>
      <c r="G457" s="161"/>
      <c r="H457" s="144"/>
      <c r="I457" s="130" t="e">
        <f>VLOOKUP(H457,Presupuesto!$B$11:$C$565,2,0)</f>
        <v>#N/A</v>
      </c>
      <c r="J457" s="98" t="str">
        <f t="shared" si="31"/>
        <v>Estudiantes y Graduados</v>
      </c>
      <c r="K457" s="98" t="s">
        <v>412</v>
      </c>
    </row>
    <row r="458" spans="3:11" x14ac:dyDescent="0.25">
      <c r="C458" s="143"/>
      <c r="D458" s="151"/>
      <c r="E458" s="118"/>
      <c r="F458" s="97">
        <f t="shared" si="28"/>
        <v>0</v>
      </c>
      <c r="G458" s="161"/>
      <c r="H458" s="144"/>
      <c r="I458" s="130" t="e">
        <f>VLOOKUP(H458,Presupuesto!$B$11:$C$565,2,0)</f>
        <v>#N/A</v>
      </c>
      <c r="J458" s="98" t="str">
        <f t="shared" si="31"/>
        <v>Estudiantes y Graduados</v>
      </c>
      <c r="K458" s="98" t="s">
        <v>412</v>
      </c>
    </row>
    <row r="459" spans="3:11" x14ac:dyDescent="0.25">
      <c r="C459" s="143"/>
      <c r="D459" s="151"/>
      <c r="E459" s="118"/>
      <c r="F459" s="97">
        <f t="shared" si="28"/>
        <v>0</v>
      </c>
      <c r="G459" s="161"/>
      <c r="H459" s="144"/>
      <c r="I459" s="130" t="e">
        <f>VLOOKUP(H459,Presupuesto!$B$11:$C$565,2,0)</f>
        <v>#N/A</v>
      </c>
      <c r="J459" s="98" t="str">
        <f t="shared" si="31"/>
        <v>Estudiantes y Graduados</v>
      </c>
      <c r="K459" s="98" t="s">
        <v>412</v>
      </c>
    </row>
    <row r="460" spans="3:11" x14ac:dyDescent="0.25">
      <c r="C460" s="143"/>
      <c r="D460" s="151"/>
      <c r="E460" s="118"/>
      <c r="F460" s="97">
        <f t="shared" si="28"/>
        <v>0</v>
      </c>
      <c r="G460" s="161"/>
      <c r="H460" s="144"/>
      <c r="I460" s="130" t="e">
        <f>VLOOKUP(H460,Presupuesto!$B$11:$C$565,2,0)</f>
        <v>#N/A</v>
      </c>
      <c r="J460" s="98" t="str">
        <f t="shared" si="31"/>
        <v>Estudiantes y Graduados</v>
      </c>
      <c r="K460" s="98" t="s">
        <v>412</v>
      </c>
    </row>
    <row r="461" spans="3:11" x14ac:dyDescent="0.25">
      <c r="C461" s="143"/>
      <c r="D461" s="151"/>
      <c r="E461" s="118"/>
      <c r="F461" s="97">
        <f t="shared" si="28"/>
        <v>0</v>
      </c>
      <c r="G461" s="161"/>
      <c r="H461" s="144"/>
      <c r="I461" s="130" t="e">
        <f>VLOOKUP(H461,Presupuesto!$B$11:$C$565,2,0)</f>
        <v>#N/A</v>
      </c>
      <c r="J461" s="98" t="str">
        <f t="shared" si="31"/>
        <v>Estudiantes y Graduados</v>
      </c>
      <c r="K461" s="98" t="s">
        <v>412</v>
      </c>
    </row>
    <row r="462" spans="3:11" x14ac:dyDescent="0.25">
      <c r="C462" s="143"/>
      <c r="D462" s="151"/>
      <c r="E462" s="118"/>
      <c r="F462" s="97">
        <f t="shared" si="28"/>
        <v>0</v>
      </c>
      <c r="G462" s="161"/>
      <c r="H462" s="144"/>
      <c r="I462" s="130" t="e">
        <f>VLOOKUP(H462,Presupuesto!$B$11:$C$565,2,0)</f>
        <v>#N/A</v>
      </c>
      <c r="J462" s="98" t="str">
        <f t="shared" si="31"/>
        <v>Estudiantes y Graduados</v>
      </c>
      <c r="K462" s="98" t="s">
        <v>412</v>
      </c>
    </row>
    <row r="463" spans="3:11" x14ac:dyDescent="0.25">
      <c r="C463" s="143"/>
      <c r="D463" s="151"/>
      <c r="E463" s="118"/>
      <c r="F463" s="97">
        <f t="shared" si="28"/>
        <v>0</v>
      </c>
      <c r="G463" s="161"/>
      <c r="H463" s="144"/>
      <c r="I463" s="130" t="e">
        <f>VLOOKUP(H463,Presupuesto!$B$11:$C$565,2,0)</f>
        <v>#N/A</v>
      </c>
      <c r="J463" s="98" t="str">
        <f t="shared" si="31"/>
        <v>Estudiantes y Graduados</v>
      </c>
      <c r="K463" s="98" t="s">
        <v>412</v>
      </c>
    </row>
    <row r="464" spans="3:11" x14ac:dyDescent="0.25">
      <c r="C464" s="143"/>
      <c r="D464" s="151"/>
      <c r="E464" s="118"/>
      <c r="F464" s="97">
        <f t="shared" si="28"/>
        <v>0</v>
      </c>
      <c r="G464" s="161"/>
      <c r="H464" s="144"/>
      <c r="I464" s="130" t="e">
        <f>VLOOKUP(H464,Presupuesto!$B$11:$C$565,2,0)</f>
        <v>#N/A</v>
      </c>
      <c r="J464" s="98" t="str">
        <f t="shared" si="31"/>
        <v>Estudiantes y Graduados</v>
      </c>
      <c r="K464" s="98" t="s">
        <v>412</v>
      </c>
    </row>
    <row r="465" spans="3:11" x14ac:dyDescent="0.25">
      <c r="C465" s="145"/>
      <c r="D465" s="151"/>
      <c r="E465" s="118"/>
      <c r="F465" s="97">
        <f t="shared" si="28"/>
        <v>0</v>
      </c>
      <c r="G465" s="161"/>
      <c r="H465" s="146"/>
      <c r="I465" s="130" t="e">
        <f>VLOOKUP(H465,Presupuesto!$B$11:$C$565,2,0)</f>
        <v>#N/A</v>
      </c>
      <c r="J465" s="98" t="str">
        <f t="shared" si="31"/>
        <v>Estudiantes y Graduados</v>
      </c>
      <c r="K465" s="98" t="s">
        <v>403</v>
      </c>
    </row>
    <row r="466" spans="3:11" x14ac:dyDescent="0.25">
      <c r="C466" s="145"/>
      <c r="D466" s="151"/>
      <c r="E466" s="118"/>
      <c r="F466" s="97">
        <f t="shared" si="28"/>
        <v>0</v>
      </c>
      <c r="G466" s="161"/>
      <c r="H466" s="146"/>
      <c r="I466" s="130" t="e">
        <f>VLOOKUP(H466,Presupuesto!$B$11:$C$565,2,0)</f>
        <v>#N/A</v>
      </c>
      <c r="J466" s="98" t="str">
        <f t="shared" si="31"/>
        <v>Estudiantes y Graduados</v>
      </c>
      <c r="K466" s="98" t="s">
        <v>412</v>
      </c>
    </row>
    <row r="467" spans="3:11" x14ac:dyDescent="0.25">
      <c r="C467" s="145"/>
      <c r="D467" s="151"/>
      <c r="E467" s="118"/>
      <c r="F467" s="97">
        <f t="shared" si="28"/>
        <v>0</v>
      </c>
      <c r="G467" s="161"/>
      <c r="H467" s="146"/>
      <c r="I467" s="130" t="e">
        <f>VLOOKUP(H467,Presupuesto!$B$11:$C$565,2,0)</f>
        <v>#N/A</v>
      </c>
      <c r="J467" s="98" t="str">
        <f t="shared" si="31"/>
        <v>Estudiantes y Graduados</v>
      </c>
      <c r="K467" s="98" t="s">
        <v>412</v>
      </c>
    </row>
    <row r="468" spans="3:11" x14ac:dyDescent="0.25">
      <c r="C468" s="145"/>
      <c r="D468" s="151"/>
      <c r="E468" s="118"/>
      <c r="F468" s="97">
        <f t="shared" si="28"/>
        <v>0</v>
      </c>
      <c r="G468" s="161"/>
      <c r="H468" s="146"/>
      <c r="I468" s="130" t="e">
        <f>VLOOKUP(H468,Presupuesto!$B$11:$C$565,2,0)</f>
        <v>#N/A</v>
      </c>
      <c r="J468" s="98" t="str">
        <f t="shared" si="31"/>
        <v>Estudiantes y Graduados</v>
      </c>
      <c r="K468" s="98" t="s">
        <v>412</v>
      </c>
    </row>
    <row r="469" spans="3:11" ht="15.75" thickBot="1" x14ac:dyDescent="0.3">
      <c r="C469" s="147"/>
      <c r="D469" s="159"/>
      <c r="E469" s="103"/>
      <c r="F469" s="105">
        <f t="shared" si="28"/>
        <v>0</v>
      </c>
      <c r="G469" s="162"/>
      <c r="H469" s="148"/>
      <c r="I469" s="132" t="e">
        <f>VLOOKUP(H469,Presupuesto!$B$11:$C$565,2,0)</f>
        <v>#N/A</v>
      </c>
      <c r="J469" s="106" t="str">
        <f t="shared" si="31"/>
        <v>Estudiantes y Graduados</v>
      </c>
      <c r="K469" s="124" t="s">
        <v>394</v>
      </c>
    </row>
    <row r="471" spans="3:11" ht="15.75" thickBot="1" x14ac:dyDescent="0.3"/>
    <row r="472" spans="3:11" ht="15.75" thickBot="1" x14ac:dyDescent="0.3">
      <c r="C472" s="157" t="s">
        <v>53</v>
      </c>
      <c r="D472" s="370">
        <f>SUM(F479:F558)</f>
        <v>508945</v>
      </c>
      <c r="F472" s="70"/>
      <c r="G472" s="79"/>
      <c r="H472" s="70"/>
      <c r="I472" s="70"/>
    </row>
    <row r="473" spans="3:11" x14ac:dyDescent="0.25">
      <c r="C473" s="70"/>
      <c r="D473" s="31"/>
      <c r="E473" s="93"/>
      <c r="F473" s="93"/>
      <c r="G473" s="93"/>
      <c r="H473" s="76"/>
      <c r="I473" s="76"/>
      <c r="J473" s="76"/>
      <c r="K473" s="112"/>
    </row>
    <row r="474" spans="3:11" x14ac:dyDescent="0.25">
      <c r="C474" s="70"/>
      <c r="D474" s="31"/>
      <c r="E474" s="93"/>
      <c r="F474" s="93"/>
      <c r="G474" s="93"/>
      <c r="H474" s="76"/>
      <c r="I474" s="76"/>
      <c r="J474" s="76"/>
      <c r="K474" s="112"/>
    </row>
    <row r="475" spans="3:11" ht="15.75" x14ac:dyDescent="0.25">
      <c r="C475" s="202" t="s">
        <v>392</v>
      </c>
      <c r="D475" s="366" t="s">
        <v>1905</v>
      </c>
      <c r="E475" s="93"/>
      <c r="F475" s="93"/>
      <c r="G475" s="93"/>
      <c r="H475" s="76"/>
      <c r="I475" s="76"/>
      <c r="J475" s="76"/>
      <c r="K475" s="112"/>
    </row>
    <row r="476" spans="3:11" ht="18.75" x14ac:dyDescent="0.25">
      <c r="C476" s="211" t="str">
        <f>IFERROR(VLOOKUP(D475,'1. Desarrollo e Innov. Curricu.'!$E:$F,2,FALSE),IFERROR(VLOOKUP(D475,'2. Investigación Científica'!$E:$F,2,FALSE),IFERROR(VLOOKUP(D475,'3. Vinculación Univ. Sociedad'!$E:$F,2,FALSE),IFERROR(VLOOKUP(D475,'4. Docencia y Profesorado Univ.'!$E:$F,2,FALSE),IFERROR(VLOOKUP(D475,'5. Estudiantes y Graduados'!$E:$F,2,FALSE),IFERROR(VLOOKUP(D475,'11. Gestion Administrativa'!$E:$F,2,FALSE),IFERROR(VLOOKUP(D475,'13. Gestión Académica'!$E:$F,2,FALSE),IFERROR(VLOOKUP(D475,'8. Asegura. de la Calid. y M'!$E:$F,2,FALSE),IFERROR(VLOOKUP(D475,'6. Gestión del Conocimiento'!$E:$F,2,FALSE),IFERROR(VLOOKUP(D475,'15. Gobernabilidad y Proceso...'!$E:$F,2,FALSE),IFERROR(VLOOKUP(D475,'12. Gestión del Talento Humano'!$E:$F,2,FALSE),IFERROR(VLOOKUP(D475,'14. Internacional... de la E.S.'!$E:$F,2,FALSE),IFERROR(VLOOKUP(D475,'10. Posgrado'!$E:$F,2,FALSE),IFERROR(VLOOKUP(D475,'17. Gestión TIC'!$E:$F,2,FALSE),IFERROR(VLOOKUP(D475,'16. Desa. del Sistema Educ.Sup.'!$E:$F,2,FALSE),IFERROR(VLOOKUP(D475,'9. Cultura de Inno. Insti...'!$E:$F,2,FALSE),VLOOKUP(D475,'7. Lo Esencial de la Reforma U.'!$E:$F,2,0)))))))))))))))))</f>
        <v xml:space="preserve"> 1.2.1.1. Ofrecer servicios de salud integral a las y los atletas que lo demanden (Consulta médica ambulatoria, exámenes de laboratorio, entrega de medicamentos por prescripción médica.   1.2.1.3. Realizar evaluación odontológica, psicológica, fisioterapéutica  a la totalidad de atletas. 
 1.2.2.1. Definir junto con entrenadores las condiciones de salud mínimas para que un atleta pueda entrenar y competir                             1.2.1.2. Realizar el reconocimiento Médico Deportivo previo a la competencia.  
</v>
      </c>
      <c r="D476" s="31"/>
      <c r="E476" s="93"/>
      <c r="F476" s="93"/>
      <c r="G476" s="93"/>
      <c r="H476" s="76"/>
      <c r="I476" s="76"/>
      <c r="J476" s="76"/>
      <c r="K476" s="112"/>
    </row>
    <row r="477" spans="3:11" ht="15.75" thickBot="1" x14ac:dyDescent="0.3">
      <c r="F477" s="93"/>
      <c r="G477" s="76"/>
      <c r="H477" s="76"/>
      <c r="I477" s="76"/>
    </row>
    <row r="478" spans="3:11" ht="30.75" thickBot="1" x14ac:dyDescent="0.3">
      <c r="C478" s="129" t="s">
        <v>44</v>
      </c>
      <c r="D478" s="129" t="s">
        <v>55</v>
      </c>
      <c r="E478" s="136" t="s">
        <v>57</v>
      </c>
      <c r="F478" s="135" t="s">
        <v>27</v>
      </c>
      <c r="G478" s="133" t="s">
        <v>131</v>
      </c>
      <c r="H478" s="136" t="s">
        <v>46</v>
      </c>
      <c r="I478" s="133" t="s">
        <v>132</v>
      </c>
      <c r="J478" s="133" t="s">
        <v>410</v>
      </c>
      <c r="K478" s="133" t="s">
        <v>411</v>
      </c>
    </row>
    <row r="479" spans="3:11" x14ac:dyDescent="0.25">
      <c r="C479" s="221" t="s">
        <v>439</v>
      </c>
      <c r="D479" s="222"/>
      <c r="E479" s="220">
        <f>HLOOKUP(C479,$AH$2:$BU$3,2,0)</f>
        <v>620</v>
      </c>
      <c r="F479" s="97">
        <f t="shared" ref="F479:F558" si="32">D479*E479</f>
        <v>0</v>
      </c>
      <c r="G479" s="161"/>
      <c r="H479" s="142"/>
      <c r="I479" s="130" t="e">
        <f>VLOOKUP(H479,Presupuesto!$B$11:$C$565,2,0)</f>
        <v>#N/A</v>
      </c>
      <c r="J479" s="219" t="s">
        <v>1360</v>
      </c>
      <c r="K479" s="98" t="s">
        <v>394</v>
      </c>
    </row>
    <row r="480" spans="3:11" x14ac:dyDescent="0.25">
      <c r="C480" s="141" t="s">
        <v>2061</v>
      </c>
      <c r="D480" s="158">
        <v>40</v>
      </c>
      <c r="E480" s="123">
        <v>300</v>
      </c>
      <c r="F480" s="97">
        <f t="shared" si="32"/>
        <v>12000</v>
      </c>
      <c r="G480" s="161" t="s">
        <v>129</v>
      </c>
      <c r="H480" s="142" t="s">
        <v>328</v>
      </c>
      <c r="I480" s="130" t="str">
        <f>VLOOKUP(H480,Presupuesto!$B$11:$C$565,2,0)</f>
        <v>INSTRUMENTOS MENORES MEDICO-QUIRURGICO Y LABORAT.</v>
      </c>
      <c r="J480" s="98" t="str">
        <f>$J$479</f>
        <v>Estudiantes y Graduados</v>
      </c>
      <c r="K480" s="98" t="s">
        <v>412</v>
      </c>
    </row>
    <row r="481" spans="3:11" x14ac:dyDescent="0.25">
      <c r="C481" s="141" t="s">
        <v>2062</v>
      </c>
      <c r="D481" s="158">
        <v>40</v>
      </c>
      <c r="E481" s="123">
        <v>300</v>
      </c>
      <c r="F481" s="97">
        <f t="shared" si="32"/>
        <v>12000</v>
      </c>
      <c r="G481" s="161" t="s">
        <v>129</v>
      </c>
      <c r="H481" s="142" t="s">
        <v>328</v>
      </c>
      <c r="I481" s="130" t="str">
        <f>VLOOKUP(H481,Presupuesto!$B$11:$C$565,2,0)</f>
        <v>INSTRUMENTOS MENORES MEDICO-QUIRURGICO Y LABORAT.</v>
      </c>
      <c r="J481" s="98" t="str">
        <f t="shared" ref="J481:J558" si="33">$J$479</f>
        <v>Estudiantes y Graduados</v>
      </c>
      <c r="K481" s="98" t="s">
        <v>412</v>
      </c>
    </row>
    <row r="482" spans="3:11" x14ac:dyDescent="0.25">
      <c r="C482" s="141" t="s">
        <v>2063</v>
      </c>
      <c r="D482" s="158">
        <v>40</v>
      </c>
      <c r="E482" s="123">
        <v>300</v>
      </c>
      <c r="F482" s="97">
        <f t="shared" si="32"/>
        <v>12000</v>
      </c>
      <c r="G482" s="161" t="s">
        <v>129</v>
      </c>
      <c r="H482" s="142" t="s">
        <v>328</v>
      </c>
      <c r="I482" s="130" t="str">
        <f>VLOOKUP(H482,Presupuesto!$B$11:$C$565,2,0)</f>
        <v>INSTRUMENTOS MENORES MEDICO-QUIRURGICO Y LABORAT.</v>
      </c>
      <c r="J482" s="98" t="str">
        <f t="shared" si="33"/>
        <v>Estudiantes y Graduados</v>
      </c>
      <c r="K482" s="98" t="s">
        <v>412</v>
      </c>
    </row>
    <row r="483" spans="3:11" s="458" customFormat="1" x14ac:dyDescent="0.25">
      <c r="C483" s="141" t="s">
        <v>2060</v>
      </c>
      <c r="D483" s="158">
        <v>40</v>
      </c>
      <c r="E483" s="123">
        <v>300</v>
      </c>
      <c r="F483" s="97">
        <f t="shared" si="32"/>
        <v>12000</v>
      </c>
      <c r="G483" s="161" t="s">
        <v>129</v>
      </c>
      <c r="H483" s="142" t="s">
        <v>328</v>
      </c>
      <c r="I483" s="130" t="str">
        <f>VLOOKUP(H483,Presupuesto!$B$11:$C$565,2,0)</f>
        <v>INSTRUMENTOS MENORES MEDICO-QUIRURGICO Y LABORAT.</v>
      </c>
      <c r="J483" s="98" t="s">
        <v>1360</v>
      </c>
      <c r="K483" s="98" t="s">
        <v>412</v>
      </c>
    </row>
    <row r="484" spans="3:11" x14ac:dyDescent="0.25">
      <c r="C484" s="141" t="s">
        <v>2060</v>
      </c>
      <c r="D484" s="158">
        <v>40</v>
      </c>
      <c r="E484" s="123">
        <v>420</v>
      </c>
      <c r="F484" s="97">
        <f t="shared" si="32"/>
        <v>16800</v>
      </c>
      <c r="G484" s="161" t="s">
        <v>129</v>
      </c>
      <c r="H484" s="142" t="s">
        <v>328</v>
      </c>
      <c r="I484" s="130" t="str">
        <f>VLOOKUP(H484,Presupuesto!$B$11:$C$565,2,0)</f>
        <v>INSTRUMENTOS MENORES MEDICO-QUIRURGICO Y LABORAT.</v>
      </c>
      <c r="J484" s="98" t="str">
        <f t="shared" si="33"/>
        <v>Estudiantes y Graduados</v>
      </c>
      <c r="K484" s="98" t="s">
        <v>412</v>
      </c>
    </row>
    <row r="485" spans="3:11" x14ac:dyDescent="0.25">
      <c r="C485" s="141" t="s">
        <v>2061</v>
      </c>
      <c r="D485" s="158">
        <v>40</v>
      </c>
      <c r="E485" s="123">
        <v>420</v>
      </c>
      <c r="F485" s="97">
        <f t="shared" si="32"/>
        <v>16800</v>
      </c>
      <c r="G485" s="161" t="s">
        <v>129</v>
      </c>
      <c r="H485" s="142" t="s">
        <v>328</v>
      </c>
      <c r="I485" s="130" t="str">
        <f>VLOOKUP(H485,Presupuesto!$B$11:$C$565,2,0)</f>
        <v>INSTRUMENTOS MENORES MEDICO-QUIRURGICO Y LABORAT.</v>
      </c>
      <c r="J485" s="98" t="str">
        <f t="shared" si="33"/>
        <v>Estudiantes y Graduados</v>
      </c>
      <c r="K485" s="98" t="s">
        <v>401</v>
      </c>
    </row>
    <row r="486" spans="3:11" x14ac:dyDescent="0.25">
      <c r="C486" s="141" t="s">
        <v>2062</v>
      </c>
      <c r="D486" s="158">
        <v>40</v>
      </c>
      <c r="E486" s="123">
        <v>420</v>
      </c>
      <c r="F486" s="97">
        <f t="shared" si="32"/>
        <v>16800</v>
      </c>
      <c r="G486" s="161" t="s">
        <v>129</v>
      </c>
      <c r="H486" s="142" t="s">
        <v>328</v>
      </c>
      <c r="I486" s="130" t="str">
        <f>VLOOKUP(H486,Presupuesto!$B$11:$C$565,2,0)</f>
        <v>INSTRUMENTOS MENORES MEDICO-QUIRURGICO Y LABORAT.</v>
      </c>
      <c r="J486" s="98" t="str">
        <f t="shared" si="33"/>
        <v>Estudiantes y Graduados</v>
      </c>
      <c r="K486" s="98" t="s">
        <v>412</v>
      </c>
    </row>
    <row r="487" spans="3:11" x14ac:dyDescent="0.25">
      <c r="C487" s="141" t="s">
        <v>2063</v>
      </c>
      <c r="D487" s="158">
        <v>40</v>
      </c>
      <c r="E487" s="123">
        <v>420</v>
      </c>
      <c r="F487" s="97">
        <f t="shared" si="32"/>
        <v>16800</v>
      </c>
      <c r="G487" s="161" t="s">
        <v>129</v>
      </c>
      <c r="H487" s="142" t="s">
        <v>328</v>
      </c>
      <c r="I487" s="130" t="str">
        <f>VLOOKUP(H487,Presupuesto!$B$11:$C$565,2,0)</f>
        <v>INSTRUMENTOS MENORES MEDICO-QUIRURGICO Y LABORAT.</v>
      </c>
      <c r="J487" s="98" t="str">
        <f t="shared" si="33"/>
        <v>Estudiantes y Graduados</v>
      </c>
      <c r="K487" s="98" t="s">
        <v>412</v>
      </c>
    </row>
    <row r="488" spans="3:11" x14ac:dyDescent="0.25">
      <c r="C488" s="141" t="s">
        <v>2064</v>
      </c>
      <c r="D488" s="158">
        <v>10</v>
      </c>
      <c r="E488" s="123">
        <v>70</v>
      </c>
      <c r="F488" s="97">
        <f t="shared" si="32"/>
        <v>700</v>
      </c>
      <c r="G488" s="161" t="s">
        <v>129</v>
      </c>
      <c r="H488" s="142" t="s">
        <v>328</v>
      </c>
      <c r="I488" s="130" t="str">
        <f>VLOOKUP(H488,Presupuesto!$B$11:$C$565,2,0)</f>
        <v>INSTRUMENTOS MENORES MEDICO-QUIRURGICO Y LABORAT.</v>
      </c>
      <c r="J488" s="98" t="str">
        <f t="shared" si="33"/>
        <v>Estudiantes y Graduados</v>
      </c>
      <c r="K488" s="98" t="s">
        <v>412</v>
      </c>
    </row>
    <row r="489" spans="3:11" x14ac:dyDescent="0.25">
      <c r="C489" s="141" t="s">
        <v>2065</v>
      </c>
      <c r="D489" s="158">
        <v>3</v>
      </c>
      <c r="E489" s="123">
        <v>100</v>
      </c>
      <c r="F489" s="97">
        <f t="shared" si="32"/>
        <v>300</v>
      </c>
      <c r="G489" s="161" t="s">
        <v>129</v>
      </c>
      <c r="H489" s="142" t="s">
        <v>328</v>
      </c>
      <c r="I489" s="130" t="str">
        <f>VLOOKUP(H489,Presupuesto!$B$11:$C$565,2,0)</f>
        <v>INSTRUMENTOS MENORES MEDICO-QUIRURGICO Y LABORAT.</v>
      </c>
      <c r="J489" s="98" t="str">
        <f t="shared" si="33"/>
        <v>Estudiantes y Graduados</v>
      </c>
      <c r="K489" s="98" t="s">
        <v>412</v>
      </c>
    </row>
    <row r="490" spans="3:11" x14ac:dyDescent="0.25">
      <c r="C490" s="141" t="s">
        <v>2066</v>
      </c>
      <c r="D490" s="158">
        <v>5</v>
      </c>
      <c r="E490" s="123">
        <v>1500</v>
      </c>
      <c r="F490" s="97">
        <f t="shared" si="32"/>
        <v>7500</v>
      </c>
      <c r="G490" s="161" t="s">
        <v>129</v>
      </c>
      <c r="H490" s="142" t="s">
        <v>328</v>
      </c>
      <c r="I490" s="130" t="str">
        <f>VLOOKUP(H490,Presupuesto!$B$11:$C$565,2,0)</f>
        <v>INSTRUMENTOS MENORES MEDICO-QUIRURGICO Y LABORAT.</v>
      </c>
      <c r="J490" s="98" t="str">
        <f t="shared" si="33"/>
        <v>Estudiantes y Graduados</v>
      </c>
      <c r="K490" s="98" t="s">
        <v>412</v>
      </c>
    </row>
    <row r="491" spans="3:11" x14ac:dyDescent="0.25">
      <c r="C491" s="141" t="s">
        <v>2067</v>
      </c>
      <c r="D491" s="158">
        <v>5</v>
      </c>
      <c r="E491" s="123">
        <v>1500</v>
      </c>
      <c r="F491" s="97">
        <f t="shared" si="32"/>
        <v>7500</v>
      </c>
      <c r="G491" s="161" t="s">
        <v>129</v>
      </c>
      <c r="H491" s="142" t="s">
        <v>328</v>
      </c>
      <c r="I491" s="130" t="str">
        <f>VLOOKUP(H491,Presupuesto!$B$11:$C$565,2,0)</f>
        <v>INSTRUMENTOS MENORES MEDICO-QUIRURGICO Y LABORAT.</v>
      </c>
      <c r="J491" s="98" t="str">
        <f t="shared" si="33"/>
        <v>Estudiantes y Graduados</v>
      </c>
      <c r="K491" s="98" t="s">
        <v>412</v>
      </c>
    </row>
    <row r="492" spans="3:11" x14ac:dyDescent="0.25">
      <c r="C492" s="141" t="s">
        <v>2068</v>
      </c>
      <c r="D492" s="158">
        <v>10</v>
      </c>
      <c r="E492" s="123">
        <v>120</v>
      </c>
      <c r="F492" s="97">
        <f t="shared" si="32"/>
        <v>1200</v>
      </c>
      <c r="G492" s="161" t="s">
        <v>129</v>
      </c>
      <c r="H492" s="142" t="s">
        <v>328</v>
      </c>
      <c r="I492" s="130" t="str">
        <f>VLOOKUP(H492,Presupuesto!$B$11:$C$565,2,0)</f>
        <v>INSTRUMENTOS MENORES MEDICO-QUIRURGICO Y LABORAT.</v>
      </c>
      <c r="J492" s="98" t="str">
        <f t="shared" si="33"/>
        <v>Estudiantes y Graduados</v>
      </c>
      <c r="K492" s="98" t="s">
        <v>412</v>
      </c>
    </row>
    <row r="493" spans="3:11" x14ac:dyDescent="0.25">
      <c r="C493" s="141" t="s">
        <v>2069</v>
      </c>
      <c r="D493" s="158">
        <v>5</v>
      </c>
      <c r="E493" s="123">
        <v>200</v>
      </c>
      <c r="F493" s="97">
        <f t="shared" si="32"/>
        <v>1000</v>
      </c>
      <c r="G493" s="161" t="s">
        <v>129</v>
      </c>
      <c r="H493" s="142" t="s">
        <v>328</v>
      </c>
      <c r="I493" s="130" t="str">
        <f>VLOOKUP(H493,Presupuesto!$B$11:$C$565,2,0)</f>
        <v>INSTRUMENTOS MENORES MEDICO-QUIRURGICO Y LABORAT.</v>
      </c>
      <c r="J493" s="98" t="str">
        <f t="shared" si="33"/>
        <v>Estudiantes y Graduados</v>
      </c>
      <c r="K493" s="98" t="s">
        <v>412</v>
      </c>
    </row>
    <row r="494" spans="3:11" x14ac:dyDescent="0.25">
      <c r="C494" s="141" t="s">
        <v>2070</v>
      </c>
      <c r="D494" s="158">
        <v>1</v>
      </c>
      <c r="E494" s="123">
        <v>1000</v>
      </c>
      <c r="F494" s="97">
        <f t="shared" si="32"/>
        <v>1000</v>
      </c>
      <c r="G494" s="161" t="s">
        <v>129</v>
      </c>
      <c r="H494" s="142" t="s">
        <v>328</v>
      </c>
      <c r="I494" s="130" t="str">
        <f>VLOOKUP(H494,Presupuesto!$B$11:$C$565,2,0)</f>
        <v>INSTRUMENTOS MENORES MEDICO-QUIRURGICO Y LABORAT.</v>
      </c>
      <c r="J494" s="98" t="str">
        <f t="shared" si="33"/>
        <v>Estudiantes y Graduados</v>
      </c>
      <c r="K494" s="98" t="s">
        <v>412</v>
      </c>
    </row>
    <row r="495" spans="3:11" x14ac:dyDescent="0.25">
      <c r="C495" s="141" t="s">
        <v>2071</v>
      </c>
      <c r="D495" s="158">
        <v>1</v>
      </c>
      <c r="E495" s="123">
        <v>700</v>
      </c>
      <c r="F495" s="97">
        <f t="shared" si="32"/>
        <v>700</v>
      </c>
      <c r="G495" s="161" t="s">
        <v>129</v>
      </c>
      <c r="H495" s="142" t="s">
        <v>328</v>
      </c>
      <c r="I495" s="130" t="str">
        <f>VLOOKUP(H495,Presupuesto!$B$11:$C$565,2,0)</f>
        <v>INSTRUMENTOS MENORES MEDICO-QUIRURGICO Y LABORAT.</v>
      </c>
      <c r="J495" s="98" t="str">
        <f t="shared" si="33"/>
        <v>Estudiantes y Graduados</v>
      </c>
      <c r="K495" s="98" t="s">
        <v>412</v>
      </c>
    </row>
    <row r="496" spans="3:11" x14ac:dyDescent="0.25">
      <c r="C496" s="141" t="s">
        <v>2072</v>
      </c>
      <c r="D496" s="158">
        <v>1</v>
      </c>
      <c r="E496" s="123">
        <v>600</v>
      </c>
      <c r="F496" s="97">
        <f t="shared" si="32"/>
        <v>600</v>
      </c>
      <c r="G496" s="161" t="s">
        <v>129</v>
      </c>
      <c r="H496" s="142" t="s">
        <v>328</v>
      </c>
      <c r="I496" s="130" t="str">
        <f>VLOOKUP(H496,Presupuesto!$B$11:$C$565,2,0)</f>
        <v>INSTRUMENTOS MENORES MEDICO-QUIRURGICO Y LABORAT.</v>
      </c>
      <c r="J496" s="98" t="str">
        <f t="shared" si="33"/>
        <v>Estudiantes y Graduados</v>
      </c>
      <c r="K496" s="98" t="s">
        <v>412</v>
      </c>
    </row>
    <row r="497" spans="3:11" x14ac:dyDescent="0.25">
      <c r="C497" s="141" t="s">
        <v>2073</v>
      </c>
      <c r="D497" s="158">
        <v>5</v>
      </c>
      <c r="E497" s="123">
        <v>15</v>
      </c>
      <c r="F497" s="97">
        <f t="shared" si="32"/>
        <v>75</v>
      </c>
      <c r="G497" s="161" t="s">
        <v>129</v>
      </c>
      <c r="H497" s="142" t="s">
        <v>328</v>
      </c>
      <c r="I497" s="130" t="str">
        <f>VLOOKUP(H497,Presupuesto!$B$11:$C$565,2,0)</f>
        <v>INSTRUMENTOS MENORES MEDICO-QUIRURGICO Y LABORAT.</v>
      </c>
      <c r="J497" s="98" t="str">
        <f t="shared" si="33"/>
        <v>Estudiantes y Graduados</v>
      </c>
      <c r="K497" s="98" t="s">
        <v>412</v>
      </c>
    </row>
    <row r="498" spans="3:11" x14ac:dyDescent="0.25">
      <c r="C498" s="141" t="s">
        <v>2074</v>
      </c>
      <c r="D498" s="158">
        <v>2</v>
      </c>
      <c r="E498" s="123">
        <v>15</v>
      </c>
      <c r="F498" s="97">
        <f t="shared" si="32"/>
        <v>30</v>
      </c>
      <c r="G498" s="161" t="s">
        <v>129</v>
      </c>
      <c r="H498" s="142" t="s">
        <v>328</v>
      </c>
      <c r="I498" s="130" t="str">
        <f>VLOOKUP(H498,Presupuesto!$B$11:$C$565,2,0)</f>
        <v>INSTRUMENTOS MENORES MEDICO-QUIRURGICO Y LABORAT.</v>
      </c>
      <c r="J498" s="98" t="str">
        <f t="shared" si="33"/>
        <v>Estudiantes y Graduados</v>
      </c>
      <c r="K498" s="98" t="s">
        <v>412</v>
      </c>
    </row>
    <row r="499" spans="3:11" x14ac:dyDescent="0.25">
      <c r="C499" s="141" t="s">
        <v>2075</v>
      </c>
      <c r="D499" s="158">
        <v>10</v>
      </c>
      <c r="E499" s="123">
        <v>15</v>
      </c>
      <c r="F499" s="97">
        <f t="shared" si="32"/>
        <v>150</v>
      </c>
      <c r="G499" s="161" t="s">
        <v>129</v>
      </c>
      <c r="H499" s="142" t="s">
        <v>328</v>
      </c>
      <c r="I499" s="130" t="str">
        <f>VLOOKUP(H499,Presupuesto!$B$11:$C$565,2,0)</f>
        <v>INSTRUMENTOS MENORES MEDICO-QUIRURGICO Y LABORAT.</v>
      </c>
      <c r="J499" s="98" t="str">
        <f t="shared" si="33"/>
        <v>Estudiantes y Graduados</v>
      </c>
      <c r="K499" s="98" t="s">
        <v>412</v>
      </c>
    </row>
    <row r="500" spans="3:11" x14ac:dyDescent="0.25">
      <c r="C500" s="141" t="s">
        <v>2076</v>
      </c>
      <c r="D500" s="158">
        <v>2</v>
      </c>
      <c r="E500" s="123">
        <v>35000</v>
      </c>
      <c r="F500" s="97">
        <f t="shared" si="32"/>
        <v>70000</v>
      </c>
      <c r="G500" s="161" t="s">
        <v>129</v>
      </c>
      <c r="H500" s="142" t="s">
        <v>328</v>
      </c>
      <c r="I500" s="130" t="str">
        <f>VLOOKUP(H500,Presupuesto!$B$11:$C$565,2,0)</f>
        <v>INSTRUMENTOS MENORES MEDICO-QUIRURGICO Y LABORAT.</v>
      </c>
      <c r="J500" s="98" t="str">
        <f t="shared" si="33"/>
        <v>Estudiantes y Graduados</v>
      </c>
      <c r="K500" s="98" t="s">
        <v>412</v>
      </c>
    </row>
    <row r="501" spans="3:11" x14ac:dyDescent="0.25">
      <c r="C501" s="141" t="s">
        <v>2077</v>
      </c>
      <c r="D501" s="158">
        <v>10</v>
      </c>
      <c r="E501" s="123">
        <v>100</v>
      </c>
      <c r="F501" s="97">
        <f t="shared" si="32"/>
        <v>1000</v>
      </c>
      <c r="G501" s="161" t="s">
        <v>129</v>
      </c>
      <c r="H501" s="142" t="s">
        <v>328</v>
      </c>
      <c r="I501" s="130" t="str">
        <f>VLOOKUP(H501,Presupuesto!$B$11:$C$565,2,0)</f>
        <v>INSTRUMENTOS MENORES MEDICO-QUIRURGICO Y LABORAT.</v>
      </c>
      <c r="J501" s="98" t="str">
        <f t="shared" si="33"/>
        <v>Estudiantes y Graduados</v>
      </c>
      <c r="K501" s="98" t="s">
        <v>412</v>
      </c>
    </row>
    <row r="502" spans="3:11" x14ac:dyDescent="0.25">
      <c r="C502" s="143" t="s">
        <v>2078</v>
      </c>
      <c r="D502" s="151">
        <v>4</v>
      </c>
      <c r="E502" s="118">
        <v>120</v>
      </c>
      <c r="F502" s="97">
        <f t="shared" si="32"/>
        <v>480</v>
      </c>
      <c r="G502" s="161" t="s">
        <v>129</v>
      </c>
      <c r="H502" s="142" t="s">
        <v>328</v>
      </c>
      <c r="I502" s="130" t="str">
        <f>VLOOKUP(H502,Presupuesto!$B$11:$C$565,2,0)</f>
        <v>INSTRUMENTOS MENORES MEDICO-QUIRURGICO Y LABORAT.</v>
      </c>
      <c r="J502" s="98" t="str">
        <f t="shared" si="33"/>
        <v>Estudiantes y Graduados</v>
      </c>
      <c r="K502" s="98" t="s">
        <v>412</v>
      </c>
    </row>
    <row r="503" spans="3:11" x14ac:dyDescent="0.25">
      <c r="C503" s="143" t="s">
        <v>2079</v>
      </c>
      <c r="D503" s="151">
        <v>25</v>
      </c>
      <c r="E503" s="118">
        <v>300</v>
      </c>
      <c r="F503" s="97">
        <f t="shared" si="32"/>
        <v>7500</v>
      </c>
      <c r="G503" s="161" t="s">
        <v>129</v>
      </c>
      <c r="H503" s="142" t="s">
        <v>328</v>
      </c>
      <c r="I503" s="130" t="str">
        <f>VLOOKUP(H503,Presupuesto!$B$11:$C$565,2,0)</f>
        <v>INSTRUMENTOS MENORES MEDICO-QUIRURGICO Y LABORAT.</v>
      </c>
      <c r="J503" s="98" t="str">
        <f t="shared" si="33"/>
        <v>Estudiantes y Graduados</v>
      </c>
      <c r="K503" s="98" t="s">
        <v>412</v>
      </c>
    </row>
    <row r="504" spans="3:11" x14ac:dyDescent="0.25">
      <c r="C504" s="143" t="s">
        <v>2080</v>
      </c>
      <c r="D504" s="151">
        <v>25</v>
      </c>
      <c r="E504" s="118">
        <v>200</v>
      </c>
      <c r="F504" s="97">
        <f t="shared" si="32"/>
        <v>5000</v>
      </c>
      <c r="G504" s="161" t="s">
        <v>129</v>
      </c>
      <c r="H504" s="142" t="s">
        <v>328</v>
      </c>
      <c r="I504" s="130" t="str">
        <f>VLOOKUP(H504,Presupuesto!$B$11:$C$565,2,0)</f>
        <v>INSTRUMENTOS MENORES MEDICO-QUIRURGICO Y LABORAT.</v>
      </c>
      <c r="J504" s="98" t="str">
        <f t="shared" si="33"/>
        <v>Estudiantes y Graduados</v>
      </c>
      <c r="K504" s="98" t="s">
        <v>412</v>
      </c>
    </row>
    <row r="505" spans="3:11" x14ac:dyDescent="0.25">
      <c r="C505" s="143" t="s">
        <v>2081</v>
      </c>
      <c r="D505" s="151">
        <v>1</v>
      </c>
      <c r="E505" s="118">
        <v>3000</v>
      </c>
      <c r="F505" s="97">
        <f t="shared" si="32"/>
        <v>3000</v>
      </c>
      <c r="G505" s="161" t="s">
        <v>129</v>
      </c>
      <c r="H505" s="142" t="s">
        <v>328</v>
      </c>
      <c r="I505" s="130" t="str">
        <f>VLOOKUP(H505,Presupuesto!$B$11:$C$565,2,0)</f>
        <v>INSTRUMENTOS MENORES MEDICO-QUIRURGICO Y LABORAT.</v>
      </c>
      <c r="J505" s="98" t="str">
        <f t="shared" si="33"/>
        <v>Estudiantes y Graduados</v>
      </c>
      <c r="K505" s="98" t="s">
        <v>412</v>
      </c>
    </row>
    <row r="506" spans="3:11" x14ac:dyDescent="0.25">
      <c r="C506" s="143" t="s">
        <v>2082</v>
      </c>
      <c r="D506" s="151">
        <v>60</v>
      </c>
      <c r="E506" s="118">
        <v>85</v>
      </c>
      <c r="F506" s="97">
        <f t="shared" si="32"/>
        <v>5100</v>
      </c>
      <c r="G506" s="161" t="s">
        <v>129</v>
      </c>
      <c r="H506" s="142" t="s">
        <v>328</v>
      </c>
      <c r="I506" s="130" t="str">
        <f>VLOOKUP(H506,Presupuesto!$B$11:$C$565,2,0)</f>
        <v>INSTRUMENTOS MENORES MEDICO-QUIRURGICO Y LABORAT.</v>
      </c>
      <c r="J506" s="98" t="str">
        <f t="shared" si="33"/>
        <v>Estudiantes y Graduados</v>
      </c>
      <c r="K506" s="98" t="s">
        <v>412</v>
      </c>
    </row>
    <row r="507" spans="3:11" x14ac:dyDescent="0.25">
      <c r="C507" s="143" t="s">
        <v>2083</v>
      </c>
      <c r="D507" s="151">
        <v>1</v>
      </c>
      <c r="E507" s="118">
        <v>2000</v>
      </c>
      <c r="F507" s="97">
        <f t="shared" si="32"/>
        <v>2000</v>
      </c>
      <c r="G507" s="161" t="s">
        <v>129</v>
      </c>
      <c r="H507" s="142" t="s">
        <v>328</v>
      </c>
      <c r="I507" s="130" t="str">
        <f>VLOOKUP(H507,Presupuesto!$B$11:$C$565,2,0)</f>
        <v>INSTRUMENTOS MENORES MEDICO-QUIRURGICO Y LABORAT.</v>
      </c>
      <c r="J507" s="98" t="str">
        <f t="shared" si="33"/>
        <v>Estudiantes y Graduados</v>
      </c>
      <c r="K507" s="98" t="s">
        <v>412</v>
      </c>
    </row>
    <row r="508" spans="3:11" x14ac:dyDescent="0.25">
      <c r="C508" s="143" t="s">
        <v>2084</v>
      </c>
      <c r="D508" s="151">
        <v>600</v>
      </c>
      <c r="E508" s="118">
        <v>1</v>
      </c>
      <c r="F508" s="97">
        <f t="shared" si="32"/>
        <v>600</v>
      </c>
      <c r="G508" s="161" t="s">
        <v>129</v>
      </c>
      <c r="H508" s="142" t="s">
        <v>328</v>
      </c>
      <c r="I508" s="130" t="str">
        <f>VLOOKUP(H508,Presupuesto!$B$11:$C$565,2,0)</f>
        <v>INSTRUMENTOS MENORES MEDICO-QUIRURGICO Y LABORAT.</v>
      </c>
      <c r="J508" s="98" t="str">
        <f t="shared" si="33"/>
        <v>Estudiantes y Graduados</v>
      </c>
      <c r="K508" s="98" t="s">
        <v>412</v>
      </c>
    </row>
    <row r="509" spans="3:11" x14ac:dyDescent="0.25">
      <c r="C509" s="143" t="s">
        <v>2085</v>
      </c>
      <c r="D509" s="151">
        <v>500</v>
      </c>
      <c r="E509" s="118">
        <v>1</v>
      </c>
      <c r="F509" s="97">
        <f t="shared" si="32"/>
        <v>500</v>
      </c>
      <c r="G509" s="161" t="s">
        <v>129</v>
      </c>
      <c r="H509" s="142" t="s">
        <v>328</v>
      </c>
      <c r="I509" s="130" t="str">
        <f>VLOOKUP(H509,Presupuesto!$B$11:$C$565,2,0)</f>
        <v>INSTRUMENTOS MENORES MEDICO-QUIRURGICO Y LABORAT.</v>
      </c>
      <c r="J509" s="98" t="str">
        <f t="shared" si="33"/>
        <v>Estudiantes y Graduados</v>
      </c>
      <c r="K509" s="98" t="s">
        <v>412</v>
      </c>
    </row>
    <row r="510" spans="3:11" x14ac:dyDescent="0.25">
      <c r="C510" s="145" t="s">
        <v>2086</v>
      </c>
      <c r="D510" s="151">
        <v>700</v>
      </c>
      <c r="E510" s="118">
        <v>3</v>
      </c>
      <c r="F510" s="97">
        <f t="shared" si="32"/>
        <v>2100</v>
      </c>
      <c r="G510" s="161" t="s">
        <v>129</v>
      </c>
      <c r="H510" s="142" t="s">
        <v>328</v>
      </c>
      <c r="I510" s="130" t="str">
        <f>VLOOKUP(H510,Presupuesto!$B$11:$C$565,2,0)</f>
        <v>INSTRUMENTOS MENORES MEDICO-QUIRURGICO Y LABORAT.</v>
      </c>
      <c r="J510" s="98" t="str">
        <f t="shared" si="33"/>
        <v>Estudiantes y Graduados</v>
      </c>
      <c r="K510" s="98" t="s">
        <v>403</v>
      </c>
    </row>
    <row r="511" spans="3:11" x14ac:dyDescent="0.25">
      <c r="C511" s="145" t="s">
        <v>2087</v>
      </c>
      <c r="D511" s="151">
        <v>700</v>
      </c>
      <c r="E511" s="118">
        <v>4</v>
      </c>
      <c r="F511" s="97">
        <f t="shared" si="32"/>
        <v>2800</v>
      </c>
      <c r="G511" s="161" t="s">
        <v>129</v>
      </c>
      <c r="H511" s="142" t="s">
        <v>328</v>
      </c>
      <c r="I511" s="130" t="str">
        <f>VLOOKUP(H511,Presupuesto!$B$11:$C$565,2,0)</f>
        <v>INSTRUMENTOS MENORES MEDICO-QUIRURGICO Y LABORAT.</v>
      </c>
      <c r="J511" s="98" t="str">
        <f t="shared" si="33"/>
        <v>Estudiantes y Graduados</v>
      </c>
      <c r="K511" s="98" t="s">
        <v>412</v>
      </c>
    </row>
    <row r="512" spans="3:11" x14ac:dyDescent="0.25">
      <c r="C512" s="145" t="s">
        <v>2088</v>
      </c>
      <c r="D512" s="151">
        <v>200</v>
      </c>
      <c r="E512" s="118">
        <v>18</v>
      </c>
      <c r="F512" s="97">
        <f t="shared" si="32"/>
        <v>3600</v>
      </c>
      <c r="G512" s="161" t="s">
        <v>129</v>
      </c>
      <c r="H512" s="142" t="s">
        <v>328</v>
      </c>
      <c r="I512" s="130" t="str">
        <f>VLOOKUP(H512,Presupuesto!$B$11:$C$565,2,0)</f>
        <v>INSTRUMENTOS MENORES MEDICO-QUIRURGICO Y LABORAT.</v>
      </c>
      <c r="J512" s="98" t="str">
        <f t="shared" si="33"/>
        <v>Estudiantes y Graduados</v>
      </c>
      <c r="K512" s="98" t="s">
        <v>412</v>
      </c>
    </row>
    <row r="513" spans="3:11" s="458" customFormat="1" x14ac:dyDescent="0.25">
      <c r="C513" s="645" t="s">
        <v>2089</v>
      </c>
      <c r="D513" s="158">
        <v>10</v>
      </c>
      <c r="E513" s="123">
        <v>500</v>
      </c>
      <c r="F513" s="97">
        <f t="shared" ref="F513:F516" si="34">D513*E513</f>
        <v>5000</v>
      </c>
      <c r="G513" s="161" t="s">
        <v>129</v>
      </c>
      <c r="H513" s="142" t="s">
        <v>328</v>
      </c>
      <c r="I513" s="130" t="str">
        <f>VLOOKUP(H513,Presupuesto!$B$11:$C$565,2,0)</f>
        <v>INSTRUMENTOS MENORES MEDICO-QUIRURGICO Y LABORAT.</v>
      </c>
      <c r="J513" s="98" t="str">
        <f>$J$479</f>
        <v>Estudiantes y Graduados</v>
      </c>
      <c r="K513" s="98" t="s">
        <v>412</v>
      </c>
    </row>
    <row r="514" spans="3:11" s="458" customFormat="1" x14ac:dyDescent="0.25">
      <c r="C514" s="141" t="s">
        <v>2090</v>
      </c>
      <c r="D514" s="158">
        <v>35</v>
      </c>
      <c r="E514" s="123">
        <v>120</v>
      </c>
      <c r="F514" s="97">
        <f t="shared" si="34"/>
        <v>4200</v>
      </c>
      <c r="G514" s="161" t="s">
        <v>129</v>
      </c>
      <c r="H514" s="142" t="s">
        <v>328</v>
      </c>
      <c r="I514" s="130" t="str">
        <f>VLOOKUP(H514,Presupuesto!$B$11:$C$565,2,0)</f>
        <v>INSTRUMENTOS MENORES MEDICO-QUIRURGICO Y LABORAT.</v>
      </c>
      <c r="J514" s="98" t="str">
        <f t="shared" si="33"/>
        <v>Estudiantes y Graduados</v>
      </c>
      <c r="K514" s="98" t="s">
        <v>412</v>
      </c>
    </row>
    <row r="515" spans="3:11" s="458" customFormat="1" x14ac:dyDescent="0.25">
      <c r="C515" s="141" t="s">
        <v>2091</v>
      </c>
      <c r="D515" s="158">
        <v>5</v>
      </c>
      <c r="E515" s="123">
        <v>100</v>
      </c>
      <c r="F515" s="97">
        <f t="shared" si="34"/>
        <v>500</v>
      </c>
      <c r="G515" s="161" t="s">
        <v>129</v>
      </c>
      <c r="H515" s="142" t="s">
        <v>328</v>
      </c>
      <c r="I515" s="130" t="str">
        <f>VLOOKUP(H515,Presupuesto!$B$11:$C$565,2,0)</f>
        <v>INSTRUMENTOS MENORES MEDICO-QUIRURGICO Y LABORAT.</v>
      </c>
      <c r="J515" s="98" t="str">
        <f t="shared" si="33"/>
        <v>Estudiantes y Graduados</v>
      </c>
      <c r="K515" s="98" t="s">
        <v>412</v>
      </c>
    </row>
    <row r="516" spans="3:11" s="458" customFormat="1" x14ac:dyDescent="0.25">
      <c r="C516" s="141" t="s">
        <v>2092</v>
      </c>
      <c r="D516" s="158">
        <v>20</v>
      </c>
      <c r="E516" s="123">
        <v>300</v>
      </c>
      <c r="F516" s="97">
        <f t="shared" si="34"/>
        <v>6000</v>
      </c>
      <c r="G516" s="161" t="s">
        <v>129</v>
      </c>
      <c r="H516" s="142" t="s">
        <v>328</v>
      </c>
      <c r="I516" s="130" t="str">
        <f>VLOOKUP(H516,Presupuesto!$B$11:$C$565,2,0)</f>
        <v>INSTRUMENTOS MENORES MEDICO-QUIRURGICO Y LABORAT.</v>
      </c>
      <c r="J516" s="98" t="s">
        <v>1360</v>
      </c>
      <c r="K516" s="98" t="s">
        <v>412</v>
      </c>
    </row>
    <row r="517" spans="3:11" s="458" customFormat="1" x14ac:dyDescent="0.25">
      <c r="C517" s="141" t="s">
        <v>2093</v>
      </c>
      <c r="D517" s="158">
        <v>10</v>
      </c>
      <c r="E517" s="123">
        <v>200</v>
      </c>
      <c r="F517" s="97">
        <f t="shared" ref="F517:F547" si="35">D517*E517</f>
        <v>2000</v>
      </c>
      <c r="G517" s="161" t="s">
        <v>129</v>
      </c>
      <c r="H517" s="142" t="s">
        <v>328</v>
      </c>
      <c r="I517" s="130" t="str">
        <f>VLOOKUP(H517,Presupuesto!$B$11:$C$565,2,0)</f>
        <v>INSTRUMENTOS MENORES MEDICO-QUIRURGICO Y LABORAT.</v>
      </c>
      <c r="J517" s="98" t="str">
        <f t="shared" si="33"/>
        <v>Estudiantes y Graduados</v>
      </c>
      <c r="K517" s="98" t="s">
        <v>412</v>
      </c>
    </row>
    <row r="518" spans="3:11" s="458" customFormat="1" x14ac:dyDescent="0.25">
      <c r="C518" s="141" t="s">
        <v>2094</v>
      </c>
      <c r="D518" s="158">
        <v>20</v>
      </c>
      <c r="E518" s="123">
        <v>30</v>
      </c>
      <c r="F518" s="97">
        <f t="shared" si="35"/>
        <v>600</v>
      </c>
      <c r="G518" s="161" t="s">
        <v>129</v>
      </c>
      <c r="H518" s="142" t="s">
        <v>328</v>
      </c>
      <c r="I518" s="130" t="str">
        <f>VLOOKUP(H518,Presupuesto!$B$11:$C$565,2,0)</f>
        <v>INSTRUMENTOS MENORES MEDICO-QUIRURGICO Y LABORAT.</v>
      </c>
      <c r="J518" s="98" t="str">
        <f t="shared" si="33"/>
        <v>Estudiantes y Graduados</v>
      </c>
      <c r="K518" s="98" t="s">
        <v>401</v>
      </c>
    </row>
    <row r="519" spans="3:11" s="458" customFormat="1" x14ac:dyDescent="0.25">
      <c r="C519" s="141" t="s">
        <v>2095</v>
      </c>
      <c r="D519" s="158">
        <v>5</v>
      </c>
      <c r="E519" s="123">
        <v>200</v>
      </c>
      <c r="F519" s="97">
        <f t="shared" si="35"/>
        <v>1000</v>
      </c>
      <c r="G519" s="161" t="s">
        <v>129</v>
      </c>
      <c r="H519" s="142" t="s">
        <v>328</v>
      </c>
      <c r="I519" s="130" t="str">
        <f>VLOOKUP(H519,Presupuesto!$B$11:$C$565,2,0)</f>
        <v>INSTRUMENTOS MENORES MEDICO-QUIRURGICO Y LABORAT.</v>
      </c>
      <c r="J519" s="98" t="str">
        <f t="shared" si="33"/>
        <v>Estudiantes y Graduados</v>
      </c>
      <c r="K519" s="98" t="s">
        <v>412</v>
      </c>
    </row>
    <row r="520" spans="3:11" s="458" customFormat="1" x14ac:dyDescent="0.25">
      <c r="C520" s="141" t="s">
        <v>2096</v>
      </c>
      <c r="D520" s="158">
        <v>15</v>
      </c>
      <c r="E520" s="123">
        <v>10</v>
      </c>
      <c r="F520" s="97">
        <f t="shared" si="35"/>
        <v>150</v>
      </c>
      <c r="G520" s="161" t="s">
        <v>129</v>
      </c>
      <c r="H520" s="142" t="s">
        <v>328</v>
      </c>
      <c r="I520" s="130" t="str">
        <f>VLOOKUP(H520,Presupuesto!$B$11:$C$565,2,0)</f>
        <v>INSTRUMENTOS MENORES MEDICO-QUIRURGICO Y LABORAT.</v>
      </c>
      <c r="J520" s="98" t="str">
        <f t="shared" si="33"/>
        <v>Estudiantes y Graduados</v>
      </c>
      <c r="K520" s="98" t="s">
        <v>412</v>
      </c>
    </row>
    <row r="521" spans="3:11" s="458" customFormat="1" x14ac:dyDescent="0.25">
      <c r="C521" s="141" t="s">
        <v>2097</v>
      </c>
      <c r="D521" s="158">
        <v>10</v>
      </c>
      <c r="E521" s="123">
        <v>500</v>
      </c>
      <c r="F521" s="97">
        <f t="shared" si="35"/>
        <v>5000</v>
      </c>
      <c r="G521" s="161" t="s">
        <v>129</v>
      </c>
      <c r="H521" s="142" t="s">
        <v>328</v>
      </c>
      <c r="I521" s="130" t="str">
        <f>VLOOKUP(H521,Presupuesto!$B$11:$C$565,2,0)</f>
        <v>INSTRUMENTOS MENORES MEDICO-QUIRURGICO Y LABORAT.</v>
      </c>
      <c r="J521" s="98" t="str">
        <f t="shared" si="33"/>
        <v>Estudiantes y Graduados</v>
      </c>
      <c r="K521" s="98" t="s">
        <v>412</v>
      </c>
    </row>
    <row r="522" spans="3:11" s="458" customFormat="1" x14ac:dyDescent="0.25">
      <c r="C522" s="141" t="s">
        <v>2098</v>
      </c>
      <c r="D522" s="158">
        <v>50</v>
      </c>
      <c r="E522" s="123">
        <v>10</v>
      </c>
      <c r="F522" s="97">
        <f t="shared" si="35"/>
        <v>500</v>
      </c>
      <c r="G522" s="161" t="s">
        <v>129</v>
      </c>
      <c r="H522" s="142" t="s">
        <v>328</v>
      </c>
      <c r="I522" s="130" t="str">
        <f>VLOOKUP(H522,Presupuesto!$B$11:$C$565,2,0)</f>
        <v>INSTRUMENTOS MENORES MEDICO-QUIRURGICO Y LABORAT.</v>
      </c>
      <c r="J522" s="98" t="str">
        <f t="shared" si="33"/>
        <v>Estudiantes y Graduados</v>
      </c>
      <c r="K522" s="98" t="s">
        <v>412</v>
      </c>
    </row>
    <row r="523" spans="3:11" s="458" customFormat="1" x14ac:dyDescent="0.25">
      <c r="C523" s="141" t="s">
        <v>2099</v>
      </c>
      <c r="D523" s="158">
        <v>50</v>
      </c>
      <c r="E523" s="123">
        <v>20</v>
      </c>
      <c r="F523" s="97">
        <f t="shared" si="35"/>
        <v>1000</v>
      </c>
      <c r="G523" s="161" t="s">
        <v>129</v>
      </c>
      <c r="H523" s="142" t="s">
        <v>328</v>
      </c>
      <c r="I523" s="130" t="str">
        <f>VLOOKUP(H523,Presupuesto!$B$11:$C$565,2,0)</f>
        <v>INSTRUMENTOS MENORES MEDICO-QUIRURGICO Y LABORAT.</v>
      </c>
      <c r="J523" s="98" t="str">
        <f t="shared" si="33"/>
        <v>Estudiantes y Graduados</v>
      </c>
      <c r="K523" s="98" t="s">
        <v>412</v>
      </c>
    </row>
    <row r="524" spans="3:11" s="458" customFormat="1" x14ac:dyDescent="0.25">
      <c r="C524" s="141" t="s">
        <v>2100</v>
      </c>
      <c r="D524" s="158">
        <v>20</v>
      </c>
      <c r="E524" s="123">
        <v>10</v>
      </c>
      <c r="F524" s="97">
        <f t="shared" si="35"/>
        <v>200</v>
      </c>
      <c r="G524" s="161" t="s">
        <v>129</v>
      </c>
      <c r="H524" s="142" t="s">
        <v>328</v>
      </c>
      <c r="I524" s="130" t="str">
        <f>VLOOKUP(H524,Presupuesto!$B$11:$C$565,2,0)</f>
        <v>INSTRUMENTOS MENORES MEDICO-QUIRURGICO Y LABORAT.</v>
      </c>
      <c r="J524" s="98" t="str">
        <f t="shared" si="33"/>
        <v>Estudiantes y Graduados</v>
      </c>
      <c r="K524" s="98" t="s">
        <v>412</v>
      </c>
    </row>
    <row r="525" spans="3:11" s="458" customFormat="1" x14ac:dyDescent="0.25">
      <c r="C525" s="141" t="s">
        <v>2101</v>
      </c>
      <c r="D525" s="158">
        <v>50</v>
      </c>
      <c r="E525" s="123">
        <v>10</v>
      </c>
      <c r="F525" s="97">
        <f t="shared" si="35"/>
        <v>500</v>
      </c>
      <c r="G525" s="161" t="s">
        <v>129</v>
      </c>
      <c r="H525" s="142" t="s">
        <v>328</v>
      </c>
      <c r="I525" s="130" t="str">
        <f>VLOOKUP(H525,Presupuesto!$B$11:$C$565,2,0)</f>
        <v>INSTRUMENTOS MENORES MEDICO-QUIRURGICO Y LABORAT.</v>
      </c>
      <c r="J525" s="98" t="str">
        <f t="shared" si="33"/>
        <v>Estudiantes y Graduados</v>
      </c>
      <c r="K525" s="98" t="s">
        <v>412</v>
      </c>
    </row>
    <row r="526" spans="3:11" s="458" customFormat="1" x14ac:dyDescent="0.25">
      <c r="C526" s="141" t="s">
        <v>2102</v>
      </c>
      <c r="D526" s="158">
        <v>50</v>
      </c>
      <c r="E526" s="123">
        <v>10</v>
      </c>
      <c r="F526" s="97">
        <f t="shared" si="35"/>
        <v>500</v>
      </c>
      <c r="G526" s="161" t="s">
        <v>129</v>
      </c>
      <c r="H526" s="142" t="s">
        <v>328</v>
      </c>
      <c r="I526" s="130" t="str">
        <f>VLOOKUP(H526,Presupuesto!$B$11:$C$565,2,0)</f>
        <v>INSTRUMENTOS MENORES MEDICO-QUIRURGICO Y LABORAT.</v>
      </c>
      <c r="J526" s="98" t="str">
        <f t="shared" si="33"/>
        <v>Estudiantes y Graduados</v>
      </c>
      <c r="K526" s="98" t="s">
        <v>412</v>
      </c>
    </row>
    <row r="527" spans="3:11" s="458" customFormat="1" x14ac:dyDescent="0.25">
      <c r="C527" s="141" t="s">
        <v>2103</v>
      </c>
      <c r="D527" s="158">
        <v>50</v>
      </c>
      <c r="E527" s="123">
        <v>5</v>
      </c>
      <c r="F527" s="97">
        <f t="shared" si="35"/>
        <v>250</v>
      </c>
      <c r="G527" s="161" t="s">
        <v>129</v>
      </c>
      <c r="H527" s="142" t="s">
        <v>328</v>
      </c>
      <c r="I527" s="130" t="str">
        <f>VLOOKUP(H527,Presupuesto!$B$11:$C$565,2,0)</f>
        <v>INSTRUMENTOS MENORES MEDICO-QUIRURGICO Y LABORAT.</v>
      </c>
      <c r="J527" s="98" t="str">
        <f t="shared" si="33"/>
        <v>Estudiantes y Graduados</v>
      </c>
      <c r="K527" s="98" t="s">
        <v>412</v>
      </c>
    </row>
    <row r="528" spans="3:11" s="458" customFormat="1" x14ac:dyDescent="0.25">
      <c r="C528" s="141" t="s">
        <v>2104</v>
      </c>
      <c r="D528" s="158">
        <v>30</v>
      </c>
      <c r="E528" s="123">
        <v>30</v>
      </c>
      <c r="F528" s="97">
        <f t="shared" si="35"/>
        <v>900</v>
      </c>
      <c r="G528" s="161" t="s">
        <v>129</v>
      </c>
      <c r="H528" s="142" t="s">
        <v>328</v>
      </c>
      <c r="I528" s="130" t="str">
        <f>VLOOKUP(H528,Presupuesto!$B$11:$C$565,2,0)</f>
        <v>INSTRUMENTOS MENORES MEDICO-QUIRURGICO Y LABORAT.</v>
      </c>
      <c r="J528" s="98" t="str">
        <f t="shared" si="33"/>
        <v>Estudiantes y Graduados</v>
      </c>
      <c r="K528" s="98" t="s">
        <v>412</v>
      </c>
    </row>
    <row r="529" spans="3:11" s="458" customFormat="1" x14ac:dyDescent="0.25">
      <c r="C529" s="141" t="s">
        <v>2105</v>
      </c>
      <c r="D529" s="158">
        <v>120</v>
      </c>
      <c r="E529" s="123">
        <v>3</v>
      </c>
      <c r="F529" s="97">
        <f t="shared" si="35"/>
        <v>360</v>
      </c>
      <c r="G529" s="161" t="s">
        <v>129</v>
      </c>
      <c r="H529" s="142" t="s">
        <v>328</v>
      </c>
      <c r="I529" s="130" t="str">
        <f>VLOOKUP(H529,Presupuesto!$B$11:$C$565,2,0)</f>
        <v>INSTRUMENTOS MENORES MEDICO-QUIRURGICO Y LABORAT.</v>
      </c>
      <c r="J529" s="98" t="str">
        <f t="shared" si="33"/>
        <v>Estudiantes y Graduados</v>
      </c>
      <c r="K529" s="98" t="s">
        <v>412</v>
      </c>
    </row>
    <row r="530" spans="3:11" s="458" customFormat="1" x14ac:dyDescent="0.25">
      <c r="C530" s="141" t="s">
        <v>2106</v>
      </c>
      <c r="D530" s="158">
        <v>50</v>
      </c>
      <c r="E530" s="123">
        <v>3</v>
      </c>
      <c r="F530" s="97">
        <f t="shared" si="35"/>
        <v>150</v>
      </c>
      <c r="G530" s="161" t="s">
        <v>129</v>
      </c>
      <c r="H530" s="142" t="s">
        <v>328</v>
      </c>
      <c r="I530" s="130" t="str">
        <f>VLOOKUP(H530,Presupuesto!$B$11:$C$565,2,0)</f>
        <v>INSTRUMENTOS MENORES MEDICO-QUIRURGICO Y LABORAT.</v>
      </c>
      <c r="J530" s="98" t="str">
        <f t="shared" si="33"/>
        <v>Estudiantes y Graduados</v>
      </c>
      <c r="K530" s="98" t="s">
        <v>412</v>
      </c>
    </row>
    <row r="531" spans="3:11" s="458" customFormat="1" x14ac:dyDescent="0.25">
      <c r="C531" s="141" t="s">
        <v>2107</v>
      </c>
      <c r="D531" s="158">
        <v>250</v>
      </c>
      <c r="E531" s="123">
        <v>36</v>
      </c>
      <c r="F531" s="97">
        <f t="shared" si="35"/>
        <v>9000</v>
      </c>
      <c r="G531" s="161" t="s">
        <v>129</v>
      </c>
      <c r="H531" s="142" t="s">
        <v>328</v>
      </c>
      <c r="I531" s="130" t="str">
        <f>VLOOKUP(H531,Presupuesto!$B$11:$C$565,2,0)</f>
        <v>INSTRUMENTOS MENORES MEDICO-QUIRURGICO Y LABORAT.</v>
      </c>
      <c r="J531" s="98" t="str">
        <f t="shared" si="33"/>
        <v>Estudiantes y Graduados</v>
      </c>
      <c r="K531" s="98" t="s">
        <v>412</v>
      </c>
    </row>
    <row r="532" spans="3:11" s="458" customFormat="1" x14ac:dyDescent="0.25">
      <c r="C532" s="141" t="s">
        <v>2108</v>
      </c>
      <c r="D532" s="158">
        <v>150</v>
      </c>
      <c r="E532" s="123">
        <v>10</v>
      </c>
      <c r="F532" s="97">
        <f t="shared" si="35"/>
        <v>1500</v>
      </c>
      <c r="G532" s="161" t="s">
        <v>129</v>
      </c>
      <c r="H532" s="142" t="s">
        <v>328</v>
      </c>
      <c r="I532" s="130" t="str">
        <f>VLOOKUP(H532,Presupuesto!$B$11:$C$565,2,0)</f>
        <v>INSTRUMENTOS MENORES MEDICO-QUIRURGICO Y LABORAT.</v>
      </c>
      <c r="J532" s="98" t="str">
        <f t="shared" si="33"/>
        <v>Estudiantes y Graduados</v>
      </c>
      <c r="K532" s="98" t="s">
        <v>412</v>
      </c>
    </row>
    <row r="533" spans="3:11" s="458" customFormat="1" x14ac:dyDescent="0.25">
      <c r="C533" s="141" t="s">
        <v>2109</v>
      </c>
      <c r="D533" s="158">
        <v>50</v>
      </c>
      <c r="E533" s="123">
        <v>10</v>
      </c>
      <c r="F533" s="97">
        <f t="shared" si="35"/>
        <v>500</v>
      </c>
      <c r="G533" s="161" t="s">
        <v>129</v>
      </c>
      <c r="H533" s="142" t="s">
        <v>328</v>
      </c>
      <c r="I533" s="130" t="str">
        <f>VLOOKUP(H533,Presupuesto!$B$11:$C$565,2,0)</f>
        <v>INSTRUMENTOS MENORES MEDICO-QUIRURGICO Y LABORAT.</v>
      </c>
      <c r="J533" s="98" t="str">
        <f t="shared" si="33"/>
        <v>Estudiantes y Graduados</v>
      </c>
      <c r="K533" s="98" t="s">
        <v>412</v>
      </c>
    </row>
    <row r="534" spans="3:11" s="458" customFormat="1" x14ac:dyDescent="0.25">
      <c r="C534" s="141" t="s">
        <v>2110</v>
      </c>
      <c r="D534" s="158">
        <v>170</v>
      </c>
      <c r="E534" s="123">
        <v>200</v>
      </c>
      <c r="F534" s="97">
        <f t="shared" si="35"/>
        <v>34000</v>
      </c>
      <c r="G534" s="161" t="s">
        <v>129</v>
      </c>
      <c r="H534" s="142" t="s">
        <v>328</v>
      </c>
      <c r="I534" s="130" t="str">
        <f>VLOOKUP(H534,Presupuesto!$B$11:$C$565,2,0)</f>
        <v>INSTRUMENTOS MENORES MEDICO-QUIRURGICO Y LABORAT.</v>
      </c>
      <c r="J534" s="98" t="str">
        <f t="shared" si="33"/>
        <v>Estudiantes y Graduados</v>
      </c>
      <c r="K534" s="98" t="s">
        <v>412</v>
      </c>
    </row>
    <row r="535" spans="3:11" s="458" customFormat="1" x14ac:dyDescent="0.25">
      <c r="C535" s="143" t="s">
        <v>2111</v>
      </c>
      <c r="D535" s="151">
        <v>280</v>
      </c>
      <c r="E535" s="118">
        <v>50</v>
      </c>
      <c r="F535" s="97">
        <f t="shared" si="35"/>
        <v>14000</v>
      </c>
      <c r="G535" s="161" t="s">
        <v>129</v>
      </c>
      <c r="H535" s="142" t="s">
        <v>328</v>
      </c>
      <c r="I535" s="130" t="str">
        <f>VLOOKUP(H535,Presupuesto!$B$11:$C$565,2,0)</f>
        <v>INSTRUMENTOS MENORES MEDICO-QUIRURGICO Y LABORAT.</v>
      </c>
      <c r="J535" s="98" t="str">
        <f t="shared" si="33"/>
        <v>Estudiantes y Graduados</v>
      </c>
      <c r="K535" s="98" t="s">
        <v>412</v>
      </c>
    </row>
    <row r="536" spans="3:11" s="458" customFormat="1" x14ac:dyDescent="0.25">
      <c r="C536" s="143" t="s">
        <v>2112</v>
      </c>
      <c r="D536" s="151">
        <v>10</v>
      </c>
      <c r="E536" s="118">
        <v>200</v>
      </c>
      <c r="F536" s="97">
        <f t="shared" si="35"/>
        <v>2000</v>
      </c>
      <c r="G536" s="161" t="s">
        <v>129</v>
      </c>
      <c r="H536" s="142" t="s">
        <v>328</v>
      </c>
      <c r="I536" s="130" t="str">
        <f>VLOOKUP(H536,Presupuesto!$B$11:$C$565,2,0)</f>
        <v>INSTRUMENTOS MENORES MEDICO-QUIRURGICO Y LABORAT.</v>
      </c>
      <c r="J536" s="98" t="str">
        <f t="shared" si="33"/>
        <v>Estudiantes y Graduados</v>
      </c>
      <c r="K536" s="98" t="s">
        <v>412</v>
      </c>
    </row>
    <row r="537" spans="3:11" s="458" customFormat="1" x14ac:dyDescent="0.25">
      <c r="C537" s="143" t="s">
        <v>2113</v>
      </c>
      <c r="D537" s="151">
        <v>100</v>
      </c>
      <c r="E537" s="118">
        <v>25</v>
      </c>
      <c r="F537" s="97">
        <f t="shared" si="35"/>
        <v>2500</v>
      </c>
      <c r="G537" s="161" t="s">
        <v>129</v>
      </c>
      <c r="H537" s="142" t="s">
        <v>328</v>
      </c>
      <c r="I537" s="130" t="str">
        <f>VLOOKUP(H537,Presupuesto!$B$11:$C$565,2,0)</f>
        <v>INSTRUMENTOS MENORES MEDICO-QUIRURGICO Y LABORAT.</v>
      </c>
      <c r="J537" s="98" t="str">
        <f t="shared" si="33"/>
        <v>Estudiantes y Graduados</v>
      </c>
      <c r="K537" s="98" t="s">
        <v>412</v>
      </c>
    </row>
    <row r="538" spans="3:11" s="458" customFormat="1" x14ac:dyDescent="0.25">
      <c r="C538" s="143" t="s">
        <v>2114</v>
      </c>
      <c r="D538" s="646">
        <v>30</v>
      </c>
      <c r="E538" s="118">
        <v>1000</v>
      </c>
      <c r="F538" s="97">
        <f t="shared" si="35"/>
        <v>30000</v>
      </c>
      <c r="G538" s="161" t="s">
        <v>129</v>
      </c>
      <c r="H538" s="142" t="s">
        <v>328</v>
      </c>
      <c r="I538" s="130" t="str">
        <f>VLOOKUP(H538,Presupuesto!$B$11:$C$565,2,0)</f>
        <v>INSTRUMENTOS MENORES MEDICO-QUIRURGICO Y LABORAT.</v>
      </c>
      <c r="J538" s="98" t="str">
        <f t="shared" si="33"/>
        <v>Estudiantes y Graduados</v>
      </c>
      <c r="K538" s="98" t="s">
        <v>412</v>
      </c>
    </row>
    <row r="539" spans="3:11" s="458" customFormat="1" x14ac:dyDescent="0.25">
      <c r="C539" s="143" t="s">
        <v>2115</v>
      </c>
      <c r="D539" s="151">
        <v>5</v>
      </c>
      <c r="E539" s="118">
        <v>500</v>
      </c>
      <c r="F539" s="97">
        <f t="shared" si="35"/>
        <v>2500</v>
      </c>
      <c r="G539" s="161" t="s">
        <v>129</v>
      </c>
      <c r="H539" s="142" t="s">
        <v>328</v>
      </c>
      <c r="I539" s="130" t="str">
        <f>VLOOKUP(H539,Presupuesto!$B$11:$C$565,2,0)</f>
        <v>INSTRUMENTOS MENORES MEDICO-QUIRURGICO Y LABORAT.</v>
      </c>
      <c r="J539" s="98" t="str">
        <f t="shared" si="33"/>
        <v>Estudiantes y Graduados</v>
      </c>
      <c r="K539" s="98" t="s">
        <v>412</v>
      </c>
    </row>
    <row r="540" spans="3:11" s="458" customFormat="1" x14ac:dyDescent="0.25">
      <c r="C540" s="143" t="s">
        <v>2116</v>
      </c>
      <c r="D540" s="151">
        <v>200</v>
      </c>
      <c r="E540" s="118">
        <v>30</v>
      </c>
      <c r="F540" s="97">
        <f t="shared" si="35"/>
        <v>6000</v>
      </c>
      <c r="G540" s="161" t="s">
        <v>129</v>
      </c>
      <c r="H540" s="142" t="s">
        <v>328</v>
      </c>
      <c r="I540" s="130" t="str">
        <f>VLOOKUP(H540,Presupuesto!$B$11:$C$565,2,0)</f>
        <v>INSTRUMENTOS MENORES MEDICO-QUIRURGICO Y LABORAT.</v>
      </c>
      <c r="J540" s="98" t="str">
        <f t="shared" si="33"/>
        <v>Estudiantes y Graduados</v>
      </c>
      <c r="K540" s="98" t="s">
        <v>412</v>
      </c>
    </row>
    <row r="541" spans="3:11" s="458" customFormat="1" x14ac:dyDescent="0.25">
      <c r="C541" s="143" t="s">
        <v>2117</v>
      </c>
      <c r="D541" s="151">
        <v>280</v>
      </c>
      <c r="E541" s="118">
        <v>50</v>
      </c>
      <c r="F541" s="97">
        <f t="shared" si="35"/>
        <v>14000</v>
      </c>
      <c r="G541" s="161" t="s">
        <v>129</v>
      </c>
      <c r="H541" s="142" t="s">
        <v>328</v>
      </c>
      <c r="I541" s="130" t="str">
        <f>VLOOKUP(H541,Presupuesto!$B$11:$C$565,2,0)</f>
        <v>INSTRUMENTOS MENORES MEDICO-QUIRURGICO Y LABORAT.</v>
      </c>
      <c r="J541" s="98" t="str">
        <f t="shared" si="33"/>
        <v>Estudiantes y Graduados</v>
      </c>
      <c r="K541" s="98" t="s">
        <v>412</v>
      </c>
    </row>
    <row r="542" spans="3:11" s="458" customFormat="1" x14ac:dyDescent="0.25">
      <c r="C542" s="143" t="s">
        <v>2118</v>
      </c>
      <c r="D542" s="151">
        <v>150</v>
      </c>
      <c r="E542" s="118">
        <v>20</v>
      </c>
      <c r="F542" s="97">
        <f t="shared" si="35"/>
        <v>3000</v>
      </c>
      <c r="G542" s="161" t="s">
        <v>129</v>
      </c>
      <c r="H542" s="142" t="s">
        <v>328</v>
      </c>
      <c r="I542" s="130" t="str">
        <f>VLOOKUP(H542,Presupuesto!$B$11:$C$565,2,0)</f>
        <v>INSTRUMENTOS MENORES MEDICO-QUIRURGICO Y LABORAT.</v>
      </c>
      <c r="J542" s="98" t="str">
        <f t="shared" si="33"/>
        <v>Estudiantes y Graduados</v>
      </c>
      <c r="K542" s="98" t="s">
        <v>412</v>
      </c>
    </row>
    <row r="543" spans="3:11" s="458" customFormat="1" x14ac:dyDescent="0.25">
      <c r="C543" s="145" t="s">
        <v>2119</v>
      </c>
      <c r="D543" s="151">
        <v>50</v>
      </c>
      <c r="E543" s="118">
        <v>50</v>
      </c>
      <c r="F543" s="97">
        <f t="shared" si="35"/>
        <v>2500</v>
      </c>
      <c r="G543" s="161" t="s">
        <v>129</v>
      </c>
      <c r="H543" s="142" t="s">
        <v>328</v>
      </c>
      <c r="I543" s="130" t="str">
        <f>VLOOKUP(H543,Presupuesto!$B$11:$C$565,2,0)</f>
        <v>INSTRUMENTOS MENORES MEDICO-QUIRURGICO Y LABORAT.</v>
      </c>
      <c r="J543" s="98" t="str">
        <f t="shared" si="33"/>
        <v>Estudiantes y Graduados</v>
      </c>
      <c r="K543" s="98" t="s">
        <v>403</v>
      </c>
    </row>
    <row r="544" spans="3:11" s="458" customFormat="1" x14ac:dyDescent="0.25">
      <c r="C544" s="145" t="s">
        <v>2120</v>
      </c>
      <c r="D544" s="151">
        <v>200</v>
      </c>
      <c r="E544" s="118">
        <v>10</v>
      </c>
      <c r="F544" s="97">
        <f t="shared" si="35"/>
        <v>2000</v>
      </c>
      <c r="G544" s="161" t="s">
        <v>129</v>
      </c>
      <c r="H544" s="142" t="s">
        <v>328</v>
      </c>
      <c r="I544" s="130" t="str">
        <f>VLOOKUP(H544,Presupuesto!$B$11:$C$565,2,0)</f>
        <v>INSTRUMENTOS MENORES MEDICO-QUIRURGICO Y LABORAT.</v>
      </c>
      <c r="J544" s="98" t="str">
        <f t="shared" si="33"/>
        <v>Estudiantes y Graduados</v>
      </c>
      <c r="K544" s="98" t="s">
        <v>412</v>
      </c>
    </row>
    <row r="545" spans="3:11" s="458" customFormat="1" x14ac:dyDescent="0.25">
      <c r="C545" s="145" t="s">
        <v>2121</v>
      </c>
      <c r="D545" s="151">
        <v>1000</v>
      </c>
      <c r="E545" s="118">
        <v>5</v>
      </c>
      <c r="F545" s="97">
        <f t="shared" si="35"/>
        <v>5000</v>
      </c>
      <c r="G545" s="161" t="s">
        <v>129</v>
      </c>
      <c r="H545" s="142" t="s">
        <v>328</v>
      </c>
      <c r="I545" s="130" t="str">
        <f>VLOOKUP(H545,Presupuesto!$B$11:$C$565,2,0)</f>
        <v>INSTRUMENTOS MENORES MEDICO-QUIRURGICO Y LABORAT.</v>
      </c>
      <c r="J545" s="98" t="str">
        <f t="shared" si="33"/>
        <v>Estudiantes y Graduados</v>
      </c>
      <c r="K545" s="98" t="s">
        <v>412</v>
      </c>
    </row>
    <row r="546" spans="3:11" s="458" customFormat="1" x14ac:dyDescent="0.25">
      <c r="C546" s="145" t="s">
        <v>2122</v>
      </c>
      <c r="D546" s="151">
        <v>500</v>
      </c>
      <c r="E546" s="118">
        <v>50</v>
      </c>
      <c r="F546" s="97">
        <f t="shared" si="35"/>
        <v>25000</v>
      </c>
      <c r="G546" s="161" t="s">
        <v>129</v>
      </c>
      <c r="H546" s="142" t="s">
        <v>328</v>
      </c>
      <c r="I546" s="130" t="str">
        <f>VLOOKUP(H546,Presupuesto!$B$11:$C$565,2,0)</f>
        <v>INSTRUMENTOS MENORES MEDICO-QUIRURGICO Y LABORAT.</v>
      </c>
      <c r="J546" s="98" t="s">
        <v>1360</v>
      </c>
      <c r="K546" s="98" t="s">
        <v>412</v>
      </c>
    </row>
    <row r="547" spans="3:11" s="458" customFormat="1" x14ac:dyDescent="0.25">
      <c r="C547" s="645" t="s">
        <v>2123</v>
      </c>
      <c r="D547" s="151">
        <v>100</v>
      </c>
      <c r="E547" s="118">
        <v>20</v>
      </c>
      <c r="F547" s="97">
        <f t="shared" si="35"/>
        <v>2000</v>
      </c>
      <c r="G547" s="161" t="s">
        <v>129</v>
      </c>
      <c r="H547" s="142" t="s">
        <v>328</v>
      </c>
      <c r="I547" s="130" t="str">
        <f>VLOOKUP(H547,Presupuesto!$B$11:$C$565,2,0)</f>
        <v>INSTRUMENTOS MENORES MEDICO-QUIRURGICO Y LABORAT.</v>
      </c>
      <c r="J547" s="98" t="s">
        <v>1360</v>
      </c>
      <c r="K547" s="98" t="s">
        <v>412</v>
      </c>
    </row>
    <row r="548" spans="3:11" s="458" customFormat="1" x14ac:dyDescent="0.25">
      <c r="C548" s="141" t="s">
        <v>2124</v>
      </c>
      <c r="D548" s="158">
        <v>150</v>
      </c>
      <c r="E548" s="123">
        <v>100</v>
      </c>
      <c r="F548" s="97">
        <f t="shared" ref="F548:F556" si="36">D548*E548</f>
        <v>15000</v>
      </c>
      <c r="G548" s="161" t="s">
        <v>129</v>
      </c>
      <c r="H548" s="142" t="s">
        <v>328</v>
      </c>
      <c r="I548" s="130" t="str">
        <f>VLOOKUP(H548,Presupuesto!$B$11:$C$565,2,0)</f>
        <v>INSTRUMENTOS MENORES MEDICO-QUIRURGICO Y LABORAT.</v>
      </c>
      <c r="J548" s="98" t="str">
        <f t="shared" si="33"/>
        <v>Estudiantes y Graduados</v>
      </c>
      <c r="K548" s="98" t="s">
        <v>412</v>
      </c>
    </row>
    <row r="549" spans="3:11" s="458" customFormat="1" x14ac:dyDescent="0.25">
      <c r="C549" s="143" t="s">
        <v>2125</v>
      </c>
      <c r="D549" s="151">
        <v>120</v>
      </c>
      <c r="E549" s="118">
        <v>50</v>
      </c>
      <c r="F549" s="97">
        <f t="shared" si="36"/>
        <v>6000</v>
      </c>
      <c r="G549" s="161" t="s">
        <v>129</v>
      </c>
      <c r="H549" s="142" t="s">
        <v>328</v>
      </c>
      <c r="I549" s="130" t="str">
        <f>VLOOKUP(H549,Presupuesto!$B$11:$C$565,2,0)</f>
        <v>INSTRUMENTOS MENORES MEDICO-QUIRURGICO Y LABORAT.</v>
      </c>
      <c r="J549" s="98" t="str">
        <f t="shared" si="33"/>
        <v>Estudiantes y Graduados</v>
      </c>
      <c r="K549" s="98" t="s">
        <v>412</v>
      </c>
    </row>
    <row r="550" spans="3:11" s="458" customFormat="1" x14ac:dyDescent="0.25">
      <c r="C550" s="143" t="s">
        <v>2126</v>
      </c>
      <c r="D550" s="151">
        <v>75</v>
      </c>
      <c r="E550" s="118">
        <v>20</v>
      </c>
      <c r="F550" s="97">
        <f t="shared" si="36"/>
        <v>1500</v>
      </c>
      <c r="G550" s="161" t="s">
        <v>129</v>
      </c>
      <c r="H550" s="142" t="s">
        <v>328</v>
      </c>
      <c r="I550" s="130" t="str">
        <f>VLOOKUP(H550,Presupuesto!$B$11:$C$565,2,0)</f>
        <v>INSTRUMENTOS MENORES MEDICO-QUIRURGICO Y LABORAT.</v>
      </c>
      <c r="J550" s="98" t="str">
        <f t="shared" si="33"/>
        <v>Estudiantes y Graduados</v>
      </c>
      <c r="K550" s="98" t="s">
        <v>412</v>
      </c>
    </row>
    <row r="551" spans="3:11" s="458" customFormat="1" x14ac:dyDescent="0.25">
      <c r="C551" s="143" t="s">
        <v>2127</v>
      </c>
      <c r="D551" s="151">
        <v>50</v>
      </c>
      <c r="E551" s="118">
        <v>50</v>
      </c>
      <c r="F551" s="97">
        <f t="shared" si="36"/>
        <v>2500</v>
      </c>
      <c r="G551" s="161" t="s">
        <v>129</v>
      </c>
      <c r="H551" s="142" t="s">
        <v>328</v>
      </c>
      <c r="I551" s="130" t="str">
        <f>VLOOKUP(H551,Presupuesto!$B$11:$C$565,2,0)</f>
        <v>INSTRUMENTOS MENORES MEDICO-QUIRURGICO Y LABORAT.</v>
      </c>
      <c r="J551" s="98" t="str">
        <f t="shared" si="33"/>
        <v>Estudiantes y Graduados</v>
      </c>
      <c r="K551" s="98" t="s">
        <v>412</v>
      </c>
    </row>
    <row r="552" spans="3:11" s="458" customFormat="1" x14ac:dyDescent="0.25">
      <c r="C552" s="143" t="s">
        <v>2128</v>
      </c>
      <c r="D552" s="646">
        <v>2</v>
      </c>
      <c r="E552" s="118">
        <v>10000</v>
      </c>
      <c r="F552" s="97">
        <f t="shared" si="36"/>
        <v>20000</v>
      </c>
      <c r="G552" s="161" t="s">
        <v>129</v>
      </c>
      <c r="H552" s="142" t="s">
        <v>328</v>
      </c>
      <c r="I552" s="130" t="str">
        <f>VLOOKUP(H552,Presupuesto!$B$11:$C$565,2,0)</f>
        <v>INSTRUMENTOS MENORES MEDICO-QUIRURGICO Y LABORAT.</v>
      </c>
      <c r="J552" s="98" t="str">
        <f t="shared" si="33"/>
        <v>Estudiantes y Graduados</v>
      </c>
      <c r="K552" s="98" t="s">
        <v>412</v>
      </c>
    </row>
    <row r="553" spans="3:11" s="458" customFormat="1" x14ac:dyDescent="0.25">
      <c r="C553" s="143" t="s">
        <v>2129</v>
      </c>
      <c r="D553" s="646">
        <v>2</v>
      </c>
      <c r="E553" s="118">
        <v>10000</v>
      </c>
      <c r="F553" s="97">
        <f t="shared" si="36"/>
        <v>20000</v>
      </c>
      <c r="G553" s="161" t="s">
        <v>129</v>
      </c>
      <c r="H553" s="142" t="s">
        <v>328</v>
      </c>
      <c r="I553" s="130" t="str">
        <f>VLOOKUP(H553,Presupuesto!$B$11:$C$565,2,0)</f>
        <v>INSTRUMENTOS MENORES MEDICO-QUIRURGICO Y LABORAT.</v>
      </c>
      <c r="J553" s="98" t="str">
        <f t="shared" si="33"/>
        <v>Estudiantes y Graduados</v>
      </c>
      <c r="K553" s="98" t="s">
        <v>412</v>
      </c>
    </row>
    <row r="554" spans="3:11" s="458" customFormat="1" x14ac:dyDescent="0.25">
      <c r="C554" s="143" t="s">
        <v>2130</v>
      </c>
      <c r="D554" s="646">
        <v>2</v>
      </c>
      <c r="E554" s="118">
        <v>10000</v>
      </c>
      <c r="F554" s="97">
        <f t="shared" si="36"/>
        <v>20000</v>
      </c>
      <c r="G554" s="161" t="s">
        <v>129</v>
      </c>
      <c r="H554" s="142" t="s">
        <v>328</v>
      </c>
      <c r="I554" s="130" t="str">
        <f>VLOOKUP(H554,Presupuesto!$B$11:$C$565,2,0)</f>
        <v>INSTRUMENTOS MENORES MEDICO-QUIRURGICO Y LABORAT.</v>
      </c>
      <c r="J554" s="98" t="str">
        <f t="shared" si="33"/>
        <v>Estudiantes y Graduados</v>
      </c>
      <c r="K554" s="98" t="s">
        <v>412</v>
      </c>
    </row>
    <row r="555" spans="3:11" s="458" customFormat="1" x14ac:dyDescent="0.25">
      <c r="C555" s="143"/>
      <c r="D555" s="151"/>
      <c r="E555" s="118"/>
      <c r="F555" s="97">
        <f t="shared" si="36"/>
        <v>0</v>
      </c>
      <c r="G555" s="161"/>
      <c r="H555" s="144"/>
      <c r="I555" s="130" t="e">
        <f>VLOOKUP(H555,Presupuesto!$B$11:$C$565,2,0)</f>
        <v>#N/A</v>
      </c>
      <c r="J555" s="98" t="str">
        <f t="shared" si="33"/>
        <v>Estudiantes y Graduados</v>
      </c>
      <c r="K555" s="98" t="s">
        <v>412</v>
      </c>
    </row>
    <row r="556" spans="3:11" s="458" customFormat="1" x14ac:dyDescent="0.25">
      <c r="C556" s="143"/>
      <c r="D556" s="151"/>
      <c r="E556" s="118"/>
      <c r="F556" s="97">
        <f t="shared" si="36"/>
        <v>0</v>
      </c>
      <c r="G556" s="161"/>
      <c r="H556" s="144"/>
      <c r="I556" s="130" t="e">
        <f>VLOOKUP(H556,Presupuesto!$B$11:$C$565,2,0)</f>
        <v>#N/A</v>
      </c>
      <c r="J556" s="98" t="str">
        <f t="shared" si="33"/>
        <v>Estudiantes y Graduados</v>
      </c>
      <c r="K556" s="98" t="s">
        <v>412</v>
      </c>
    </row>
    <row r="557" spans="3:11" x14ac:dyDescent="0.25">
      <c r="C557" s="145"/>
      <c r="D557" s="151"/>
      <c r="E557" s="118"/>
      <c r="F557" s="97">
        <f t="shared" si="32"/>
        <v>0</v>
      </c>
      <c r="G557" s="161"/>
      <c r="H557" s="146"/>
      <c r="I557" s="130" t="e">
        <f>VLOOKUP(H557,Presupuesto!$B$11:$C$565,2,0)</f>
        <v>#N/A</v>
      </c>
      <c r="J557" s="98" t="str">
        <f t="shared" si="33"/>
        <v>Estudiantes y Graduados</v>
      </c>
      <c r="K557" s="98" t="s">
        <v>412</v>
      </c>
    </row>
    <row r="558" spans="3:11" ht="15.75" thickBot="1" x14ac:dyDescent="0.3">
      <c r="C558" s="147"/>
      <c r="D558" s="159"/>
      <c r="E558" s="103"/>
      <c r="F558" s="105">
        <f t="shared" si="32"/>
        <v>0</v>
      </c>
      <c r="G558" s="162"/>
      <c r="H558" s="148"/>
      <c r="I558" s="132" t="e">
        <f>VLOOKUP(H558,Presupuesto!$B$11:$C$565,2,0)</f>
        <v>#N/A</v>
      </c>
      <c r="J558" s="106" t="str">
        <f t="shared" si="33"/>
        <v>Estudiantes y Graduados</v>
      </c>
      <c r="K558" s="124" t="s">
        <v>394</v>
      </c>
    </row>
    <row r="560" spans="3:11" ht="15.75" thickBot="1" x14ac:dyDescent="0.3">
      <c r="F560" s="90"/>
      <c r="G560" s="89"/>
      <c r="H560" s="90"/>
      <c r="I560" s="90"/>
    </row>
    <row r="561" spans="3:11" ht="15.75" thickBot="1" x14ac:dyDescent="0.3">
      <c r="C561" s="157" t="s">
        <v>53</v>
      </c>
      <c r="D561" s="370">
        <f>SUM(F568:F602)</f>
        <v>100000</v>
      </c>
      <c r="F561" s="70"/>
      <c r="G561" s="79"/>
      <c r="H561" s="70"/>
      <c r="I561" s="70"/>
    </row>
    <row r="562" spans="3:11" x14ac:dyDescent="0.25">
      <c r="C562" s="70"/>
      <c r="D562" s="31"/>
      <c r="E562" s="93"/>
      <c r="F562" s="93"/>
      <c r="G562" s="93"/>
      <c r="H562" s="76"/>
      <c r="I562" s="76"/>
      <c r="J562" s="76"/>
      <c r="K562" s="112"/>
    </row>
    <row r="563" spans="3:11" x14ac:dyDescent="0.25">
      <c r="C563" s="70"/>
      <c r="D563" s="31"/>
      <c r="E563" s="93"/>
      <c r="F563" s="93"/>
      <c r="G563" s="93"/>
      <c r="H563" s="76"/>
      <c r="I563" s="76"/>
      <c r="J563" s="76"/>
      <c r="K563" s="112"/>
    </row>
    <row r="564" spans="3:11" ht="15.75" x14ac:dyDescent="0.25">
      <c r="C564" s="202" t="s">
        <v>392</v>
      </c>
      <c r="D564" s="366"/>
      <c r="E564" s="93"/>
      <c r="F564" s="93"/>
      <c r="G564" s="93"/>
      <c r="H564" s="76"/>
      <c r="I564" s="76"/>
      <c r="J564" s="76"/>
      <c r="K564" s="112"/>
    </row>
    <row r="565" spans="3:11" ht="18.75" x14ac:dyDescent="0.25">
      <c r="C565" s="211" t="e">
        <f>IFERROR(VLOOKUP(D564,'1. Desarrollo e Innov. Curricu.'!$E:$F,2,FALSE),IFERROR(VLOOKUP(D564,'2. Investigación Científica'!$E:$F,2,FALSE),IFERROR(VLOOKUP(D564,'3. Vinculación Univ. Sociedad'!$E:$F,2,FALSE),IFERROR(VLOOKUP(D564,'4. Docencia y Profesorado Univ.'!$E:$F,2,FALSE),IFERROR(VLOOKUP(D564,'5. Estudiantes y Graduados'!$E:$F,2,FALSE),IFERROR(VLOOKUP(D564,'11. Gestion Administrativa'!$E:$F,2,FALSE),IFERROR(VLOOKUP(D564,'13. Gestión Académica'!$E:$F,2,FALSE),IFERROR(VLOOKUP(D564,'8. Asegura. de la Calid. y M'!$E:$F,2,FALSE),IFERROR(VLOOKUP(D564,'6. Gestión del Conocimiento'!$E:$F,2,FALSE),IFERROR(VLOOKUP(D564,'15. Gobernabilidad y Proceso...'!$E:$F,2,FALSE),IFERROR(VLOOKUP(D564,'12. Gestión del Talento Humano'!$E:$F,2,FALSE),IFERROR(VLOOKUP(D564,'14. Internacional... de la E.S.'!$E:$F,2,FALSE),IFERROR(VLOOKUP(D564,'10. Posgrado'!$E:$F,2,FALSE),IFERROR(VLOOKUP(D564,'17. Gestión TIC'!$E:$F,2,FALSE),IFERROR(VLOOKUP(D564,'16. Desa. del Sistema Educ.Sup.'!$E:$F,2,FALSE),IFERROR(VLOOKUP(D564,'9. Cultura de Inno. Insti...'!$E:$F,2,FALSE),VLOOKUP(D564,'7. Lo Esencial de la Reforma U.'!$E:$F,2,0)))))))))))))))))</f>
        <v>#N/A</v>
      </c>
      <c r="D565" s="31"/>
      <c r="E565" s="93"/>
      <c r="F565" s="93"/>
      <c r="G565" s="93"/>
      <c r="H565" s="76"/>
      <c r="I565" s="76"/>
      <c r="J565" s="76"/>
      <c r="K565" s="112"/>
    </row>
    <row r="566" spans="3:11" ht="15.75" thickBot="1" x14ac:dyDescent="0.3">
      <c r="F566" s="93"/>
      <c r="G566" s="76"/>
      <c r="H566" s="76"/>
      <c r="I566" s="76"/>
    </row>
    <row r="567" spans="3:11" ht="30.75" thickBot="1" x14ac:dyDescent="0.3">
      <c r="C567" s="129" t="s">
        <v>44</v>
      </c>
      <c r="D567" s="129" t="s">
        <v>55</v>
      </c>
      <c r="E567" s="136" t="s">
        <v>57</v>
      </c>
      <c r="F567" s="135" t="s">
        <v>27</v>
      </c>
      <c r="G567" s="133" t="s">
        <v>131</v>
      </c>
      <c r="H567" s="136" t="s">
        <v>46</v>
      </c>
      <c r="I567" s="133" t="s">
        <v>132</v>
      </c>
      <c r="J567" s="133" t="s">
        <v>410</v>
      </c>
      <c r="K567" s="133" t="s">
        <v>411</v>
      </c>
    </row>
    <row r="568" spans="3:11" x14ac:dyDescent="0.25">
      <c r="C568" s="221" t="s">
        <v>439</v>
      </c>
      <c r="D568" s="222"/>
      <c r="E568" s="220">
        <f>HLOOKUP(C568,$AH$2:$BU$3,2,0)</f>
        <v>620</v>
      </c>
      <c r="F568" s="97">
        <f t="shared" ref="F568:F602" si="37">D568*E568</f>
        <v>0</v>
      </c>
      <c r="G568" s="161"/>
      <c r="H568" s="142"/>
      <c r="I568" s="130" t="e">
        <f>VLOOKUP(H568,Presupuesto!$B$11:$C$565,2,0)</f>
        <v>#N/A</v>
      </c>
      <c r="J568" s="219" t="s">
        <v>1360</v>
      </c>
      <c r="K568" s="98" t="s">
        <v>394</v>
      </c>
    </row>
    <row r="569" spans="3:11" x14ac:dyDescent="0.25">
      <c r="C569" s="141" t="s">
        <v>2133</v>
      </c>
      <c r="D569" s="158">
        <v>2</v>
      </c>
      <c r="E569" s="123">
        <v>50000</v>
      </c>
      <c r="F569" s="97">
        <f t="shared" si="37"/>
        <v>100000</v>
      </c>
      <c r="G569" s="161" t="s">
        <v>1509</v>
      </c>
      <c r="H569" s="142" t="s">
        <v>717</v>
      </c>
      <c r="I569" s="130" t="str">
        <f>VLOOKUP(H569,Presupuesto!$B$11:$C$565,2,0)</f>
        <v>SERVICIOS DE IMPRENTA PUBLIC.Y REPRODUCCION</v>
      </c>
      <c r="J569" s="98" t="str">
        <f>$J$568</f>
        <v>Estudiantes y Graduados</v>
      </c>
      <c r="K569" s="98" t="s">
        <v>403</v>
      </c>
    </row>
    <row r="570" spans="3:11" x14ac:dyDescent="0.25">
      <c r="C570" s="141"/>
      <c r="D570" s="158"/>
      <c r="E570" s="123"/>
      <c r="F570" s="97">
        <f t="shared" si="37"/>
        <v>0</v>
      </c>
      <c r="G570" s="161"/>
      <c r="H570" s="142"/>
      <c r="I570" s="130" t="e">
        <f>VLOOKUP(H570,Presupuesto!$B$11:$C$565,2,0)</f>
        <v>#N/A</v>
      </c>
      <c r="J570" s="98" t="str">
        <f t="shared" ref="J570:J602" si="38">$J$568</f>
        <v>Estudiantes y Graduados</v>
      </c>
      <c r="K570" s="98" t="s">
        <v>412</v>
      </c>
    </row>
    <row r="571" spans="3:11" x14ac:dyDescent="0.25">
      <c r="C571" s="141"/>
      <c r="D571" s="158"/>
      <c r="E571" s="123"/>
      <c r="F571" s="97">
        <f t="shared" si="37"/>
        <v>0</v>
      </c>
      <c r="G571" s="161"/>
      <c r="H571" s="142"/>
      <c r="I571" s="130" t="e">
        <f>VLOOKUP(H571,Presupuesto!$B$11:$C$565,2,0)</f>
        <v>#N/A</v>
      </c>
      <c r="J571" s="98" t="str">
        <f t="shared" si="38"/>
        <v>Estudiantes y Graduados</v>
      </c>
      <c r="K571" s="98" t="s">
        <v>412</v>
      </c>
    </row>
    <row r="572" spans="3:11" x14ac:dyDescent="0.25">
      <c r="C572" s="141"/>
      <c r="D572" s="158"/>
      <c r="E572" s="123"/>
      <c r="F572" s="97">
        <f t="shared" si="37"/>
        <v>0</v>
      </c>
      <c r="G572" s="161"/>
      <c r="H572" s="142"/>
      <c r="I572" s="130" t="e">
        <f>VLOOKUP(H572,Presupuesto!$B$11:$C$565,2,0)</f>
        <v>#N/A</v>
      </c>
      <c r="J572" s="98" t="str">
        <f t="shared" si="38"/>
        <v>Estudiantes y Graduados</v>
      </c>
      <c r="K572" s="98" t="s">
        <v>412</v>
      </c>
    </row>
    <row r="573" spans="3:11" x14ac:dyDescent="0.25">
      <c r="C573" s="141"/>
      <c r="D573" s="158"/>
      <c r="E573" s="123"/>
      <c r="F573" s="97">
        <f t="shared" si="37"/>
        <v>0</v>
      </c>
      <c r="G573" s="161"/>
      <c r="H573" s="142"/>
      <c r="I573" s="130" t="e">
        <f>VLOOKUP(H573,Presupuesto!$B$11:$C$565,2,0)</f>
        <v>#N/A</v>
      </c>
      <c r="J573" s="98" t="str">
        <f t="shared" si="38"/>
        <v>Estudiantes y Graduados</v>
      </c>
      <c r="K573" s="98" t="s">
        <v>401</v>
      </c>
    </row>
    <row r="574" spans="3:11" x14ac:dyDescent="0.25">
      <c r="C574" s="141"/>
      <c r="D574" s="158"/>
      <c r="E574" s="123"/>
      <c r="F574" s="97">
        <f t="shared" si="37"/>
        <v>0</v>
      </c>
      <c r="G574" s="161"/>
      <c r="H574" s="142"/>
      <c r="I574" s="130" t="e">
        <f>VLOOKUP(H574,Presupuesto!$B$11:$C$565,2,0)</f>
        <v>#N/A</v>
      </c>
      <c r="J574" s="98" t="str">
        <f t="shared" si="38"/>
        <v>Estudiantes y Graduados</v>
      </c>
      <c r="K574" s="98" t="s">
        <v>412</v>
      </c>
    </row>
    <row r="575" spans="3:11" x14ac:dyDescent="0.25">
      <c r="C575" s="141"/>
      <c r="D575" s="158"/>
      <c r="E575" s="123"/>
      <c r="F575" s="97">
        <f t="shared" si="37"/>
        <v>0</v>
      </c>
      <c r="G575" s="161"/>
      <c r="H575" s="142"/>
      <c r="I575" s="130" t="e">
        <f>VLOOKUP(H575,Presupuesto!$B$11:$C$565,2,0)</f>
        <v>#N/A</v>
      </c>
      <c r="J575" s="98" t="str">
        <f t="shared" si="38"/>
        <v>Estudiantes y Graduados</v>
      </c>
      <c r="K575" s="98" t="s">
        <v>412</v>
      </c>
    </row>
    <row r="576" spans="3:11" x14ac:dyDescent="0.25">
      <c r="C576" s="141"/>
      <c r="D576" s="158"/>
      <c r="E576" s="123"/>
      <c r="F576" s="97">
        <f t="shared" si="37"/>
        <v>0</v>
      </c>
      <c r="G576" s="161"/>
      <c r="H576" s="142"/>
      <c r="I576" s="130" t="e">
        <f>VLOOKUP(H576,Presupuesto!$B$11:$C$565,2,0)</f>
        <v>#N/A</v>
      </c>
      <c r="J576" s="98" t="str">
        <f t="shared" si="38"/>
        <v>Estudiantes y Graduados</v>
      </c>
      <c r="K576" s="98" t="s">
        <v>412</v>
      </c>
    </row>
    <row r="577" spans="3:11" x14ac:dyDescent="0.25">
      <c r="C577" s="141"/>
      <c r="D577" s="158"/>
      <c r="E577" s="123"/>
      <c r="F577" s="97">
        <f t="shared" si="37"/>
        <v>0</v>
      </c>
      <c r="G577" s="161"/>
      <c r="H577" s="142"/>
      <c r="I577" s="130" t="e">
        <f>VLOOKUP(H577,Presupuesto!$B$11:$C$565,2,0)</f>
        <v>#N/A</v>
      </c>
      <c r="J577" s="98" t="str">
        <f t="shared" si="38"/>
        <v>Estudiantes y Graduados</v>
      </c>
      <c r="K577" s="98" t="s">
        <v>412</v>
      </c>
    </row>
    <row r="578" spans="3:11" x14ac:dyDescent="0.25">
      <c r="C578" s="141"/>
      <c r="D578" s="158"/>
      <c r="E578" s="123"/>
      <c r="F578" s="97">
        <f t="shared" si="37"/>
        <v>0</v>
      </c>
      <c r="G578" s="161"/>
      <c r="H578" s="142"/>
      <c r="I578" s="130" t="e">
        <f>VLOOKUP(H578,Presupuesto!$B$11:$C$565,2,0)</f>
        <v>#N/A</v>
      </c>
      <c r="J578" s="98" t="str">
        <f t="shared" si="38"/>
        <v>Estudiantes y Graduados</v>
      </c>
      <c r="K578" s="98" t="s">
        <v>412</v>
      </c>
    </row>
    <row r="579" spans="3:11" x14ac:dyDescent="0.25">
      <c r="C579" s="141"/>
      <c r="D579" s="158"/>
      <c r="E579" s="123"/>
      <c r="F579" s="97">
        <f t="shared" si="37"/>
        <v>0</v>
      </c>
      <c r="G579" s="161"/>
      <c r="H579" s="142"/>
      <c r="I579" s="130" t="e">
        <f>VLOOKUP(H579,Presupuesto!$B$11:$C$565,2,0)</f>
        <v>#N/A</v>
      </c>
      <c r="J579" s="98" t="str">
        <f t="shared" si="38"/>
        <v>Estudiantes y Graduados</v>
      </c>
      <c r="K579" s="98" t="s">
        <v>412</v>
      </c>
    </row>
    <row r="580" spans="3:11" x14ac:dyDescent="0.25">
      <c r="C580" s="141"/>
      <c r="D580" s="158"/>
      <c r="E580" s="123"/>
      <c r="F580" s="97">
        <f t="shared" si="37"/>
        <v>0</v>
      </c>
      <c r="G580" s="161"/>
      <c r="H580" s="142"/>
      <c r="I580" s="130" t="e">
        <f>VLOOKUP(H580,Presupuesto!$B$11:$C$565,2,0)</f>
        <v>#N/A</v>
      </c>
      <c r="J580" s="98" t="str">
        <f t="shared" si="38"/>
        <v>Estudiantes y Graduados</v>
      </c>
      <c r="K580" s="98" t="s">
        <v>412</v>
      </c>
    </row>
    <row r="581" spans="3:11" x14ac:dyDescent="0.25">
      <c r="C581" s="141"/>
      <c r="D581" s="158"/>
      <c r="E581" s="123"/>
      <c r="F581" s="97">
        <f t="shared" si="37"/>
        <v>0</v>
      </c>
      <c r="G581" s="161"/>
      <c r="H581" s="142"/>
      <c r="I581" s="130" t="e">
        <f>VLOOKUP(H581,Presupuesto!$B$11:$C$565,2,0)</f>
        <v>#N/A</v>
      </c>
      <c r="J581" s="98" t="str">
        <f t="shared" si="38"/>
        <v>Estudiantes y Graduados</v>
      </c>
      <c r="K581" s="98" t="s">
        <v>412</v>
      </c>
    </row>
    <row r="582" spans="3:11" x14ac:dyDescent="0.25">
      <c r="C582" s="141"/>
      <c r="D582" s="158"/>
      <c r="E582" s="123"/>
      <c r="F582" s="97">
        <f t="shared" si="37"/>
        <v>0</v>
      </c>
      <c r="G582" s="161"/>
      <c r="H582" s="142"/>
      <c r="I582" s="130" t="e">
        <f>VLOOKUP(H582,Presupuesto!$B$11:$C$565,2,0)</f>
        <v>#N/A</v>
      </c>
      <c r="J582" s="98" t="str">
        <f t="shared" si="38"/>
        <v>Estudiantes y Graduados</v>
      </c>
      <c r="K582" s="98" t="s">
        <v>412</v>
      </c>
    </row>
    <row r="583" spans="3:11" x14ac:dyDescent="0.25">
      <c r="C583" s="141"/>
      <c r="D583" s="158"/>
      <c r="E583" s="123"/>
      <c r="F583" s="97">
        <f t="shared" si="37"/>
        <v>0</v>
      </c>
      <c r="G583" s="161"/>
      <c r="H583" s="142"/>
      <c r="I583" s="130" t="e">
        <f>VLOOKUP(H583,Presupuesto!$B$11:$C$565,2,0)</f>
        <v>#N/A</v>
      </c>
      <c r="J583" s="98" t="str">
        <f t="shared" si="38"/>
        <v>Estudiantes y Graduados</v>
      </c>
      <c r="K583" s="98" t="s">
        <v>412</v>
      </c>
    </row>
    <row r="584" spans="3:11" x14ac:dyDescent="0.25">
      <c r="C584" s="141"/>
      <c r="D584" s="158"/>
      <c r="E584" s="123"/>
      <c r="F584" s="97">
        <f t="shared" si="37"/>
        <v>0</v>
      </c>
      <c r="G584" s="161"/>
      <c r="H584" s="142"/>
      <c r="I584" s="130" t="e">
        <f>VLOOKUP(H584,Presupuesto!$B$11:$C$565,2,0)</f>
        <v>#N/A</v>
      </c>
      <c r="J584" s="98" t="str">
        <f t="shared" si="38"/>
        <v>Estudiantes y Graduados</v>
      </c>
      <c r="K584" s="98" t="s">
        <v>412</v>
      </c>
    </row>
    <row r="585" spans="3:11" x14ac:dyDescent="0.25">
      <c r="C585" s="141"/>
      <c r="D585" s="158"/>
      <c r="E585" s="123"/>
      <c r="F585" s="97">
        <f t="shared" si="37"/>
        <v>0</v>
      </c>
      <c r="G585" s="161"/>
      <c r="H585" s="142"/>
      <c r="I585" s="130" t="e">
        <f>VLOOKUP(H585,Presupuesto!$B$11:$C$565,2,0)</f>
        <v>#N/A</v>
      </c>
      <c r="J585" s="98" t="str">
        <f t="shared" si="38"/>
        <v>Estudiantes y Graduados</v>
      </c>
      <c r="K585" s="98" t="s">
        <v>412</v>
      </c>
    </row>
    <row r="586" spans="3:11" x14ac:dyDescent="0.25">
      <c r="C586" s="141"/>
      <c r="D586" s="158"/>
      <c r="E586" s="123"/>
      <c r="F586" s="97">
        <f t="shared" si="37"/>
        <v>0</v>
      </c>
      <c r="G586" s="161"/>
      <c r="H586" s="142"/>
      <c r="I586" s="130" t="e">
        <f>VLOOKUP(H586,Presupuesto!$B$11:$C$565,2,0)</f>
        <v>#N/A</v>
      </c>
      <c r="J586" s="98" t="str">
        <f t="shared" si="38"/>
        <v>Estudiantes y Graduados</v>
      </c>
      <c r="K586" s="98" t="s">
        <v>412</v>
      </c>
    </row>
    <row r="587" spans="3:11" x14ac:dyDescent="0.25">
      <c r="C587" s="141"/>
      <c r="D587" s="158"/>
      <c r="E587" s="123"/>
      <c r="F587" s="97">
        <f t="shared" si="37"/>
        <v>0</v>
      </c>
      <c r="G587" s="161"/>
      <c r="H587" s="142"/>
      <c r="I587" s="130" t="e">
        <f>VLOOKUP(H587,Presupuesto!$B$11:$C$565,2,0)</f>
        <v>#N/A</v>
      </c>
      <c r="J587" s="98" t="str">
        <f t="shared" si="38"/>
        <v>Estudiantes y Graduados</v>
      </c>
      <c r="K587" s="98" t="s">
        <v>412</v>
      </c>
    </row>
    <row r="588" spans="3:11" x14ac:dyDescent="0.25">
      <c r="C588" s="141"/>
      <c r="D588" s="158"/>
      <c r="E588" s="123"/>
      <c r="F588" s="97">
        <f t="shared" si="37"/>
        <v>0</v>
      </c>
      <c r="G588" s="161"/>
      <c r="H588" s="142"/>
      <c r="I588" s="130" t="e">
        <f>VLOOKUP(H588,Presupuesto!$B$11:$C$565,2,0)</f>
        <v>#N/A</v>
      </c>
      <c r="J588" s="98" t="str">
        <f t="shared" si="38"/>
        <v>Estudiantes y Graduados</v>
      </c>
      <c r="K588" s="98" t="s">
        <v>412</v>
      </c>
    </row>
    <row r="589" spans="3:11" x14ac:dyDescent="0.25">
      <c r="C589" s="141"/>
      <c r="D589" s="158"/>
      <c r="E589" s="123"/>
      <c r="F589" s="97">
        <f t="shared" si="37"/>
        <v>0</v>
      </c>
      <c r="G589" s="161"/>
      <c r="H589" s="142"/>
      <c r="I589" s="130" t="e">
        <f>VLOOKUP(H589,Presupuesto!$B$11:$C$565,2,0)</f>
        <v>#N/A</v>
      </c>
      <c r="J589" s="98" t="str">
        <f t="shared" si="38"/>
        <v>Estudiantes y Graduados</v>
      </c>
      <c r="K589" s="98" t="s">
        <v>412</v>
      </c>
    </row>
    <row r="590" spans="3:11" x14ac:dyDescent="0.25">
      <c r="C590" s="143"/>
      <c r="D590" s="151"/>
      <c r="E590" s="118"/>
      <c r="F590" s="97">
        <f t="shared" si="37"/>
        <v>0</v>
      </c>
      <c r="G590" s="161"/>
      <c r="H590" s="144"/>
      <c r="I590" s="130" t="e">
        <f>VLOOKUP(H590,Presupuesto!$B$11:$C$565,2,0)</f>
        <v>#N/A</v>
      </c>
      <c r="J590" s="98" t="str">
        <f t="shared" si="38"/>
        <v>Estudiantes y Graduados</v>
      </c>
      <c r="K590" s="98" t="s">
        <v>412</v>
      </c>
    </row>
    <row r="591" spans="3:11" x14ac:dyDescent="0.25">
      <c r="C591" s="143"/>
      <c r="D591" s="151"/>
      <c r="E591" s="118"/>
      <c r="F591" s="97">
        <f t="shared" si="37"/>
        <v>0</v>
      </c>
      <c r="G591" s="161"/>
      <c r="H591" s="144"/>
      <c r="I591" s="130" t="e">
        <f>VLOOKUP(H591,Presupuesto!$B$11:$C$565,2,0)</f>
        <v>#N/A</v>
      </c>
      <c r="J591" s="98" t="str">
        <f t="shared" si="38"/>
        <v>Estudiantes y Graduados</v>
      </c>
      <c r="K591" s="98" t="s">
        <v>412</v>
      </c>
    </row>
    <row r="592" spans="3:11" x14ac:dyDescent="0.25">
      <c r="C592" s="143"/>
      <c r="D592" s="151"/>
      <c r="E592" s="118"/>
      <c r="F592" s="97">
        <f t="shared" si="37"/>
        <v>0</v>
      </c>
      <c r="G592" s="161"/>
      <c r="H592" s="144"/>
      <c r="I592" s="130" t="e">
        <f>VLOOKUP(H592,Presupuesto!$B$11:$C$565,2,0)</f>
        <v>#N/A</v>
      </c>
      <c r="J592" s="98" t="str">
        <f t="shared" si="38"/>
        <v>Estudiantes y Graduados</v>
      </c>
      <c r="K592" s="98" t="s">
        <v>412</v>
      </c>
    </row>
    <row r="593" spans="3:11" x14ac:dyDescent="0.25">
      <c r="C593" s="143"/>
      <c r="D593" s="151"/>
      <c r="E593" s="118"/>
      <c r="F593" s="97">
        <f t="shared" si="37"/>
        <v>0</v>
      </c>
      <c r="G593" s="161"/>
      <c r="H593" s="144"/>
      <c r="I593" s="130" t="e">
        <f>VLOOKUP(H593,Presupuesto!$B$11:$C$565,2,0)</f>
        <v>#N/A</v>
      </c>
      <c r="J593" s="98" t="str">
        <f t="shared" si="38"/>
        <v>Estudiantes y Graduados</v>
      </c>
      <c r="K593" s="98" t="s">
        <v>412</v>
      </c>
    </row>
    <row r="594" spans="3:11" x14ac:dyDescent="0.25">
      <c r="C594" s="143"/>
      <c r="D594" s="151"/>
      <c r="E594" s="118"/>
      <c r="F594" s="97">
        <f t="shared" si="37"/>
        <v>0</v>
      </c>
      <c r="G594" s="161"/>
      <c r="H594" s="144"/>
      <c r="I594" s="130" t="e">
        <f>VLOOKUP(H594,Presupuesto!$B$11:$C$565,2,0)</f>
        <v>#N/A</v>
      </c>
      <c r="J594" s="98" t="str">
        <f t="shared" si="38"/>
        <v>Estudiantes y Graduados</v>
      </c>
      <c r="K594" s="98" t="s">
        <v>412</v>
      </c>
    </row>
    <row r="595" spans="3:11" x14ac:dyDescent="0.25">
      <c r="C595" s="143"/>
      <c r="D595" s="151"/>
      <c r="E595" s="118"/>
      <c r="F595" s="97">
        <f t="shared" si="37"/>
        <v>0</v>
      </c>
      <c r="G595" s="161"/>
      <c r="H595" s="144"/>
      <c r="I595" s="130" t="e">
        <f>VLOOKUP(H595,Presupuesto!$B$11:$C$565,2,0)</f>
        <v>#N/A</v>
      </c>
      <c r="J595" s="98" t="str">
        <f t="shared" si="38"/>
        <v>Estudiantes y Graduados</v>
      </c>
      <c r="K595" s="98" t="s">
        <v>412</v>
      </c>
    </row>
    <row r="596" spans="3:11" x14ac:dyDescent="0.25">
      <c r="C596" s="143"/>
      <c r="D596" s="151"/>
      <c r="E596" s="118"/>
      <c r="F596" s="97">
        <f t="shared" si="37"/>
        <v>0</v>
      </c>
      <c r="G596" s="161"/>
      <c r="H596" s="144"/>
      <c r="I596" s="130" t="e">
        <f>VLOOKUP(H596,Presupuesto!$B$11:$C$565,2,0)</f>
        <v>#N/A</v>
      </c>
      <c r="J596" s="98" t="str">
        <f t="shared" si="38"/>
        <v>Estudiantes y Graduados</v>
      </c>
      <c r="K596" s="98" t="s">
        <v>412</v>
      </c>
    </row>
    <row r="597" spans="3:11" x14ac:dyDescent="0.25">
      <c r="C597" s="143"/>
      <c r="D597" s="151"/>
      <c r="E597" s="118"/>
      <c r="F597" s="97">
        <f t="shared" si="37"/>
        <v>0</v>
      </c>
      <c r="G597" s="161"/>
      <c r="H597" s="144"/>
      <c r="I597" s="130" t="e">
        <f>VLOOKUP(H597,Presupuesto!$B$11:$C$565,2,0)</f>
        <v>#N/A</v>
      </c>
      <c r="J597" s="98" t="str">
        <f t="shared" si="38"/>
        <v>Estudiantes y Graduados</v>
      </c>
      <c r="K597" s="98" t="s">
        <v>412</v>
      </c>
    </row>
    <row r="598" spans="3:11" x14ac:dyDescent="0.25">
      <c r="C598" s="145"/>
      <c r="D598" s="151"/>
      <c r="E598" s="118"/>
      <c r="F598" s="97">
        <f t="shared" si="37"/>
        <v>0</v>
      </c>
      <c r="G598" s="161"/>
      <c r="H598" s="146"/>
      <c r="I598" s="130" t="e">
        <f>VLOOKUP(H598,Presupuesto!$B$11:$C$565,2,0)</f>
        <v>#N/A</v>
      </c>
      <c r="J598" s="98" t="str">
        <f t="shared" si="38"/>
        <v>Estudiantes y Graduados</v>
      </c>
      <c r="K598" s="98" t="s">
        <v>403</v>
      </c>
    </row>
    <row r="599" spans="3:11" x14ac:dyDescent="0.25">
      <c r="C599" s="145"/>
      <c r="D599" s="151"/>
      <c r="E599" s="118"/>
      <c r="F599" s="97">
        <f t="shared" si="37"/>
        <v>0</v>
      </c>
      <c r="G599" s="161"/>
      <c r="H599" s="146"/>
      <c r="I599" s="130" t="e">
        <f>VLOOKUP(H599,Presupuesto!$B$11:$C$565,2,0)</f>
        <v>#N/A</v>
      </c>
      <c r="J599" s="98" t="str">
        <f t="shared" si="38"/>
        <v>Estudiantes y Graduados</v>
      </c>
      <c r="K599" s="98" t="s">
        <v>412</v>
      </c>
    </row>
    <row r="600" spans="3:11" x14ac:dyDescent="0.25">
      <c r="C600" s="145"/>
      <c r="D600" s="151"/>
      <c r="E600" s="118"/>
      <c r="F600" s="97">
        <f t="shared" si="37"/>
        <v>0</v>
      </c>
      <c r="G600" s="161"/>
      <c r="H600" s="146"/>
      <c r="I600" s="130" t="e">
        <f>VLOOKUP(H600,Presupuesto!$B$11:$C$565,2,0)</f>
        <v>#N/A</v>
      </c>
      <c r="J600" s="98" t="str">
        <f t="shared" si="38"/>
        <v>Estudiantes y Graduados</v>
      </c>
      <c r="K600" s="98" t="s">
        <v>412</v>
      </c>
    </row>
    <row r="601" spans="3:11" x14ac:dyDescent="0.25">
      <c r="C601" s="145"/>
      <c r="D601" s="151"/>
      <c r="E601" s="118"/>
      <c r="F601" s="97">
        <f t="shared" si="37"/>
        <v>0</v>
      </c>
      <c r="G601" s="161"/>
      <c r="H601" s="146"/>
      <c r="I601" s="130" t="e">
        <f>VLOOKUP(H601,Presupuesto!$B$11:$C$565,2,0)</f>
        <v>#N/A</v>
      </c>
      <c r="J601" s="98" t="str">
        <f t="shared" si="38"/>
        <v>Estudiantes y Graduados</v>
      </c>
      <c r="K601" s="98" t="s">
        <v>412</v>
      </c>
    </row>
    <row r="602" spans="3:11" ht="15.75" thickBot="1" x14ac:dyDescent="0.3">
      <c r="C602" s="147"/>
      <c r="D602" s="159"/>
      <c r="E602" s="103"/>
      <c r="F602" s="105">
        <f t="shared" si="37"/>
        <v>0</v>
      </c>
      <c r="G602" s="162"/>
      <c r="H602" s="148"/>
      <c r="I602" s="132" t="e">
        <f>VLOOKUP(H602,Presupuesto!$B$11:$C$565,2,0)</f>
        <v>#N/A</v>
      </c>
      <c r="J602" s="106" t="str">
        <f t="shared" si="38"/>
        <v>Estudiantes y Graduados</v>
      </c>
      <c r="K602" s="124" t="s">
        <v>394</v>
      </c>
    </row>
    <row r="604" spans="3:11" ht="15.75" thickBot="1" x14ac:dyDescent="0.3"/>
    <row r="605" spans="3:11" ht="15.75" thickBot="1" x14ac:dyDescent="0.3">
      <c r="C605" s="157" t="s">
        <v>53</v>
      </c>
      <c r="D605" s="370">
        <f>SUM(F612:F626)</f>
        <v>1612370.1344999999</v>
      </c>
      <c r="F605" s="70"/>
      <c r="G605" s="79"/>
      <c r="H605" s="70"/>
      <c r="I605" s="70"/>
    </row>
    <row r="606" spans="3:11" x14ac:dyDescent="0.25">
      <c r="C606" s="70"/>
      <c r="D606" s="31"/>
      <c r="E606" s="93"/>
      <c r="F606" s="93"/>
      <c r="G606" s="93"/>
      <c r="H606" s="76"/>
      <c r="I606" s="76"/>
      <c r="J606" s="76"/>
      <c r="K606" s="112"/>
    </row>
    <row r="607" spans="3:11" x14ac:dyDescent="0.25">
      <c r="C607" s="70"/>
      <c r="D607" s="31"/>
      <c r="E607" s="93"/>
      <c r="F607" s="93"/>
      <c r="G607" s="93"/>
      <c r="H607" s="76"/>
      <c r="I607" s="76"/>
      <c r="J607" s="76"/>
      <c r="K607" s="112"/>
    </row>
    <row r="608" spans="3:11" ht="15.75" x14ac:dyDescent="0.25">
      <c r="C608" s="202" t="s">
        <v>392</v>
      </c>
      <c r="D608" s="366" t="s">
        <v>1911</v>
      </c>
      <c r="E608" s="93"/>
      <c r="F608" s="93"/>
      <c r="G608" s="93"/>
      <c r="H608" s="76"/>
      <c r="I608" s="76"/>
      <c r="J608" s="76"/>
      <c r="K608" s="112"/>
    </row>
    <row r="609" spans="3:11" ht="18.75" x14ac:dyDescent="0.25">
      <c r="C609" s="211" t="str">
        <f>IFERROR(VLOOKUP(D608,'1. Desarrollo e Innov. Curricu.'!$E:$F,2,FALSE),IFERROR(VLOOKUP(D608,'2. Investigación Científica'!$E:$F,2,FALSE),IFERROR(VLOOKUP(D608,'3. Vinculación Univ. Sociedad'!$E:$F,2,FALSE),IFERROR(VLOOKUP(D608,'4. Docencia y Profesorado Univ.'!$E:$F,2,FALSE),IFERROR(VLOOKUP(D608,'5. Estudiantes y Graduados'!$E:$F,2,FALSE),IFERROR(VLOOKUP(D608,'11. Gestion Administrativa'!$E:$F,2,FALSE),IFERROR(VLOOKUP(D608,'13. Gestión Académica'!$E:$F,2,FALSE),IFERROR(VLOOKUP(D608,'8. Asegura. de la Calid. y M'!$E:$F,2,FALSE),IFERROR(VLOOKUP(D608,'6. Gestión del Conocimiento'!$E:$F,2,FALSE),IFERROR(VLOOKUP(D608,'15. Gobernabilidad y Proceso...'!$E:$F,2,FALSE),IFERROR(VLOOKUP(D608,'12. Gestión del Talento Humano'!$E:$F,2,FALSE),IFERROR(VLOOKUP(D608,'14. Internacional... de la E.S.'!$E:$F,2,FALSE),IFERROR(VLOOKUP(D608,'10. Posgrado'!$E:$F,2,FALSE),IFERROR(VLOOKUP(D608,'17. Gestión TIC'!$E:$F,2,FALSE),IFERROR(VLOOKUP(D608,'16. Desa. del Sistema Educ.Sup.'!$E:$F,2,FALSE),IFERROR(VLOOKUP(D608,'9. Cultura de Inno. Insti...'!$E:$F,2,FALSE),VLOOKUP(D608,'7. Lo Esencial de la Reforma U.'!$E:$F,2,0)))))))))))))))))</f>
        <v xml:space="preserve">Desarrollo del Encuentro Universitario de arte a nivel de todos los centros universitarios ampliando más concursos.  </v>
      </c>
      <c r="D609" s="31"/>
      <c r="E609" s="93"/>
      <c r="F609" s="93"/>
      <c r="G609" s="93"/>
      <c r="H609" s="76"/>
      <c r="I609" s="76"/>
      <c r="J609" s="76"/>
      <c r="K609" s="112"/>
    </row>
    <row r="610" spans="3:11" ht="15.75" thickBot="1" x14ac:dyDescent="0.3">
      <c r="F610" s="93"/>
      <c r="G610" s="76"/>
      <c r="H610" s="76"/>
      <c r="I610" s="76"/>
    </row>
    <row r="611" spans="3:11" ht="30.75" thickBot="1" x14ac:dyDescent="0.3">
      <c r="C611" s="129" t="s">
        <v>44</v>
      </c>
      <c r="D611" s="129" t="s">
        <v>55</v>
      </c>
      <c r="E611" s="136" t="s">
        <v>57</v>
      </c>
      <c r="F611" s="135" t="s">
        <v>27</v>
      </c>
      <c r="G611" s="133" t="s">
        <v>131</v>
      </c>
      <c r="H611" s="136" t="s">
        <v>46</v>
      </c>
      <c r="I611" s="133" t="s">
        <v>132</v>
      </c>
      <c r="J611" s="133" t="s">
        <v>410</v>
      </c>
      <c r="K611" s="133" t="s">
        <v>411</v>
      </c>
    </row>
    <row r="612" spans="3:11" ht="15.75" thickBot="1" x14ac:dyDescent="0.3">
      <c r="C612" s="221" t="s">
        <v>448</v>
      </c>
      <c r="D612" s="222">
        <v>4</v>
      </c>
      <c r="E612" s="220">
        <f>HLOOKUP(C612,$AH$2:$BU$3,2,0)</f>
        <v>4286.3535000000002</v>
      </c>
      <c r="F612" s="97">
        <f t="shared" ref="F612:F626" si="39">D612*E612</f>
        <v>17145.414000000001</v>
      </c>
      <c r="G612" s="161" t="s">
        <v>1509</v>
      </c>
      <c r="H612" s="142" t="s">
        <v>767</v>
      </c>
      <c r="I612" s="130" t="str">
        <f>VLOOKUP(H612,Presupuesto!$B$11:$C$565,2,0)</f>
        <v>VIATICOS AL EXTERIOR</v>
      </c>
      <c r="J612" s="219" t="s">
        <v>1360</v>
      </c>
      <c r="K612" s="98" t="s">
        <v>397</v>
      </c>
    </row>
    <row r="613" spans="3:11" ht="15.75" thickBot="1" x14ac:dyDescent="0.3">
      <c r="C613" s="221" t="s">
        <v>452</v>
      </c>
      <c r="D613" s="222">
        <v>15</v>
      </c>
      <c r="E613" s="220">
        <f t="shared" ref="E613:E617" si="40">HLOOKUP(C613,$AH$2:$BU$3,2,0)</f>
        <v>3626.9145000000003</v>
      </c>
      <c r="F613" s="97">
        <f t="shared" ref="F613:F615" si="41">D613*E613</f>
        <v>54403.717500000006</v>
      </c>
      <c r="G613" s="161" t="s">
        <v>1509</v>
      </c>
      <c r="H613" s="142" t="s">
        <v>767</v>
      </c>
      <c r="I613" s="130" t="str">
        <f>VLOOKUP(H613,Presupuesto!$B$11:$C$565,2,0)</f>
        <v>VIATICOS AL EXTERIOR</v>
      </c>
      <c r="J613" s="98" t="str">
        <f>$J$612</f>
        <v>Estudiantes y Graduados</v>
      </c>
      <c r="K613" s="98" t="s">
        <v>397</v>
      </c>
    </row>
    <row r="614" spans="3:11" ht="15.75" thickBot="1" x14ac:dyDescent="0.3">
      <c r="C614" s="221" t="s">
        <v>450</v>
      </c>
      <c r="D614" s="222">
        <v>4</v>
      </c>
      <c r="E614" s="220">
        <f t="shared" si="40"/>
        <v>5275.5120000000006</v>
      </c>
      <c r="F614" s="97">
        <f t="shared" si="41"/>
        <v>21102.048000000003</v>
      </c>
      <c r="G614" s="161" t="s">
        <v>1509</v>
      </c>
      <c r="H614" s="142" t="s">
        <v>767</v>
      </c>
      <c r="I614" s="130" t="str">
        <f>VLOOKUP(H614,Presupuesto!$B$11:$C$565,2,0)</f>
        <v>VIATICOS AL EXTERIOR</v>
      </c>
      <c r="J614" s="98" t="str">
        <f t="shared" ref="J614:J626" si="42">$J$612</f>
        <v>Estudiantes y Graduados</v>
      </c>
      <c r="K614" s="98" t="s">
        <v>397</v>
      </c>
    </row>
    <row r="615" spans="3:11" ht="15.75" thickBot="1" x14ac:dyDescent="0.3">
      <c r="C615" s="221" t="s">
        <v>454</v>
      </c>
      <c r="D615" s="222">
        <v>15</v>
      </c>
      <c r="E615" s="220">
        <f t="shared" si="40"/>
        <v>4616.0730000000003</v>
      </c>
      <c r="F615" s="97">
        <f t="shared" si="41"/>
        <v>69241.095000000001</v>
      </c>
      <c r="G615" s="161" t="s">
        <v>1509</v>
      </c>
      <c r="H615" s="142" t="s">
        <v>767</v>
      </c>
      <c r="I615" s="130" t="str">
        <f>VLOOKUP(H615,Presupuesto!$B$11:$C$565,2,0)</f>
        <v>VIATICOS AL EXTERIOR</v>
      </c>
      <c r="J615" s="98" t="str">
        <f t="shared" si="42"/>
        <v>Estudiantes y Graduados</v>
      </c>
      <c r="K615" s="98" t="s">
        <v>397</v>
      </c>
    </row>
    <row r="616" spans="3:11" ht="15.75" thickBot="1" x14ac:dyDescent="0.3">
      <c r="C616" s="221" t="s">
        <v>456</v>
      </c>
      <c r="D616" s="222">
        <v>120</v>
      </c>
      <c r="E616" s="220">
        <f t="shared" si="40"/>
        <v>3187.2885000000001</v>
      </c>
      <c r="F616" s="97">
        <f t="shared" si="39"/>
        <v>382474.62</v>
      </c>
      <c r="G616" s="161" t="s">
        <v>1509</v>
      </c>
      <c r="H616" s="142" t="s">
        <v>767</v>
      </c>
      <c r="I616" s="130" t="str">
        <f>VLOOKUP(H616,Presupuesto!$B$11:$C$565,2,0)</f>
        <v>VIATICOS AL EXTERIOR</v>
      </c>
      <c r="J616" s="98" t="str">
        <f t="shared" si="42"/>
        <v>Estudiantes y Graduados</v>
      </c>
      <c r="K616" s="98" t="s">
        <v>397</v>
      </c>
    </row>
    <row r="617" spans="3:11" x14ac:dyDescent="0.25">
      <c r="C617" s="221" t="s">
        <v>458</v>
      </c>
      <c r="D617" s="222">
        <v>80</v>
      </c>
      <c r="E617" s="220">
        <f t="shared" si="40"/>
        <v>4066.5405000000001</v>
      </c>
      <c r="F617" s="97">
        <f t="shared" si="39"/>
        <v>325323.24</v>
      </c>
      <c r="G617" s="161" t="s">
        <v>1509</v>
      </c>
      <c r="H617" s="142" t="s">
        <v>767</v>
      </c>
      <c r="I617" s="130" t="str">
        <f>VLOOKUP(H617,Presupuesto!$B$11:$C$565,2,0)</f>
        <v>VIATICOS AL EXTERIOR</v>
      </c>
      <c r="J617" s="98" t="str">
        <f t="shared" si="42"/>
        <v>Estudiantes y Graduados</v>
      </c>
      <c r="K617" s="98" t="s">
        <v>397</v>
      </c>
    </row>
    <row r="618" spans="3:11" x14ac:dyDescent="0.25">
      <c r="C618" s="141" t="s">
        <v>2136</v>
      </c>
      <c r="D618" s="158">
        <v>100</v>
      </c>
      <c r="E618" s="123">
        <v>2500</v>
      </c>
      <c r="F618" s="97">
        <f t="shared" si="39"/>
        <v>250000</v>
      </c>
      <c r="G618" s="161" t="s">
        <v>1509</v>
      </c>
      <c r="H618" s="142" t="s">
        <v>717</v>
      </c>
      <c r="I618" s="130" t="str">
        <f>VLOOKUP(H618,Presupuesto!$B$11:$C$565,2,0)</f>
        <v>SERVICIOS DE IMPRENTA PUBLIC.Y REPRODUCCION</v>
      </c>
      <c r="J618" s="98" t="str">
        <f t="shared" si="42"/>
        <v>Estudiantes y Graduados</v>
      </c>
      <c r="K618" s="98" t="s">
        <v>397</v>
      </c>
    </row>
    <row r="619" spans="3:11" x14ac:dyDescent="0.25">
      <c r="C619" s="141" t="s">
        <v>2135</v>
      </c>
      <c r="D619" s="158">
        <v>5</v>
      </c>
      <c r="E619" s="123">
        <v>15000</v>
      </c>
      <c r="F619" s="97">
        <f t="shared" ref="F619:F621" si="43">D619*E619</f>
        <v>75000</v>
      </c>
      <c r="G619" s="161" t="s">
        <v>1509</v>
      </c>
      <c r="H619" s="142" t="s">
        <v>661</v>
      </c>
      <c r="I619" s="130" t="str">
        <f>VLOOKUP(H619,Presupuesto!$B$11:$C$565,2,0)</f>
        <v>OTROS ALQUILERES</v>
      </c>
      <c r="J619" s="98" t="str">
        <f t="shared" si="42"/>
        <v>Estudiantes y Graduados</v>
      </c>
      <c r="K619" s="98" t="s">
        <v>397</v>
      </c>
    </row>
    <row r="620" spans="3:11" x14ac:dyDescent="0.25">
      <c r="C620" s="141" t="s">
        <v>2134</v>
      </c>
      <c r="D620" s="158">
        <v>1</v>
      </c>
      <c r="E620" s="123">
        <v>100000</v>
      </c>
      <c r="F620" s="97">
        <f t="shared" si="43"/>
        <v>100000</v>
      </c>
      <c r="G620" s="161" t="s">
        <v>1509</v>
      </c>
      <c r="H620" s="142" t="s">
        <v>780</v>
      </c>
      <c r="I620" s="130" t="str">
        <f>VLOOKUP(H620,Presupuesto!$B$11:$C$565,2,0)</f>
        <v>SERVICIOS CEREMONIAL Y PROTOCOLO</v>
      </c>
      <c r="J620" s="98" t="str">
        <f t="shared" si="42"/>
        <v>Estudiantes y Graduados</v>
      </c>
      <c r="K620" s="98" t="s">
        <v>397</v>
      </c>
    </row>
    <row r="621" spans="3:11" x14ac:dyDescent="0.25">
      <c r="C621" s="141" t="s">
        <v>2137</v>
      </c>
      <c r="D621" s="158">
        <v>2</v>
      </c>
      <c r="E621" s="123">
        <v>75000</v>
      </c>
      <c r="F621" s="97">
        <f t="shared" si="43"/>
        <v>150000</v>
      </c>
      <c r="G621" s="161" t="s">
        <v>1509</v>
      </c>
      <c r="H621" s="142" t="s">
        <v>661</v>
      </c>
      <c r="I621" s="130" t="str">
        <f>VLOOKUP(H621,Presupuesto!$B$11:$C$565,2,0)</f>
        <v>OTROS ALQUILERES</v>
      </c>
      <c r="J621" s="98" t="str">
        <f t="shared" si="42"/>
        <v>Estudiantes y Graduados</v>
      </c>
      <c r="K621" s="98" t="s">
        <v>397</v>
      </c>
    </row>
    <row r="622" spans="3:11" x14ac:dyDescent="0.25">
      <c r="C622" s="141" t="s">
        <v>2138</v>
      </c>
      <c r="D622" s="158">
        <v>15</v>
      </c>
      <c r="E622" s="123">
        <v>3500</v>
      </c>
      <c r="F622" s="97">
        <f t="shared" si="39"/>
        <v>52500</v>
      </c>
      <c r="G622" s="161" t="s">
        <v>1509</v>
      </c>
      <c r="H622" s="142" t="s">
        <v>731</v>
      </c>
      <c r="I622" s="130" t="str">
        <f>VLOOKUP(H622,Presupuesto!$B$11:$C$565,2,0)</f>
        <v>PUBLICIDAD Y PROPAGANDA</v>
      </c>
      <c r="J622" s="98" t="str">
        <f t="shared" si="42"/>
        <v>Estudiantes y Graduados</v>
      </c>
      <c r="K622" s="98" t="s">
        <v>397</v>
      </c>
    </row>
    <row r="623" spans="3:11" x14ac:dyDescent="0.25">
      <c r="C623" s="141" t="s">
        <v>2139</v>
      </c>
      <c r="D623" s="158">
        <v>24</v>
      </c>
      <c r="E623" s="123">
        <v>950</v>
      </c>
      <c r="F623" s="97">
        <f t="shared" si="39"/>
        <v>22800</v>
      </c>
      <c r="G623" s="161" t="s">
        <v>1509</v>
      </c>
      <c r="H623" s="142" t="s">
        <v>955</v>
      </c>
      <c r="I623" s="130" t="str">
        <f>VLOOKUP(H623,Presupuesto!$B$11:$C$565,2,0)</f>
        <v>OTROS RESPUESTOS Y ACCESORIOS MENORES</v>
      </c>
      <c r="J623" s="98" t="str">
        <f t="shared" si="42"/>
        <v>Estudiantes y Graduados</v>
      </c>
      <c r="K623" s="98" t="s">
        <v>397</v>
      </c>
    </row>
    <row r="624" spans="3:11" x14ac:dyDescent="0.25">
      <c r="C624" s="141" t="s">
        <v>2140</v>
      </c>
      <c r="D624" s="158">
        <v>6</v>
      </c>
      <c r="E624" s="123">
        <v>230</v>
      </c>
      <c r="F624" s="97">
        <f t="shared" si="39"/>
        <v>1380</v>
      </c>
      <c r="G624" s="161" t="s">
        <v>1509</v>
      </c>
      <c r="H624" s="142" t="s">
        <v>821</v>
      </c>
      <c r="I624" s="130" t="str">
        <f>VLOOKUP(H624,Presupuesto!$B$11:$C$565,2,0)</f>
        <v>PRODUCTOS PAPEL Y CARTON</v>
      </c>
      <c r="J624" s="98" t="str">
        <f t="shared" si="42"/>
        <v>Estudiantes y Graduados</v>
      </c>
      <c r="K624" s="98" t="s">
        <v>397</v>
      </c>
    </row>
    <row r="625" spans="3:11" x14ac:dyDescent="0.25">
      <c r="C625" s="141" t="s">
        <v>2141</v>
      </c>
      <c r="D625" s="158">
        <v>230</v>
      </c>
      <c r="E625" s="123">
        <v>200</v>
      </c>
      <c r="F625" s="97">
        <f t="shared" si="39"/>
        <v>46000</v>
      </c>
      <c r="G625" s="161" t="s">
        <v>1509</v>
      </c>
      <c r="H625" s="142" t="s">
        <v>780</v>
      </c>
      <c r="I625" s="130" t="str">
        <f>VLOOKUP(H625,Presupuesto!$B$11:$C$565,2,0)</f>
        <v>SERVICIOS CEREMONIAL Y PROTOCOLO</v>
      </c>
      <c r="J625" s="98" t="str">
        <f t="shared" si="42"/>
        <v>Estudiantes y Graduados</v>
      </c>
      <c r="K625" s="98" t="s">
        <v>397</v>
      </c>
    </row>
    <row r="626" spans="3:11" x14ac:dyDescent="0.25">
      <c r="C626" s="141" t="s">
        <v>2142</v>
      </c>
      <c r="D626" s="158">
        <v>3</v>
      </c>
      <c r="E626" s="123">
        <v>15000</v>
      </c>
      <c r="F626" s="97">
        <f t="shared" si="39"/>
        <v>45000</v>
      </c>
      <c r="G626" s="161" t="s">
        <v>1509</v>
      </c>
      <c r="H626" s="142" t="s">
        <v>717</v>
      </c>
      <c r="I626" s="130" t="str">
        <f>VLOOKUP(H626,Presupuesto!$B$11:$C$565,2,0)</f>
        <v>SERVICIOS DE IMPRENTA PUBLIC.Y REPRODUCCION</v>
      </c>
      <c r="J626" s="98" t="str">
        <f t="shared" si="42"/>
        <v>Estudiantes y Graduados</v>
      </c>
      <c r="K626" s="98" t="s">
        <v>397</v>
      </c>
    </row>
    <row r="628" spans="3:11" ht="15.75" thickBot="1" x14ac:dyDescent="0.3">
      <c r="F628" s="90"/>
      <c r="G628" s="89"/>
      <c r="H628" s="90"/>
      <c r="I628" s="90"/>
    </row>
    <row r="629" spans="3:11" ht="15.75" thickBot="1" x14ac:dyDescent="0.3">
      <c r="C629" s="157" t="s">
        <v>53</v>
      </c>
      <c r="D629" s="370">
        <f>SUM(F636:F637)</f>
        <v>67262.777999999991</v>
      </c>
      <c r="F629" s="70"/>
      <c r="G629" s="79"/>
      <c r="H629" s="70"/>
      <c r="I629" s="70"/>
    </row>
    <row r="630" spans="3:11" x14ac:dyDescent="0.25">
      <c r="C630" s="70"/>
      <c r="D630" s="31"/>
      <c r="E630" s="93"/>
      <c r="F630" s="93"/>
      <c r="G630" s="93"/>
      <c r="H630" s="76"/>
      <c r="I630" s="76"/>
      <c r="J630" s="76"/>
      <c r="K630" s="112"/>
    </row>
    <row r="631" spans="3:11" x14ac:dyDescent="0.25">
      <c r="C631" s="70"/>
      <c r="D631" s="31"/>
      <c r="E631" s="93"/>
      <c r="F631" s="93"/>
      <c r="G631" s="93"/>
      <c r="H631" s="76"/>
      <c r="I631" s="76"/>
      <c r="J631" s="76"/>
      <c r="K631" s="112"/>
    </row>
    <row r="632" spans="3:11" ht="15.75" x14ac:dyDescent="0.25">
      <c r="C632" s="202" t="s">
        <v>392</v>
      </c>
      <c r="D632" s="366" t="s">
        <v>1914</v>
      </c>
      <c r="E632" s="93"/>
      <c r="F632" s="93"/>
      <c r="G632" s="93"/>
      <c r="H632" s="76"/>
      <c r="I632" s="76"/>
      <c r="J632" s="76"/>
      <c r="K632" s="112"/>
    </row>
    <row r="633" spans="3:11" ht="18.75" x14ac:dyDescent="0.25">
      <c r="C633" s="211" t="str">
        <f>IFERROR(VLOOKUP(D632,'1. Desarrollo e Innov. Curricu.'!$E:$F,2,FALSE),IFERROR(VLOOKUP(D632,'2. Investigación Científica'!$E:$F,2,FALSE),IFERROR(VLOOKUP(D632,'3. Vinculación Univ. Sociedad'!$E:$F,2,FALSE),IFERROR(VLOOKUP(D632,'4. Docencia y Profesorado Univ.'!$E:$F,2,FALSE),IFERROR(VLOOKUP(D632,'5. Estudiantes y Graduados'!$E:$F,2,FALSE),IFERROR(VLOOKUP(D632,'11. Gestion Administrativa'!$E:$F,2,FALSE),IFERROR(VLOOKUP(D632,'13. Gestión Académica'!$E:$F,2,FALSE),IFERROR(VLOOKUP(D632,'8. Asegura. de la Calid. y M'!$E:$F,2,FALSE),IFERROR(VLOOKUP(D632,'6. Gestión del Conocimiento'!$E:$F,2,FALSE),IFERROR(VLOOKUP(D632,'15. Gobernabilidad y Proceso...'!$E:$F,2,FALSE),IFERROR(VLOOKUP(D632,'12. Gestión del Talento Humano'!$E:$F,2,FALSE),IFERROR(VLOOKUP(D632,'14. Internacional... de la E.S.'!$E:$F,2,FALSE),IFERROR(VLOOKUP(D632,'10. Posgrado'!$E:$F,2,FALSE),IFERROR(VLOOKUP(D632,'17. Gestión TIC'!$E:$F,2,FALSE),IFERROR(VLOOKUP(D632,'16. Desa. del Sistema Educ.Sup.'!$E:$F,2,FALSE),IFERROR(VLOOKUP(D632,'9. Cultura de Inno. Insti...'!$E:$F,2,FALSE),VLOOKUP(D632,'7. Lo Esencial de la Reforma U.'!$E:$F,2,0)))))))))))))))))</f>
        <v>Reunión de delegados.</v>
      </c>
      <c r="D633" s="31"/>
      <c r="E633" s="93"/>
      <c r="F633" s="93"/>
      <c r="G633" s="93"/>
      <c r="H633" s="76"/>
      <c r="I633" s="76"/>
      <c r="J633" s="76"/>
      <c r="K633" s="112"/>
    </row>
    <row r="634" spans="3:11" ht="15.75" thickBot="1" x14ac:dyDescent="0.3">
      <c r="F634" s="93"/>
      <c r="G634" s="76"/>
      <c r="H634" s="76"/>
      <c r="I634" s="76"/>
    </row>
    <row r="635" spans="3:11" ht="30.75" thickBot="1" x14ac:dyDescent="0.3">
      <c r="C635" s="129" t="s">
        <v>44</v>
      </c>
      <c r="D635" s="129" t="s">
        <v>55</v>
      </c>
      <c r="E635" s="136" t="s">
        <v>57</v>
      </c>
      <c r="F635" s="135" t="s">
        <v>27</v>
      </c>
      <c r="G635" s="133" t="s">
        <v>131</v>
      </c>
      <c r="H635" s="136" t="s">
        <v>46</v>
      </c>
      <c r="I635" s="133" t="s">
        <v>132</v>
      </c>
      <c r="J635" s="133" t="s">
        <v>410</v>
      </c>
      <c r="K635" s="133" t="s">
        <v>411</v>
      </c>
    </row>
    <row r="636" spans="3:11" x14ac:dyDescent="0.25">
      <c r="C636" s="221" t="s">
        <v>440</v>
      </c>
      <c r="D636" s="222">
        <v>12</v>
      </c>
      <c r="E636" s="220">
        <f>HLOOKUP(C636,$AH$2:$BU$3,2,0)</f>
        <v>5605.2314999999999</v>
      </c>
      <c r="F636" s="97">
        <f t="shared" ref="F636:F637" si="44">D636*E636</f>
        <v>67262.777999999991</v>
      </c>
      <c r="G636" s="161" t="s">
        <v>1509</v>
      </c>
      <c r="H636" s="142" t="s">
        <v>767</v>
      </c>
      <c r="I636" s="130" t="str">
        <f>VLOOKUP(H636,Presupuesto!$B$11:$C$565,2,0)</f>
        <v>VIATICOS AL EXTERIOR</v>
      </c>
      <c r="J636" s="219" t="s">
        <v>1360</v>
      </c>
      <c r="K636" s="98" t="s">
        <v>402</v>
      </c>
    </row>
    <row r="637" spans="3:11" x14ac:dyDescent="0.25">
      <c r="C637" s="141"/>
      <c r="D637" s="158"/>
      <c r="E637" s="123"/>
      <c r="F637" s="97">
        <f t="shared" si="44"/>
        <v>0</v>
      </c>
      <c r="G637" s="161"/>
      <c r="H637" s="142"/>
      <c r="I637" s="130" t="e">
        <f>VLOOKUP(H637,Presupuesto!$B$11:$C$565,2,0)</f>
        <v>#N/A</v>
      </c>
      <c r="J637" s="98" t="str">
        <f>$J$636</f>
        <v>Estudiantes y Graduados</v>
      </c>
      <c r="K637" s="98" t="s">
        <v>412</v>
      </c>
    </row>
    <row r="639" spans="3:11" ht="15.75" thickBot="1" x14ac:dyDescent="0.3"/>
    <row r="640" spans="3:11" ht="15.75" thickBot="1" x14ac:dyDescent="0.3">
      <c r="C640" s="157" t="s">
        <v>53</v>
      </c>
      <c r="D640" s="370">
        <f>SUM(F647:F652)</f>
        <v>664272.304</v>
      </c>
      <c r="F640" s="70"/>
      <c r="G640" s="79"/>
      <c r="H640" s="70"/>
      <c r="I640" s="70"/>
    </row>
    <row r="641" spans="3:11" x14ac:dyDescent="0.25">
      <c r="C641" s="70"/>
      <c r="D641" s="31"/>
      <c r="E641" s="93"/>
      <c r="F641" s="93"/>
      <c r="G641" s="93"/>
      <c r="H641" s="76"/>
      <c r="I641" s="76"/>
      <c r="J641" s="76"/>
      <c r="K641" s="112"/>
    </row>
    <row r="642" spans="3:11" x14ac:dyDescent="0.25">
      <c r="C642" s="70"/>
      <c r="D642" s="31"/>
      <c r="E642" s="93"/>
      <c r="F642" s="93"/>
      <c r="G642" s="93"/>
      <c r="H642" s="76"/>
      <c r="I642" s="76"/>
      <c r="J642" s="76"/>
      <c r="K642" s="112"/>
    </row>
    <row r="643" spans="3:11" ht="15.75" x14ac:dyDescent="0.25">
      <c r="C643" s="202" t="s">
        <v>392</v>
      </c>
      <c r="D643" s="366" t="s">
        <v>1916</v>
      </c>
      <c r="E643" s="93"/>
      <c r="F643" s="93"/>
      <c r="G643" s="93"/>
      <c r="H643" s="76"/>
      <c r="I643" s="76"/>
      <c r="J643" s="76"/>
      <c r="K643" s="112"/>
    </row>
    <row r="644" spans="3:11" ht="18.75" x14ac:dyDescent="0.25">
      <c r="C644" s="211" t="str">
        <f>IFERROR(VLOOKUP(D643,'1. Desarrollo e Innov. Curricu.'!$E:$F,2,FALSE),IFERROR(VLOOKUP(D643,'2. Investigación Científica'!$E:$F,2,FALSE),IFERROR(VLOOKUP(D643,'3. Vinculación Univ. Sociedad'!$E:$F,2,FALSE),IFERROR(VLOOKUP(D643,'4. Docencia y Profesorado Univ.'!$E:$F,2,FALSE),IFERROR(VLOOKUP(D643,'5. Estudiantes y Graduados'!$E:$F,2,FALSE),IFERROR(VLOOKUP(D643,'11. Gestion Administrativa'!$E:$F,2,FALSE),IFERROR(VLOOKUP(D643,'13. Gestión Académica'!$E:$F,2,FALSE),IFERROR(VLOOKUP(D643,'8. Asegura. de la Calid. y M'!$E:$F,2,FALSE),IFERROR(VLOOKUP(D643,'6. Gestión del Conocimiento'!$E:$F,2,FALSE),IFERROR(VLOOKUP(D643,'15. Gobernabilidad y Proceso...'!$E:$F,2,FALSE),IFERROR(VLOOKUP(D643,'12. Gestión del Talento Humano'!$E:$F,2,FALSE),IFERROR(VLOOKUP(D643,'14. Internacional... de la E.S.'!$E:$F,2,FALSE),IFERROR(VLOOKUP(D643,'10. Posgrado'!$E:$F,2,FALSE),IFERROR(VLOOKUP(D643,'17. Gestión TIC'!$E:$F,2,FALSE),IFERROR(VLOOKUP(D643,'16. Desa. del Sistema Educ.Sup.'!$E:$F,2,FALSE),IFERROR(VLOOKUP(D643,'9. Cultura de Inno. Insti...'!$E:$F,2,FALSE),VLOOKUP(D643,'7. Lo Esencial de la Reforma U.'!$E:$F,2,0)))))))))))))))))</f>
        <v xml:space="preserve"> I Festival Cultural Universitario con participacion del 100% de  estudiantes artistas de  Ciudad Universitaria  y Centros Regionales.  </v>
      </c>
      <c r="D644" s="31"/>
      <c r="E644" s="93"/>
      <c r="F644" s="93"/>
      <c r="G644" s="93"/>
      <c r="H644" s="76"/>
      <c r="I644" s="76"/>
      <c r="J644" s="76"/>
      <c r="K644" s="112"/>
    </row>
    <row r="645" spans="3:11" ht="15.75" thickBot="1" x14ac:dyDescent="0.3">
      <c r="F645" s="93"/>
      <c r="G645" s="76"/>
      <c r="H645" s="76"/>
      <c r="I645" s="76"/>
    </row>
    <row r="646" spans="3:11" ht="30.75" thickBot="1" x14ac:dyDescent="0.3">
      <c r="C646" s="129" t="s">
        <v>44</v>
      </c>
      <c r="D646" s="129" t="s">
        <v>55</v>
      </c>
      <c r="E646" s="136" t="s">
        <v>57</v>
      </c>
      <c r="F646" s="135" t="s">
        <v>27</v>
      </c>
      <c r="G646" s="133" t="s">
        <v>131</v>
      </c>
      <c r="H646" s="136" t="s">
        <v>46</v>
      </c>
      <c r="I646" s="133" t="s">
        <v>132</v>
      </c>
      <c r="J646" s="133" t="s">
        <v>410</v>
      </c>
      <c r="K646" s="133" t="s">
        <v>411</v>
      </c>
    </row>
    <row r="647" spans="3:11" ht="15.75" thickBot="1" x14ac:dyDescent="0.3">
      <c r="C647" s="221" t="s">
        <v>448</v>
      </c>
      <c r="D647" s="222">
        <v>8</v>
      </c>
      <c r="E647" s="220">
        <f>HLOOKUP(C647,$AH$2:$BU$3,2,0)</f>
        <v>4286.3535000000002</v>
      </c>
      <c r="F647" s="97">
        <f t="shared" ref="F647:F652" si="45">D647*E647</f>
        <v>34290.828000000001</v>
      </c>
      <c r="G647" s="161" t="s">
        <v>1509</v>
      </c>
      <c r="H647" s="142" t="s">
        <v>767</v>
      </c>
      <c r="I647" s="130" t="str">
        <f>VLOOKUP(H647,Presupuesto!$B$11:$C$565,2,0)</f>
        <v>VIATICOS AL EXTERIOR</v>
      </c>
      <c r="J647" s="219" t="s">
        <v>1360</v>
      </c>
      <c r="K647" s="98" t="s">
        <v>398</v>
      </c>
    </row>
    <row r="648" spans="3:11" ht="15.75" thickBot="1" x14ac:dyDescent="0.3">
      <c r="C648" s="221" t="s">
        <v>452</v>
      </c>
      <c r="D648" s="222">
        <v>8</v>
      </c>
      <c r="E648" s="220">
        <f>HLOOKUP(C648,$AH$2:$BU$3,2,0)</f>
        <v>3626.9145000000003</v>
      </c>
      <c r="F648" s="97">
        <f t="shared" si="45"/>
        <v>29015.316000000003</v>
      </c>
      <c r="G648" s="161" t="s">
        <v>1509</v>
      </c>
      <c r="H648" s="142" t="s">
        <v>767</v>
      </c>
      <c r="I648" s="130" t="str">
        <f>VLOOKUP(H648,Presupuesto!$B$11:$C$565,2,0)</f>
        <v>VIATICOS AL EXTERIOR</v>
      </c>
      <c r="J648" s="98" t="str">
        <f>$J$647</f>
        <v>Estudiantes y Graduados</v>
      </c>
      <c r="K648" s="98" t="s">
        <v>398</v>
      </c>
    </row>
    <row r="649" spans="3:11" x14ac:dyDescent="0.25">
      <c r="C649" s="221" t="s">
        <v>456</v>
      </c>
      <c r="D649" s="222">
        <v>160</v>
      </c>
      <c r="E649" s="220">
        <f>HLOOKUP(C649,$AH$2:$BU$3,2,0)</f>
        <v>3187.2885000000001</v>
      </c>
      <c r="F649" s="97">
        <f t="shared" si="45"/>
        <v>509966.16000000003</v>
      </c>
      <c r="G649" s="161" t="s">
        <v>1509</v>
      </c>
      <c r="H649" s="142" t="s">
        <v>767</v>
      </c>
      <c r="I649" s="130" t="str">
        <f>VLOOKUP(H649,Presupuesto!$B$11:$C$565,2,0)</f>
        <v>VIATICOS AL EXTERIOR</v>
      </c>
      <c r="J649" s="98" t="str">
        <f t="shared" ref="J649:J652" si="46">$J$647</f>
        <v>Estudiantes y Graduados</v>
      </c>
      <c r="K649" s="98" t="s">
        <v>398</v>
      </c>
    </row>
    <row r="650" spans="3:11" x14ac:dyDescent="0.25">
      <c r="C650" s="141" t="s">
        <v>2146</v>
      </c>
      <c r="D650" s="158">
        <v>1</v>
      </c>
      <c r="E650" s="123">
        <v>15000</v>
      </c>
      <c r="F650" s="97">
        <f t="shared" si="45"/>
        <v>15000</v>
      </c>
      <c r="G650" s="161" t="s">
        <v>1509</v>
      </c>
      <c r="H650" s="142" t="s">
        <v>661</v>
      </c>
      <c r="I650" s="130" t="str">
        <f>VLOOKUP(H650,Presupuesto!$B$11:$C$565,2,0)</f>
        <v>OTROS ALQUILERES</v>
      </c>
      <c r="J650" s="98" t="str">
        <f t="shared" si="46"/>
        <v>Estudiantes y Graduados</v>
      </c>
      <c r="K650" s="98" t="s">
        <v>398</v>
      </c>
    </row>
    <row r="651" spans="3:11" x14ac:dyDescent="0.25">
      <c r="C651" s="141" t="s">
        <v>2147</v>
      </c>
      <c r="D651" s="158">
        <v>1</v>
      </c>
      <c r="E651" s="123">
        <v>75000</v>
      </c>
      <c r="F651" s="97">
        <f t="shared" si="45"/>
        <v>75000</v>
      </c>
      <c r="G651" s="161" t="s">
        <v>1509</v>
      </c>
      <c r="H651" s="142" t="s">
        <v>661</v>
      </c>
      <c r="I651" s="130" t="str">
        <f>VLOOKUP(H651,Presupuesto!$B$11:$C$565,2,0)</f>
        <v>OTROS ALQUILERES</v>
      </c>
      <c r="J651" s="98" t="str">
        <f t="shared" si="46"/>
        <v>Estudiantes y Graduados</v>
      </c>
      <c r="K651" s="98" t="s">
        <v>398</v>
      </c>
    </row>
    <row r="652" spans="3:11" x14ac:dyDescent="0.25">
      <c r="C652" s="141" t="s">
        <v>2148</v>
      </c>
      <c r="D652" s="158">
        <v>1000</v>
      </c>
      <c r="E652" s="123">
        <v>1</v>
      </c>
      <c r="F652" s="97">
        <f t="shared" si="45"/>
        <v>1000</v>
      </c>
      <c r="G652" s="161" t="s">
        <v>1509</v>
      </c>
      <c r="H652" s="142" t="s">
        <v>792</v>
      </c>
      <c r="I652" s="130" t="str">
        <f>VLOOKUP(H652,Presupuesto!$B$11:$C$565,2,0)</f>
        <v>ALIMENTOS B EBIDAS PARA PERSONAS</v>
      </c>
      <c r="J652" s="98" t="str">
        <f t="shared" si="46"/>
        <v>Estudiantes y Graduados</v>
      </c>
      <c r="K652" s="98" t="s">
        <v>398</v>
      </c>
    </row>
    <row r="654" spans="3:11" ht="15.75" thickBot="1" x14ac:dyDescent="0.3">
      <c r="F654" s="90"/>
      <c r="G654" s="89"/>
      <c r="H654" s="90"/>
      <c r="I654" s="90"/>
    </row>
    <row r="655" spans="3:11" ht="15.75" thickBot="1" x14ac:dyDescent="0.3">
      <c r="C655" s="157" t="s">
        <v>53</v>
      </c>
      <c r="D655" s="370">
        <f>SUM(F662:F665)</f>
        <v>26850</v>
      </c>
      <c r="F655" s="70"/>
      <c r="G655" s="79"/>
      <c r="H655" s="70"/>
      <c r="I655" s="70"/>
    </row>
    <row r="656" spans="3:11" x14ac:dyDescent="0.25">
      <c r="C656" s="70"/>
      <c r="D656" s="31"/>
      <c r="E656" s="93"/>
      <c r="F656" s="93"/>
      <c r="G656" s="93"/>
      <c r="H656" s="76"/>
      <c r="I656" s="76"/>
      <c r="J656" s="76"/>
      <c r="K656" s="112"/>
    </row>
    <row r="657" spans="3:11" x14ac:dyDescent="0.25">
      <c r="C657" s="70"/>
      <c r="D657" s="31"/>
      <c r="E657" s="93"/>
      <c r="F657" s="93"/>
      <c r="G657" s="93"/>
      <c r="H657" s="76"/>
      <c r="I657" s="76"/>
      <c r="J657" s="76"/>
      <c r="K657" s="112"/>
    </row>
    <row r="658" spans="3:11" ht="15.75" x14ac:dyDescent="0.25">
      <c r="C658" s="202" t="s">
        <v>392</v>
      </c>
      <c r="D658" s="366" t="s">
        <v>1918</v>
      </c>
      <c r="E658" s="93"/>
      <c r="F658" s="93"/>
      <c r="G658" s="93"/>
      <c r="H658" s="76"/>
      <c r="I658" s="76"/>
      <c r="J658" s="76"/>
      <c r="K658" s="112"/>
    </row>
    <row r="659" spans="3:11" s="459" customFormat="1" ht="18.75" x14ac:dyDescent="0.25">
      <c r="C659" s="647" t="str">
        <f>IFERROR(VLOOKUP(D658,'1. Desarrollo e Innov. Curricu.'!$E:$F,2,FALSE),IFERROR(VLOOKUP(D658,'2. Investigación Científica'!$E:$F,2,FALSE),IFERROR(VLOOKUP(D658,'3. Vinculación Univ. Sociedad'!$E:$F,2,FALSE),IFERROR(VLOOKUP(D658,'4. Docencia y Profesorado Univ.'!$E:$F,2,FALSE),IFERROR(VLOOKUP(D658,'5. Estudiantes y Graduados'!$E:$F,2,FALSE),IFERROR(VLOOKUP(D658,'11. Gestion Administrativa'!$E:$F,2,FALSE),IFERROR(VLOOKUP(D658,'13. Gestión Académica'!$E:$F,2,FALSE),IFERROR(VLOOKUP(D658,'8. Asegura. de la Calid. y M'!$E:$F,2,FALSE),IFERROR(VLOOKUP(D658,'6. Gestión del Conocimiento'!$E:$F,2,FALSE),IFERROR(VLOOKUP(D658,'15. Gobernabilidad y Proceso...'!$E:$F,2,FALSE),IFERROR(VLOOKUP(D658,'12. Gestión del Talento Humano'!$E:$F,2,FALSE),IFERROR(VLOOKUP(D658,'14. Internacional... de la E.S.'!$E:$F,2,FALSE),IFERROR(VLOOKUP(D658,'10. Posgrado'!$E:$F,2,FALSE),IFERROR(VLOOKUP(D658,'17. Gestión TIC'!$E:$F,2,FALSE),IFERROR(VLOOKUP(D658,'16. Desa. del Sistema Educ.Sup.'!$E:$F,2,FALSE),IFERROR(VLOOKUP(D658,'9. Cultura de Inno. Insti...'!$E:$F,2,FALSE),VLOOKUP(D658,'7. Lo Esencial de la Reforma U.'!$E:$F,2,0)))))))))))))))))</f>
        <v>Elaboración de instrumento, validación del mismo, levantamiento de la información, tabulación, elaboración del documento final.</v>
      </c>
      <c r="D659" s="648"/>
      <c r="E659" s="649"/>
      <c r="F659" s="649"/>
      <c r="G659" s="649"/>
      <c r="H659" s="650"/>
      <c r="I659" s="650"/>
      <c r="J659" s="650"/>
      <c r="K659" s="649"/>
    </row>
    <row r="660" spans="3:11" ht="15.75" thickBot="1" x14ac:dyDescent="0.3">
      <c r="F660" s="93"/>
      <c r="G660" s="76"/>
      <c r="H660" s="76"/>
      <c r="I660" s="76"/>
    </row>
    <row r="661" spans="3:11" ht="30.75" thickBot="1" x14ac:dyDescent="0.3">
      <c r="C661" s="129" t="s">
        <v>44</v>
      </c>
      <c r="D661" s="129" t="s">
        <v>55</v>
      </c>
      <c r="E661" s="136" t="s">
        <v>57</v>
      </c>
      <c r="F661" s="135" t="s">
        <v>27</v>
      </c>
      <c r="G661" s="133" t="s">
        <v>131</v>
      </c>
      <c r="H661" s="136" t="s">
        <v>46</v>
      </c>
      <c r="I661" s="133" t="s">
        <v>132</v>
      </c>
      <c r="J661" s="133" t="s">
        <v>410</v>
      </c>
      <c r="K661" s="133" t="s">
        <v>411</v>
      </c>
    </row>
    <row r="662" spans="3:11" ht="15.75" thickBot="1" x14ac:dyDescent="0.3">
      <c r="C662" s="221" t="s">
        <v>428</v>
      </c>
      <c r="D662" s="222">
        <v>6</v>
      </c>
      <c r="E662" s="220">
        <f>HLOOKUP(C662,$AH$2:$BU$3,2,0)</f>
        <v>2000</v>
      </c>
      <c r="F662" s="97">
        <f>D662*E662</f>
        <v>12000</v>
      </c>
      <c r="G662" s="161" t="s">
        <v>1509</v>
      </c>
      <c r="H662" s="142" t="s">
        <v>761</v>
      </c>
      <c r="I662" s="130" t="str">
        <f>VLOOKUP(H662,Presupuesto!$B$11:$C$565,2,0)</f>
        <v>VIATICOS NACIONALES</v>
      </c>
      <c r="J662" s="219" t="s">
        <v>1360</v>
      </c>
      <c r="K662" s="98" t="s">
        <v>400</v>
      </c>
    </row>
    <row r="663" spans="3:11" ht="15.75" thickBot="1" x14ac:dyDescent="0.3">
      <c r="C663" s="221" t="s">
        <v>432</v>
      </c>
      <c r="D663" s="222">
        <v>3</v>
      </c>
      <c r="E663" s="220">
        <f t="shared" ref="E663:E665" si="47">HLOOKUP(C663,$AH$2:$BU$3,2,0)</f>
        <v>1750</v>
      </c>
      <c r="F663" s="97">
        <f t="shared" ref="F663:F665" si="48">D663*E663</f>
        <v>5250</v>
      </c>
      <c r="G663" s="161" t="s">
        <v>1509</v>
      </c>
      <c r="H663" s="142" t="s">
        <v>761</v>
      </c>
      <c r="I663" s="130" t="str">
        <f>VLOOKUP(H663,Presupuesto!$B$11:$C$565,2,0)</f>
        <v>VIATICOS NACIONALES</v>
      </c>
      <c r="J663" s="98" t="str">
        <f>$J$662</f>
        <v>Estudiantes y Graduados</v>
      </c>
      <c r="K663" s="98" t="s">
        <v>400</v>
      </c>
    </row>
    <row r="664" spans="3:11" ht="15.75" thickBot="1" x14ac:dyDescent="0.3">
      <c r="C664" s="221" t="s">
        <v>430</v>
      </c>
      <c r="D664" s="222">
        <v>6</v>
      </c>
      <c r="E664" s="220">
        <f t="shared" si="47"/>
        <v>1150</v>
      </c>
      <c r="F664" s="97">
        <f t="shared" si="48"/>
        <v>6900</v>
      </c>
      <c r="G664" s="161" t="s">
        <v>1509</v>
      </c>
      <c r="H664" s="142" t="s">
        <v>761</v>
      </c>
      <c r="I664" s="130" t="str">
        <f>VLOOKUP(H664,Presupuesto!$B$11:$C$565,2,0)</f>
        <v>VIATICOS NACIONALES</v>
      </c>
      <c r="J664" s="98" t="str">
        <f t="shared" ref="J664:J665" si="49">$J$662</f>
        <v>Estudiantes y Graduados</v>
      </c>
      <c r="K664" s="98" t="s">
        <v>400</v>
      </c>
    </row>
    <row r="665" spans="3:11" x14ac:dyDescent="0.25">
      <c r="C665" s="221" t="s">
        <v>434</v>
      </c>
      <c r="D665" s="222">
        <v>3</v>
      </c>
      <c r="E665" s="220">
        <f t="shared" si="47"/>
        <v>900</v>
      </c>
      <c r="F665" s="97">
        <f t="shared" si="48"/>
        <v>2700</v>
      </c>
      <c r="G665" s="161" t="s">
        <v>1509</v>
      </c>
      <c r="H665" s="142" t="s">
        <v>761</v>
      </c>
      <c r="I665" s="130" t="str">
        <f>VLOOKUP(H665,Presupuesto!$B$11:$C$565,2,0)</f>
        <v>VIATICOS NACIONALES</v>
      </c>
      <c r="J665" s="98" t="str">
        <f t="shared" si="49"/>
        <v>Estudiantes y Graduados</v>
      </c>
      <c r="K665" s="98" t="s">
        <v>400</v>
      </c>
    </row>
    <row r="667" spans="3:11" ht="15.75" thickBot="1" x14ac:dyDescent="0.3"/>
    <row r="668" spans="3:11" ht="15.75" thickBot="1" x14ac:dyDescent="0.3">
      <c r="C668" s="157" t="s">
        <v>53</v>
      </c>
      <c r="D668" s="370">
        <f>SUM(F675:F678)</f>
        <v>1372512.3720000002</v>
      </c>
      <c r="E668" s="458"/>
      <c r="F668" s="70"/>
      <c r="G668" s="79"/>
      <c r="H668" s="70"/>
      <c r="I668" s="70"/>
      <c r="J668" s="458"/>
      <c r="K668" s="458"/>
    </row>
    <row r="669" spans="3:11" x14ac:dyDescent="0.25">
      <c r="C669" s="70"/>
      <c r="D669" s="31"/>
      <c r="E669" s="93"/>
      <c r="F669" s="93"/>
      <c r="G669" s="93"/>
      <c r="H669" s="76"/>
      <c r="I669" s="76"/>
      <c r="J669" s="76"/>
      <c r="K669" s="112"/>
    </row>
    <row r="670" spans="3:11" x14ac:dyDescent="0.25">
      <c r="C670" s="70"/>
      <c r="D670" s="31"/>
      <c r="E670" s="93"/>
      <c r="F670" s="93"/>
      <c r="G670" s="93"/>
      <c r="H670" s="76"/>
      <c r="I670" s="76"/>
      <c r="J670" s="76"/>
      <c r="K670" s="112"/>
    </row>
    <row r="671" spans="3:11" ht="15.75" x14ac:dyDescent="0.25">
      <c r="C671" s="202" t="s">
        <v>392</v>
      </c>
      <c r="D671" s="366" t="s">
        <v>1925</v>
      </c>
      <c r="E671" s="93"/>
      <c r="F671" s="93"/>
      <c r="G671" s="93"/>
      <c r="H671" s="76"/>
      <c r="I671" s="76"/>
      <c r="J671" s="76"/>
      <c r="K671" s="112"/>
    </row>
    <row r="672" spans="3:11" s="459" customFormat="1" ht="18.75" x14ac:dyDescent="0.25">
      <c r="C672" s="647" t="str">
        <f>IFERROR(VLOOKUP(D671,'1. Desarrollo e Innov. Curricu.'!$E:$F,2,FALSE),IFERROR(VLOOKUP(D671,'2. Investigación Científica'!$E:$F,2,FALSE),IFERROR(VLOOKUP(D671,'3. Vinculación Univ. Sociedad'!$E:$F,2,FALSE),IFERROR(VLOOKUP(D671,'4. Docencia y Profesorado Univ.'!$E:$F,2,FALSE),IFERROR(VLOOKUP(D671,'5. Estudiantes y Graduados'!$E:$F,2,FALSE),IFERROR(VLOOKUP(D671,'11. Gestion Administrativa'!$E:$F,2,FALSE),IFERROR(VLOOKUP(D671,'13. Gestión Académica'!$E:$F,2,FALSE),IFERROR(VLOOKUP(D671,'8. Asegura. de la Calid. y M'!$E:$F,2,FALSE),IFERROR(VLOOKUP(D671,'6. Gestión del Conocimiento'!$E:$F,2,FALSE),IFERROR(VLOOKUP(D671,'15. Gobernabilidad y Proceso...'!$E:$F,2,FALSE),IFERROR(VLOOKUP(D671,'12. Gestión del Talento Humano'!$E:$F,2,FALSE),IFERROR(VLOOKUP(D671,'14. Internacional... de la E.S.'!$E:$F,2,FALSE),IFERROR(VLOOKUP(D671,'10. Posgrado'!$E:$F,2,FALSE),IFERROR(VLOOKUP(D671,'17. Gestión TIC'!$E:$F,2,FALSE),IFERROR(VLOOKUP(D671,'16. Desa. del Sistema Educ.Sup.'!$E:$F,2,FALSE),IFERROR(VLOOKUP(D671,'9. Cultura de Inno. Insti...'!$E:$F,2,FALSE),VLOOKUP(D671,'7. Lo Esencial de la Reforma U.'!$E:$F,2,0)))))))))))))))))</f>
        <v>Organizar y desarrollar las selecciones deportivas que representaran a la UNAH en los campeonatos universitarios nacionales y de cararcter internacional como los JUDUCA.</v>
      </c>
      <c r="D672" s="648"/>
      <c r="E672" s="649"/>
      <c r="F672" s="649"/>
      <c r="G672" s="649"/>
      <c r="H672" s="650"/>
      <c r="I672" s="650"/>
      <c r="J672" s="650"/>
      <c r="K672" s="649"/>
    </row>
    <row r="673" spans="3:11" ht="15.75" thickBot="1" x14ac:dyDescent="0.3">
      <c r="C673" s="458"/>
      <c r="D673" s="458"/>
      <c r="E673" s="458"/>
      <c r="F673" s="93"/>
      <c r="G673" s="76"/>
      <c r="H673" s="76"/>
      <c r="I673" s="76"/>
      <c r="J673" s="458"/>
      <c r="K673" s="458"/>
    </row>
    <row r="674" spans="3:11" ht="30.75" thickBot="1" x14ac:dyDescent="0.3">
      <c r="C674" s="129" t="s">
        <v>44</v>
      </c>
      <c r="D674" s="129" t="s">
        <v>55</v>
      </c>
      <c r="E674" s="136" t="s">
        <v>57</v>
      </c>
      <c r="F674" s="135" t="s">
        <v>27</v>
      </c>
      <c r="G674" s="133" t="s">
        <v>131</v>
      </c>
      <c r="H674" s="136" t="s">
        <v>46</v>
      </c>
      <c r="I674" s="133" t="s">
        <v>132</v>
      </c>
      <c r="J674" s="133" t="s">
        <v>410</v>
      </c>
      <c r="K674" s="133" t="s">
        <v>411</v>
      </c>
    </row>
    <row r="675" spans="3:11" ht="15.75" thickBot="1" x14ac:dyDescent="0.3">
      <c r="C675" s="221" t="s">
        <v>448</v>
      </c>
      <c r="D675" s="222">
        <v>16</v>
      </c>
      <c r="E675" s="220">
        <f>HLOOKUP(C675,$AH$2:$BU$3,2,0)</f>
        <v>4286.3535000000002</v>
      </c>
      <c r="F675" s="97">
        <f t="shared" ref="F675:F678" si="50">D675*E675</f>
        <v>68581.656000000003</v>
      </c>
      <c r="G675" s="161" t="s">
        <v>1509</v>
      </c>
      <c r="H675" s="142" t="s">
        <v>767</v>
      </c>
      <c r="I675" s="130" t="str">
        <f>VLOOKUP(H675,Presupuesto!$B$11:$C$565,2,0)</f>
        <v>VIATICOS AL EXTERIOR</v>
      </c>
      <c r="J675" s="219" t="s">
        <v>1360</v>
      </c>
      <c r="K675" s="98" t="s">
        <v>412</v>
      </c>
    </row>
    <row r="676" spans="3:11" ht="15.75" thickBot="1" x14ac:dyDescent="0.3">
      <c r="C676" s="221" t="s">
        <v>452</v>
      </c>
      <c r="D676" s="222">
        <v>8</v>
      </c>
      <c r="E676" s="220">
        <f t="shared" ref="E676:E678" si="51">HLOOKUP(C676,$AH$2:$BU$3,2,0)</f>
        <v>3626.9145000000003</v>
      </c>
      <c r="F676" s="97">
        <f t="shared" si="50"/>
        <v>29015.316000000003</v>
      </c>
      <c r="G676" s="161" t="s">
        <v>1509</v>
      </c>
      <c r="H676" s="142" t="s">
        <v>767</v>
      </c>
      <c r="I676" s="130" t="str">
        <f>VLOOKUP(H676,Presupuesto!$B$11:$C$565,2,0)</f>
        <v>VIATICOS AL EXTERIOR</v>
      </c>
      <c r="J676" s="98" t="str">
        <f>$J$662</f>
        <v>Estudiantes y Graduados</v>
      </c>
      <c r="K676" s="98" t="s">
        <v>412</v>
      </c>
    </row>
    <row r="677" spans="3:11" ht="15.75" thickBot="1" x14ac:dyDescent="0.3">
      <c r="C677" s="221" t="s">
        <v>456</v>
      </c>
      <c r="D677" s="222">
        <v>400</v>
      </c>
      <c r="E677" s="220">
        <f t="shared" si="51"/>
        <v>3187.2885000000001</v>
      </c>
      <c r="F677" s="97">
        <f t="shared" si="50"/>
        <v>1274915.4000000001</v>
      </c>
      <c r="G677" s="161" t="s">
        <v>1509</v>
      </c>
      <c r="H677" s="142" t="s">
        <v>767</v>
      </c>
      <c r="I677" s="130" t="str">
        <f>VLOOKUP(H677,Presupuesto!$B$11:$C$565,2,0)</f>
        <v>VIATICOS AL EXTERIOR</v>
      </c>
      <c r="J677" s="98" t="str">
        <f t="shared" ref="J677:J678" si="52">$J$662</f>
        <v>Estudiantes y Graduados</v>
      </c>
      <c r="K677" s="98" t="s">
        <v>412</v>
      </c>
    </row>
    <row r="678" spans="3:11" x14ac:dyDescent="0.25">
      <c r="C678" s="221" t="s">
        <v>454</v>
      </c>
      <c r="D678" s="222">
        <v>0</v>
      </c>
      <c r="E678" s="220">
        <f t="shared" si="51"/>
        <v>4616.0730000000003</v>
      </c>
      <c r="F678" s="97">
        <f t="shared" si="50"/>
        <v>0</v>
      </c>
      <c r="G678" s="161" t="s">
        <v>1509</v>
      </c>
      <c r="H678" s="142" t="s">
        <v>767</v>
      </c>
      <c r="I678" s="130" t="str">
        <f>VLOOKUP(H678,Presupuesto!$B$11:$C$565,2,0)</f>
        <v>VIATICOS AL EXTERIOR</v>
      </c>
      <c r="J678" s="98" t="str">
        <f t="shared" si="52"/>
        <v>Estudiantes y Graduados</v>
      </c>
      <c r="K678" s="98" t="s">
        <v>412</v>
      </c>
    </row>
    <row r="680" spans="3:11" ht="15.75" thickBot="1" x14ac:dyDescent="0.3"/>
    <row r="681" spans="3:11" ht="15.75" thickBot="1" x14ac:dyDescent="0.3">
      <c r="C681" s="157" t="s">
        <v>53</v>
      </c>
      <c r="D681" s="370">
        <f>SUM(F688:F689)</f>
        <v>691605</v>
      </c>
      <c r="E681" s="458"/>
      <c r="F681" s="70"/>
      <c r="G681" s="79"/>
      <c r="H681" s="70"/>
      <c r="I681" s="70"/>
      <c r="J681" s="458"/>
      <c r="K681" s="458"/>
    </row>
    <row r="682" spans="3:11" x14ac:dyDescent="0.25">
      <c r="C682" s="70"/>
      <c r="D682" s="31"/>
      <c r="E682" s="93"/>
      <c r="F682" s="93"/>
      <c r="G682" s="93"/>
      <c r="H682" s="76"/>
      <c r="I682" s="76"/>
      <c r="J682" s="76"/>
      <c r="K682" s="112"/>
    </row>
    <row r="683" spans="3:11" x14ac:dyDescent="0.25">
      <c r="C683" s="70"/>
      <c r="D683" s="31"/>
      <c r="E683" s="93"/>
      <c r="F683" s="93"/>
      <c r="G683" s="93"/>
      <c r="H683" s="76"/>
      <c r="I683" s="76"/>
      <c r="J683" s="76"/>
      <c r="K683" s="112"/>
    </row>
    <row r="684" spans="3:11" ht="15.75" x14ac:dyDescent="0.25">
      <c r="C684" s="202" t="s">
        <v>392</v>
      </c>
      <c r="D684" s="366" t="s">
        <v>1926</v>
      </c>
      <c r="E684" s="93"/>
      <c r="F684" s="93"/>
      <c r="G684" s="93"/>
      <c r="H684" s="76"/>
      <c r="I684" s="76"/>
      <c r="J684" s="76"/>
      <c r="K684" s="112"/>
    </row>
    <row r="685" spans="3:11" ht="18.75" x14ac:dyDescent="0.25">
      <c r="C685" s="211" t="str">
        <f>IFERROR(VLOOKUP(D684,'1. Desarrollo e Innov. Curricu.'!$E:$F,2,FALSE),IFERROR(VLOOKUP(D684,'2. Investigación Científica'!$E:$F,2,FALSE),IFERROR(VLOOKUP(D684,'3. Vinculación Univ. Sociedad'!$E:$F,2,FALSE),IFERROR(VLOOKUP(D684,'4. Docencia y Profesorado Univ.'!$E:$F,2,FALSE),IFERROR(VLOOKUP(D684,'5. Estudiantes y Graduados'!$E:$F,2,FALSE),IFERROR(VLOOKUP(D684,'11. Gestion Administrativa'!$E:$F,2,FALSE),IFERROR(VLOOKUP(D684,'13. Gestión Académica'!$E:$F,2,FALSE),IFERROR(VLOOKUP(D684,'8. Asegura. de la Calid. y M'!$E:$F,2,FALSE),IFERROR(VLOOKUP(D684,'6. Gestión del Conocimiento'!$E:$F,2,FALSE),IFERROR(VLOOKUP(D684,'15. Gobernabilidad y Proceso...'!$E:$F,2,FALSE),IFERROR(VLOOKUP(D684,'12. Gestión del Talento Humano'!$E:$F,2,FALSE),IFERROR(VLOOKUP(D684,'14. Internacional... de la E.S.'!$E:$F,2,FALSE),IFERROR(VLOOKUP(D684,'10. Posgrado'!$E:$F,2,FALSE),IFERROR(VLOOKUP(D684,'17. Gestión TIC'!$E:$F,2,FALSE),IFERROR(VLOOKUP(D684,'16. Desa. del Sistema Educ.Sup.'!$E:$F,2,FALSE),IFERROR(VLOOKUP(D684,'9. Cultura de Inno. Insti...'!$E:$F,2,FALSE),VLOOKUP(D684,'7. Lo Esencial de la Reforma U.'!$E:$F,2,0)))))))))))))))))</f>
        <v>Pago de inscriciones, ligas y campeonatos de las diferentes selecciones universitarias UNAH</v>
      </c>
      <c r="D685" s="31"/>
      <c r="E685" s="93"/>
      <c r="F685" s="93"/>
      <c r="G685" s="93"/>
      <c r="H685" s="76"/>
      <c r="I685" s="76"/>
      <c r="J685" s="76"/>
      <c r="K685" s="112"/>
    </row>
    <row r="686" spans="3:11" ht="15.75" thickBot="1" x14ac:dyDescent="0.3">
      <c r="C686" s="458"/>
      <c r="D686" s="458"/>
      <c r="E686" s="458"/>
      <c r="F686" s="93"/>
      <c r="G686" s="76"/>
      <c r="H686" s="76"/>
      <c r="I686" s="76"/>
      <c r="J686" s="458"/>
      <c r="K686" s="458"/>
    </row>
    <row r="687" spans="3:11" ht="30.75" thickBot="1" x14ac:dyDescent="0.3">
      <c r="C687" s="129" t="s">
        <v>44</v>
      </c>
      <c r="D687" s="129" t="s">
        <v>55</v>
      </c>
      <c r="E687" s="136" t="s">
        <v>57</v>
      </c>
      <c r="F687" s="135" t="s">
        <v>27</v>
      </c>
      <c r="G687" s="133" t="s">
        <v>131</v>
      </c>
      <c r="H687" s="136" t="s">
        <v>46</v>
      </c>
      <c r="I687" s="133" t="s">
        <v>132</v>
      </c>
      <c r="J687" s="133" t="s">
        <v>410</v>
      </c>
      <c r="K687" s="133" t="s">
        <v>411</v>
      </c>
    </row>
    <row r="688" spans="3:11" x14ac:dyDescent="0.25">
      <c r="C688" s="221" t="s">
        <v>448</v>
      </c>
      <c r="D688" s="222"/>
      <c r="E688" s="220">
        <f>HLOOKUP(C688,$AH$2:$BU$3,2,0)</f>
        <v>4286.3535000000002</v>
      </c>
      <c r="F688" s="97">
        <f t="shared" ref="F688:F689" si="53">D688*E688</f>
        <v>0</v>
      </c>
      <c r="G688" s="161" t="s">
        <v>1509</v>
      </c>
      <c r="H688" s="142" t="s">
        <v>301</v>
      </c>
      <c r="I688" s="130" t="str">
        <f>VLOOKUP(H688,Presupuesto!$B$11:$C$565,2,0)</f>
        <v>VIATICOS (26200-00)</v>
      </c>
      <c r="J688" s="219" t="s">
        <v>1360</v>
      </c>
      <c r="K688" s="98" t="s">
        <v>412</v>
      </c>
    </row>
    <row r="689" spans="3:11" x14ac:dyDescent="0.25">
      <c r="C689" s="141" t="s">
        <v>2149</v>
      </c>
      <c r="D689" s="158">
        <v>15</v>
      </c>
      <c r="E689" s="123">
        <v>46107</v>
      </c>
      <c r="F689" s="97">
        <f t="shared" si="53"/>
        <v>691605</v>
      </c>
      <c r="G689" s="161" t="s">
        <v>129</v>
      </c>
      <c r="H689" s="142" t="s">
        <v>743</v>
      </c>
      <c r="I689" s="130" t="str">
        <f>VLOOKUP(H689,Presupuesto!$B$11:$C$565,2,0)</f>
        <v>OTROS SERVICIOS COMERCIALES Y FINANCIEROS</v>
      </c>
      <c r="J689" s="98" t="str">
        <f>$J$662</f>
        <v>Estudiantes y Graduados</v>
      </c>
      <c r="K689" s="98" t="s">
        <v>396</v>
      </c>
    </row>
    <row r="692" spans="3:11" ht="15.75" thickBot="1" x14ac:dyDescent="0.3"/>
    <row r="693" spans="3:11" ht="15.75" thickBot="1" x14ac:dyDescent="0.3">
      <c r="C693" s="157" t="s">
        <v>53</v>
      </c>
      <c r="D693" s="370">
        <f>SUM(F700:F734)</f>
        <v>24399.243000000002</v>
      </c>
      <c r="E693" s="458"/>
      <c r="F693" s="70"/>
      <c r="G693" s="79"/>
      <c r="H693" s="70"/>
      <c r="I693" s="70"/>
      <c r="J693" s="458"/>
      <c r="K693" s="458"/>
    </row>
    <row r="694" spans="3:11" x14ac:dyDescent="0.25">
      <c r="C694" s="70"/>
      <c r="D694" s="31"/>
      <c r="E694" s="93"/>
      <c r="F694" s="93"/>
      <c r="G694" s="93"/>
      <c r="H694" s="76"/>
      <c r="I694" s="76"/>
      <c r="J694" s="76"/>
      <c r="K694" s="112"/>
    </row>
    <row r="695" spans="3:11" x14ac:dyDescent="0.25">
      <c r="C695" s="70"/>
      <c r="D695" s="31"/>
      <c r="E695" s="93"/>
      <c r="F695" s="93"/>
      <c r="G695" s="93"/>
      <c r="H695" s="76"/>
      <c r="I695" s="76"/>
      <c r="J695" s="76"/>
      <c r="K695" s="112"/>
    </row>
    <row r="696" spans="3:11" ht="15.75" x14ac:dyDescent="0.25">
      <c r="C696" s="202" t="s">
        <v>392</v>
      </c>
      <c r="D696" s="366" t="s">
        <v>1927</v>
      </c>
      <c r="E696" s="93"/>
      <c r="F696" s="93"/>
      <c r="G696" s="93"/>
      <c r="H696" s="76"/>
      <c r="I696" s="76"/>
      <c r="J696" s="76"/>
      <c r="K696" s="112"/>
    </row>
    <row r="697" spans="3:11" ht="18.75" x14ac:dyDescent="0.25">
      <c r="C697" s="211" t="str">
        <f>IFERROR(VLOOKUP(D696,'1. Desarrollo e Innov. Curricu.'!$E:$F,2,FALSE),IFERROR(VLOOKUP(D696,'2. Investigación Científica'!$E:$F,2,FALSE),IFERROR(VLOOKUP(D696,'3. Vinculación Univ. Sociedad'!$E:$F,2,FALSE),IFERROR(VLOOKUP(D696,'4. Docencia y Profesorado Univ.'!$E:$F,2,FALSE),IFERROR(VLOOKUP(D696,'5. Estudiantes y Graduados'!$E:$F,2,FALSE),IFERROR(VLOOKUP(D696,'11. Gestion Administrativa'!$E:$F,2,FALSE),IFERROR(VLOOKUP(D696,'13. Gestión Académica'!$E:$F,2,FALSE),IFERROR(VLOOKUP(D696,'8. Asegura. de la Calid. y M'!$E:$F,2,FALSE),IFERROR(VLOOKUP(D696,'6. Gestión del Conocimiento'!$E:$F,2,FALSE),IFERROR(VLOOKUP(D696,'15. Gobernabilidad y Proceso...'!$E:$F,2,FALSE),IFERROR(VLOOKUP(D696,'12. Gestión del Talento Humano'!$E:$F,2,FALSE),IFERROR(VLOOKUP(D696,'14. Internacional... de la E.S.'!$E:$F,2,FALSE),IFERROR(VLOOKUP(D696,'10. Posgrado'!$E:$F,2,FALSE),IFERROR(VLOOKUP(D696,'17. Gestión TIC'!$E:$F,2,FALSE),IFERROR(VLOOKUP(D696,'16. Desa. del Sistema Educ.Sup.'!$E:$F,2,FALSE),IFERROR(VLOOKUP(D696,'9. Cultura de Inno. Insti...'!$E:$F,2,FALSE),VLOOKUP(D696,'7. Lo Esencial de la Reforma U.'!$E:$F,2,0)))))))))))))))))</f>
        <v>1. Diseño de la investigación, 2. instrumentos de aplicación, 3. tabulación de los datos, 4. analisis de datos, 5. socialización de resultados.</v>
      </c>
      <c r="D697" s="31"/>
      <c r="E697" s="93"/>
      <c r="F697" s="93"/>
      <c r="G697" s="93"/>
      <c r="H697" s="76"/>
      <c r="I697" s="76"/>
      <c r="J697" s="76"/>
      <c r="K697" s="112"/>
    </row>
    <row r="698" spans="3:11" ht="15.75" thickBot="1" x14ac:dyDescent="0.3">
      <c r="C698" s="458"/>
      <c r="D698" s="458"/>
      <c r="E698" s="458"/>
      <c r="F698" s="93"/>
      <c r="G698" s="76"/>
      <c r="H698" s="76"/>
      <c r="I698" s="76"/>
      <c r="J698" s="458"/>
      <c r="K698" s="458"/>
    </row>
    <row r="699" spans="3:11" ht="30.75" thickBot="1" x14ac:dyDescent="0.3">
      <c r="C699" s="129" t="s">
        <v>44</v>
      </c>
      <c r="D699" s="129" t="s">
        <v>55</v>
      </c>
      <c r="E699" s="136" t="s">
        <v>57</v>
      </c>
      <c r="F699" s="135" t="s">
        <v>27</v>
      </c>
      <c r="G699" s="133" t="s">
        <v>131</v>
      </c>
      <c r="H699" s="136" t="s">
        <v>46</v>
      </c>
      <c r="I699" s="133" t="s">
        <v>132</v>
      </c>
      <c r="J699" s="133" t="s">
        <v>410</v>
      </c>
      <c r="K699" s="133" t="s">
        <v>411</v>
      </c>
    </row>
    <row r="700" spans="3:11" ht="15.75" thickBot="1" x14ac:dyDescent="0.3">
      <c r="C700" s="221" t="s">
        <v>448</v>
      </c>
      <c r="D700" s="222">
        <v>4</v>
      </c>
      <c r="E700" s="220">
        <f>HLOOKUP(C700,$AH$2:$BU$3,2,0)</f>
        <v>4286.3535000000002</v>
      </c>
      <c r="F700" s="97">
        <f t="shared" ref="F700:F701" si="54">D700*E700</f>
        <v>17145.414000000001</v>
      </c>
      <c r="G700" s="161" t="s">
        <v>1509</v>
      </c>
      <c r="H700" s="142" t="s">
        <v>767</v>
      </c>
      <c r="I700" s="130" t="str">
        <f>VLOOKUP(H700,Presupuesto!$B$11:$C$565,2,0)</f>
        <v>VIATICOS AL EXTERIOR</v>
      </c>
      <c r="J700" s="219" t="s">
        <v>1360</v>
      </c>
      <c r="K700" s="98" t="s">
        <v>400</v>
      </c>
    </row>
    <row r="701" spans="3:11" x14ac:dyDescent="0.25">
      <c r="C701" s="221" t="s">
        <v>452</v>
      </c>
      <c r="D701" s="222">
        <v>2</v>
      </c>
      <c r="E701" s="220">
        <f>HLOOKUP(C701,$AH$2:$BU$3,2,0)</f>
        <v>3626.9145000000003</v>
      </c>
      <c r="F701" s="97">
        <f t="shared" si="54"/>
        <v>7253.8290000000006</v>
      </c>
      <c r="G701" s="161" t="s">
        <v>1509</v>
      </c>
      <c r="H701" s="142" t="s">
        <v>743</v>
      </c>
      <c r="I701" s="130" t="str">
        <f>VLOOKUP(H701,Presupuesto!$B$11:$C$565,2,0)</f>
        <v>OTROS SERVICIOS COMERCIALES Y FINANCIEROS</v>
      </c>
      <c r="J701" s="98" t="str">
        <f>$J$662</f>
        <v>Estudiantes y Graduados</v>
      </c>
      <c r="K701" s="98" t="s">
        <v>400</v>
      </c>
    </row>
    <row r="702" spans="3:11" x14ac:dyDescent="0.25">
      <c r="C702" s="141"/>
      <c r="D702" s="158"/>
      <c r="E702" s="123"/>
      <c r="F702" s="97"/>
      <c r="G702" s="161"/>
      <c r="H702" s="142" t="s">
        <v>743</v>
      </c>
      <c r="I702" s="130" t="str">
        <f>VLOOKUP(H702,Presupuesto!$B$11:$C$565,2,0)</f>
        <v>OTROS SERVICIOS COMERCIALES Y FINANCIEROS</v>
      </c>
      <c r="J702" s="98" t="str">
        <f t="shared" ref="J702:J734" si="55">$J$662</f>
        <v>Estudiantes y Graduados</v>
      </c>
      <c r="K702" s="98" t="s">
        <v>412</v>
      </c>
    </row>
    <row r="703" spans="3:11" x14ac:dyDescent="0.25">
      <c r="C703" s="141"/>
      <c r="D703" s="158"/>
      <c r="E703" s="123"/>
      <c r="F703" s="97"/>
      <c r="G703" s="161"/>
      <c r="H703" s="142" t="s">
        <v>743</v>
      </c>
      <c r="I703" s="130" t="str">
        <f>VLOOKUP(H703,Presupuesto!$B$11:$C$565,2,0)</f>
        <v>OTROS SERVICIOS COMERCIALES Y FINANCIEROS</v>
      </c>
      <c r="J703" s="98" t="str">
        <f t="shared" si="55"/>
        <v>Estudiantes y Graduados</v>
      </c>
      <c r="K703" s="98" t="s">
        <v>412</v>
      </c>
    </row>
    <row r="704" spans="3:11" x14ac:dyDescent="0.25">
      <c r="C704" s="141"/>
      <c r="D704" s="158"/>
      <c r="E704" s="123"/>
      <c r="F704" s="97"/>
      <c r="G704" s="161"/>
      <c r="H704" s="142" t="s">
        <v>743</v>
      </c>
      <c r="I704" s="130" t="str">
        <f>VLOOKUP(H704,Presupuesto!$B$11:$C$565,2,0)</f>
        <v>OTROS SERVICIOS COMERCIALES Y FINANCIEROS</v>
      </c>
      <c r="J704" s="98" t="str">
        <f t="shared" si="55"/>
        <v>Estudiantes y Graduados</v>
      </c>
      <c r="K704" s="98" t="s">
        <v>412</v>
      </c>
    </row>
    <row r="705" spans="3:11" x14ac:dyDescent="0.25">
      <c r="C705" s="141"/>
      <c r="D705" s="158"/>
      <c r="E705" s="123"/>
      <c r="F705" s="97"/>
      <c r="G705" s="161"/>
      <c r="H705" s="142" t="s">
        <v>743</v>
      </c>
      <c r="I705" s="130" t="str">
        <f>VLOOKUP(H705,Presupuesto!$B$11:$C$565,2,0)</f>
        <v>OTROS SERVICIOS COMERCIALES Y FINANCIEROS</v>
      </c>
      <c r="J705" s="98" t="str">
        <f t="shared" si="55"/>
        <v>Estudiantes y Graduados</v>
      </c>
      <c r="K705" s="98" t="s">
        <v>401</v>
      </c>
    </row>
    <row r="706" spans="3:11" x14ac:dyDescent="0.25">
      <c r="C706" s="141"/>
      <c r="D706" s="158"/>
      <c r="E706" s="123"/>
      <c r="F706" s="97"/>
      <c r="G706" s="161"/>
      <c r="H706" s="142" t="s">
        <v>743</v>
      </c>
      <c r="I706" s="130" t="str">
        <f>VLOOKUP(H706,Presupuesto!$B$11:$C$565,2,0)</f>
        <v>OTROS SERVICIOS COMERCIALES Y FINANCIEROS</v>
      </c>
      <c r="J706" s="98" t="str">
        <f t="shared" si="55"/>
        <v>Estudiantes y Graduados</v>
      </c>
      <c r="K706" s="98" t="s">
        <v>412</v>
      </c>
    </row>
    <row r="707" spans="3:11" x14ac:dyDescent="0.25">
      <c r="C707" s="141"/>
      <c r="D707" s="158"/>
      <c r="E707" s="123"/>
      <c r="F707" s="97"/>
      <c r="G707" s="161"/>
      <c r="H707" s="142" t="s">
        <v>743</v>
      </c>
      <c r="I707" s="130" t="str">
        <f>VLOOKUP(H707,Presupuesto!$B$11:$C$565,2,0)</f>
        <v>OTROS SERVICIOS COMERCIALES Y FINANCIEROS</v>
      </c>
      <c r="J707" s="98" t="str">
        <f t="shared" si="55"/>
        <v>Estudiantes y Graduados</v>
      </c>
      <c r="K707" s="98" t="s">
        <v>412</v>
      </c>
    </row>
    <row r="708" spans="3:11" x14ac:dyDescent="0.25">
      <c r="C708" s="141"/>
      <c r="D708" s="158"/>
      <c r="E708" s="123"/>
      <c r="F708" s="97"/>
      <c r="G708" s="161"/>
      <c r="H708" s="142" t="s">
        <v>743</v>
      </c>
      <c r="I708" s="130" t="str">
        <f>VLOOKUP(H708,Presupuesto!$B$11:$C$565,2,0)</f>
        <v>OTROS SERVICIOS COMERCIALES Y FINANCIEROS</v>
      </c>
      <c r="J708" s="98" t="str">
        <f t="shared" si="55"/>
        <v>Estudiantes y Graduados</v>
      </c>
      <c r="K708" s="98" t="s">
        <v>412</v>
      </c>
    </row>
    <row r="709" spans="3:11" x14ac:dyDescent="0.25">
      <c r="C709" s="141"/>
      <c r="D709" s="158"/>
      <c r="E709" s="123"/>
      <c r="F709" s="97">
        <f t="shared" ref="F709:F734" si="56">D709*E709</f>
        <v>0</v>
      </c>
      <c r="G709" s="161"/>
      <c r="H709" s="142" t="s">
        <v>743</v>
      </c>
      <c r="I709" s="130" t="str">
        <f>VLOOKUP(H709,Presupuesto!$B$11:$C$565,2,0)</f>
        <v>OTROS SERVICIOS COMERCIALES Y FINANCIEROS</v>
      </c>
      <c r="J709" s="98" t="str">
        <f t="shared" si="55"/>
        <v>Estudiantes y Graduados</v>
      </c>
      <c r="K709" s="98" t="s">
        <v>412</v>
      </c>
    </row>
    <row r="710" spans="3:11" x14ac:dyDescent="0.25">
      <c r="C710" s="141"/>
      <c r="D710" s="158"/>
      <c r="E710" s="123"/>
      <c r="F710" s="97">
        <f t="shared" si="56"/>
        <v>0</v>
      </c>
      <c r="G710" s="161"/>
      <c r="H710" s="142"/>
      <c r="I710" s="130" t="e">
        <f>VLOOKUP(H710,Presupuesto!$B$11:$C$565,2,0)</f>
        <v>#N/A</v>
      </c>
      <c r="J710" s="98" t="str">
        <f t="shared" si="55"/>
        <v>Estudiantes y Graduados</v>
      </c>
      <c r="K710" s="98" t="s">
        <v>412</v>
      </c>
    </row>
    <row r="711" spans="3:11" x14ac:dyDescent="0.25">
      <c r="C711" s="141"/>
      <c r="D711" s="158"/>
      <c r="E711" s="123"/>
      <c r="F711" s="97">
        <f t="shared" si="56"/>
        <v>0</v>
      </c>
      <c r="G711" s="161"/>
      <c r="H711" s="142"/>
      <c r="I711" s="130" t="e">
        <f>VLOOKUP(H711,Presupuesto!$B$11:$C$565,2,0)</f>
        <v>#N/A</v>
      </c>
      <c r="J711" s="98" t="str">
        <f t="shared" si="55"/>
        <v>Estudiantes y Graduados</v>
      </c>
      <c r="K711" s="98" t="s">
        <v>412</v>
      </c>
    </row>
    <row r="712" spans="3:11" x14ac:dyDescent="0.25">
      <c r="C712" s="141"/>
      <c r="D712" s="158"/>
      <c r="E712" s="123"/>
      <c r="F712" s="97">
        <f t="shared" si="56"/>
        <v>0</v>
      </c>
      <c r="G712" s="161"/>
      <c r="H712" s="142"/>
      <c r="I712" s="130" t="e">
        <f>VLOOKUP(H712,Presupuesto!$B$11:$C$565,2,0)</f>
        <v>#N/A</v>
      </c>
      <c r="J712" s="98" t="str">
        <f t="shared" si="55"/>
        <v>Estudiantes y Graduados</v>
      </c>
      <c r="K712" s="98" t="s">
        <v>412</v>
      </c>
    </row>
    <row r="713" spans="3:11" x14ac:dyDescent="0.25">
      <c r="C713" s="141"/>
      <c r="D713" s="158"/>
      <c r="E713" s="123"/>
      <c r="F713" s="97">
        <f t="shared" si="56"/>
        <v>0</v>
      </c>
      <c r="G713" s="161"/>
      <c r="H713" s="142"/>
      <c r="I713" s="130" t="e">
        <f>VLOOKUP(H713,Presupuesto!$B$11:$C$565,2,0)</f>
        <v>#N/A</v>
      </c>
      <c r="J713" s="98" t="str">
        <f t="shared" si="55"/>
        <v>Estudiantes y Graduados</v>
      </c>
      <c r="K713" s="98" t="s">
        <v>412</v>
      </c>
    </row>
    <row r="714" spans="3:11" x14ac:dyDescent="0.25">
      <c r="C714" s="141"/>
      <c r="D714" s="158"/>
      <c r="E714" s="123"/>
      <c r="F714" s="97">
        <f t="shared" si="56"/>
        <v>0</v>
      </c>
      <c r="G714" s="161"/>
      <c r="H714" s="142"/>
      <c r="I714" s="130" t="e">
        <f>VLOOKUP(H714,Presupuesto!$B$11:$C$565,2,0)</f>
        <v>#N/A</v>
      </c>
      <c r="J714" s="98" t="str">
        <f t="shared" si="55"/>
        <v>Estudiantes y Graduados</v>
      </c>
      <c r="K714" s="98" t="s">
        <v>412</v>
      </c>
    </row>
    <row r="715" spans="3:11" x14ac:dyDescent="0.25">
      <c r="C715" s="141"/>
      <c r="D715" s="158"/>
      <c r="E715" s="123"/>
      <c r="F715" s="97">
        <f t="shared" si="56"/>
        <v>0</v>
      </c>
      <c r="G715" s="161"/>
      <c r="H715" s="142"/>
      <c r="I715" s="130" t="e">
        <f>VLOOKUP(H715,Presupuesto!$B$11:$C$565,2,0)</f>
        <v>#N/A</v>
      </c>
      <c r="J715" s="98" t="str">
        <f t="shared" si="55"/>
        <v>Estudiantes y Graduados</v>
      </c>
      <c r="K715" s="98" t="s">
        <v>412</v>
      </c>
    </row>
    <row r="716" spans="3:11" x14ac:dyDescent="0.25">
      <c r="C716" s="141"/>
      <c r="D716" s="158"/>
      <c r="E716" s="123"/>
      <c r="F716" s="97">
        <f t="shared" si="56"/>
        <v>0</v>
      </c>
      <c r="G716" s="161"/>
      <c r="H716" s="142"/>
      <c r="I716" s="130" t="e">
        <f>VLOOKUP(H716,Presupuesto!$B$11:$C$565,2,0)</f>
        <v>#N/A</v>
      </c>
      <c r="J716" s="98" t="str">
        <f t="shared" si="55"/>
        <v>Estudiantes y Graduados</v>
      </c>
      <c r="K716" s="98" t="s">
        <v>412</v>
      </c>
    </row>
    <row r="717" spans="3:11" x14ac:dyDescent="0.25">
      <c r="C717" s="141"/>
      <c r="D717" s="158"/>
      <c r="E717" s="123"/>
      <c r="F717" s="97">
        <f t="shared" si="56"/>
        <v>0</v>
      </c>
      <c r="G717" s="161"/>
      <c r="H717" s="142"/>
      <c r="I717" s="130" t="e">
        <f>VLOOKUP(H717,Presupuesto!$B$11:$C$565,2,0)</f>
        <v>#N/A</v>
      </c>
      <c r="J717" s="98" t="str">
        <f t="shared" si="55"/>
        <v>Estudiantes y Graduados</v>
      </c>
      <c r="K717" s="98" t="s">
        <v>412</v>
      </c>
    </row>
    <row r="718" spans="3:11" x14ac:dyDescent="0.25">
      <c r="C718" s="141"/>
      <c r="D718" s="158"/>
      <c r="E718" s="123"/>
      <c r="F718" s="97">
        <f t="shared" si="56"/>
        <v>0</v>
      </c>
      <c r="G718" s="161"/>
      <c r="H718" s="142"/>
      <c r="I718" s="130" t="e">
        <f>VLOOKUP(H718,Presupuesto!$B$11:$C$565,2,0)</f>
        <v>#N/A</v>
      </c>
      <c r="J718" s="98" t="str">
        <f t="shared" si="55"/>
        <v>Estudiantes y Graduados</v>
      </c>
      <c r="K718" s="98" t="s">
        <v>412</v>
      </c>
    </row>
    <row r="719" spans="3:11" x14ac:dyDescent="0.25">
      <c r="C719" s="141"/>
      <c r="D719" s="158"/>
      <c r="E719" s="123"/>
      <c r="F719" s="97">
        <f t="shared" si="56"/>
        <v>0</v>
      </c>
      <c r="G719" s="161"/>
      <c r="H719" s="142"/>
      <c r="I719" s="130" t="e">
        <f>VLOOKUP(H719,Presupuesto!$B$11:$C$565,2,0)</f>
        <v>#N/A</v>
      </c>
      <c r="J719" s="98" t="str">
        <f t="shared" si="55"/>
        <v>Estudiantes y Graduados</v>
      </c>
      <c r="K719" s="98" t="s">
        <v>412</v>
      </c>
    </row>
    <row r="720" spans="3:11" x14ac:dyDescent="0.25">
      <c r="C720" s="141"/>
      <c r="D720" s="158"/>
      <c r="E720" s="123"/>
      <c r="F720" s="97">
        <f t="shared" si="56"/>
        <v>0</v>
      </c>
      <c r="G720" s="161"/>
      <c r="H720" s="142"/>
      <c r="I720" s="130" t="e">
        <f>VLOOKUP(H720,Presupuesto!$B$11:$C$565,2,0)</f>
        <v>#N/A</v>
      </c>
      <c r="J720" s="98" t="str">
        <f t="shared" si="55"/>
        <v>Estudiantes y Graduados</v>
      </c>
      <c r="K720" s="98" t="s">
        <v>412</v>
      </c>
    </row>
    <row r="721" spans="3:11" x14ac:dyDescent="0.25">
      <c r="C721" s="141"/>
      <c r="D721" s="158"/>
      <c r="E721" s="123"/>
      <c r="F721" s="97">
        <f t="shared" si="56"/>
        <v>0</v>
      </c>
      <c r="G721" s="161"/>
      <c r="H721" s="142"/>
      <c r="I721" s="130" t="e">
        <f>VLOOKUP(H721,Presupuesto!$B$11:$C$565,2,0)</f>
        <v>#N/A</v>
      </c>
      <c r="J721" s="98" t="str">
        <f t="shared" si="55"/>
        <v>Estudiantes y Graduados</v>
      </c>
      <c r="K721" s="98" t="s">
        <v>412</v>
      </c>
    </row>
    <row r="722" spans="3:11" x14ac:dyDescent="0.25">
      <c r="C722" s="143"/>
      <c r="D722" s="151"/>
      <c r="E722" s="118"/>
      <c r="F722" s="97">
        <f t="shared" si="56"/>
        <v>0</v>
      </c>
      <c r="G722" s="161"/>
      <c r="H722" s="144"/>
      <c r="I722" s="130" t="e">
        <f>VLOOKUP(H722,Presupuesto!$B$11:$C$565,2,0)</f>
        <v>#N/A</v>
      </c>
      <c r="J722" s="98" t="str">
        <f t="shared" si="55"/>
        <v>Estudiantes y Graduados</v>
      </c>
      <c r="K722" s="98" t="s">
        <v>412</v>
      </c>
    </row>
    <row r="723" spans="3:11" x14ac:dyDescent="0.25">
      <c r="C723" s="143"/>
      <c r="D723" s="151"/>
      <c r="E723" s="118"/>
      <c r="F723" s="97">
        <f t="shared" si="56"/>
        <v>0</v>
      </c>
      <c r="G723" s="161"/>
      <c r="H723" s="144"/>
      <c r="I723" s="130" t="e">
        <f>VLOOKUP(H723,Presupuesto!$B$11:$C$565,2,0)</f>
        <v>#N/A</v>
      </c>
      <c r="J723" s="98" t="str">
        <f t="shared" si="55"/>
        <v>Estudiantes y Graduados</v>
      </c>
      <c r="K723" s="98" t="s">
        <v>412</v>
      </c>
    </row>
    <row r="724" spans="3:11" x14ac:dyDescent="0.25">
      <c r="C724" s="143"/>
      <c r="D724" s="151"/>
      <c r="E724" s="118"/>
      <c r="F724" s="97">
        <f t="shared" si="56"/>
        <v>0</v>
      </c>
      <c r="G724" s="161"/>
      <c r="H724" s="144"/>
      <c r="I724" s="130" t="e">
        <f>VLOOKUP(H724,Presupuesto!$B$11:$C$565,2,0)</f>
        <v>#N/A</v>
      </c>
      <c r="J724" s="98" t="str">
        <f t="shared" si="55"/>
        <v>Estudiantes y Graduados</v>
      </c>
      <c r="K724" s="98" t="s">
        <v>412</v>
      </c>
    </row>
    <row r="725" spans="3:11" x14ac:dyDescent="0.25">
      <c r="C725" s="143"/>
      <c r="D725" s="151"/>
      <c r="E725" s="118"/>
      <c r="F725" s="97">
        <f t="shared" si="56"/>
        <v>0</v>
      </c>
      <c r="G725" s="161"/>
      <c r="H725" s="144"/>
      <c r="I725" s="130" t="e">
        <f>VLOOKUP(H725,Presupuesto!$B$11:$C$565,2,0)</f>
        <v>#N/A</v>
      </c>
      <c r="J725" s="98" t="str">
        <f t="shared" si="55"/>
        <v>Estudiantes y Graduados</v>
      </c>
      <c r="K725" s="98" t="s">
        <v>412</v>
      </c>
    </row>
    <row r="726" spans="3:11" x14ac:dyDescent="0.25">
      <c r="C726" s="143"/>
      <c r="D726" s="151"/>
      <c r="E726" s="118"/>
      <c r="F726" s="97">
        <f t="shared" si="56"/>
        <v>0</v>
      </c>
      <c r="G726" s="161"/>
      <c r="H726" s="144"/>
      <c r="I726" s="130" t="e">
        <f>VLOOKUP(H726,Presupuesto!$B$11:$C$565,2,0)</f>
        <v>#N/A</v>
      </c>
      <c r="J726" s="98" t="str">
        <f t="shared" si="55"/>
        <v>Estudiantes y Graduados</v>
      </c>
      <c r="K726" s="98" t="s">
        <v>412</v>
      </c>
    </row>
    <row r="727" spans="3:11" x14ac:dyDescent="0.25">
      <c r="C727" s="143"/>
      <c r="D727" s="151"/>
      <c r="E727" s="118"/>
      <c r="F727" s="97">
        <f t="shared" si="56"/>
        <v>0</v>
      </c>
      <c r="G727" s="161"/>
      <c r="H727" s="144"/>
      <c r="I727" s="130" t="e">
        <f>VLOOKUP(H727,Presupuesto!$B$11:$C$565,2,0)</f>
        <v>#N/A</v>
      </c>
      <c r="J727" s="98" t="str">
        <f t="shared" si="55"/>
        <v>Estudiantes y Graduados</v>
      </c>
      <c r="K727" s="98" t="s">
        <v>412</v>
      </c>
    </row>
    <row r="728" spans="3:11" x14ac:dyDescent="0.25">
      <c r="C728" s="143"/>
      <c r="D728" s="151"/>
      <c r="E728" s="118"/>
      <c r="F728" s="97">
        <f t="shared" si="56"/>
        <v>0</v>
      </c>
      <c r="G728" s="161"/>
      <c r="H728" s="144"/>
      <c r="I728" s="130" t="e">
        <f>VLOOKUP(H728,Presupuesto!$B$11:$C$565,2,0)</f>
        <v>#N/A</v>
      </c>
      <c r="J728" s="98" t="str">
        <f t="shared" si="55"/>
        <v>Estudiantes y Graduados</v>
      </c>
      <c r="K728" s="98" t="s">
        <v>412</v>
      </c>
    </row>
    <row r="729" spans="3:11" x14ac:dyDescent="0.25">
      <c r="C729" s="143"/>
      <c r="D729" s="151"/>
      <c r="E729" s="118"/>
      <c r="F729" s="97">
        <f t="shared" si="56"/>
        <v>0</v>
      </c>
      <c r="G729" s="161"/>
      <c r="H729" s="144"/>
      <c r="I729" s="130" t="e">
        <f>VLOOKUP(H729,Presupuesto!$B$11:$C$565,2,0)</f>
        <v>#N/A</v>
      </c>
      <c r="J729" s="98" t="str">
        <f t="shared" si="55"/>
        <v>Estudiantes y Graduados</v>
      </c>
      <c r="K729" s="98" t="s">
        <v>412</v>
      </c>
    </row>
    <row r="730" spans="3:11" x14ac:dyDescent="0.25">
      <c r="C730" s="145"/>
      <c r="D730" s="151"/>
      <c r="E730" s="118"/>
      <c r="F730" s="97">
        <f t="shared" si="56"/>
        <v>0</v>
      </c>
      <c r="G730" s="161"/>
      <c r="H730" s="146"/>
      <c r="I730" s="130" t="e">
        <f>VLOOKUP(H730,Presupuesto!$B$11:$C$565,2,0)</f>
        <v>#N/A</v>
      </c>
      <c r="J730" s="98" t="str">
        <f t="shared" si="55"/>
        <v>Estudiantes y Graduados</v>
      </c>
      <c r="K730" s="98" t="s">
        <v>403</v>
      </c>
    </row>
    <row r="731" spans="3:11" x14ac:dyDescent="0.25">
      <c r="C731" s="145"/>
      <c r="D731" s="151"/>
      <c r="E731" s="118"/>
      <c r="F731" s="97">
        <f t="shared" si="56"/>
        <v>0</v>
      </c>
      <c r="G731" s="161"/>
      <c r="H731" s="146"/>
      <c r="I731" s="130" t="e">
        <f>VLOOKUP(H731,Presupuesto!$B$11:$C$565,2,0)</f>
        <v>#N/A</v>
      </c>
      <c r="J731" s="98" t="str">
        <f t="shared" si="55"/>
        <v>Estudiantes y Graduados</v>
      </c>
      <c r="K731" s="98" t="s">
        <v>412</v>
      </c>
    </row>
    <row r="732" spans="3:11" x14ac:dyDescent="0.25">
      <c r="C732" s="145"/>
      <c r="D732" s="151"/>
      <c r="E732" s="118"/>
      <c r="F732" s="97">
        <f t="shared" si="56"/>
        <v>0</v>
      </c>
      <c r="G732" s="161"/>
      <c r="H732" s="146"/>
      <c r="I732" s="130" t="e">
        <f>VLOOKUP(H732,Presupuesto!$B$11:$C$565,2,0)</f>
        <v>#N/A</v>
      </c>
      <c r="J732" s="98" t="str">
        <f t="shared" si="55"/>
        <v>Estudiantes y Graduados</v>
      </c>
      <c r="K732" s="98" t="s">
        <v>412</v>
      </c>
    </row>
    <row r="733" spans="3:11" x14ac:dyDescent="0.25">
      <c r="C733" s="145"/>
      <c r="D733" s="151"/>
      <c r="E733" s="118"/>
      <c r="F733" s="97">
        <f t="shared" si="56"/>
        <v>0</v>
      </c>
      <c r="G733" s="161"/>
      <c r="H733" s="146"/>
      <c r="I733" s="130" t="e">
        <f>VLOOKUP(H733,Presupuesto!$B$11:$C$565,2,0)</f>
        <v>#N/A</v>
      </c>
      <c r="J733" s="98" t="str">
        <f t="shared" si="55"/>
        <v>Estudiantes y Graduados</v>
      </c>
      <c r="K733" s="98" t="s">
        <v>412</v>
      </c>
    </row>
    <row r="734" spans="3:11" ht="15.75" thickBot="1" x14ac:dyDescent="0.3">
      <c r="C734" s="147"/>
      <c r="D734" s="159"/>
      <c r="E734" s="103"/>
      <c r="F734" s="105">
        <f t="shared" si="56"/>
        <v>0</v>
      </c>
      <c r="G734" s="162"/>
      <c r="H734" s="148"/>
      <c r="I734" s="132" t="e">
        <f>VLOOKUP(H734,Presupuesto!$B$11:$C$565,2,0)</f>
        <v>#N/A</v>
      </c>
      <c r="J734" s="106" t="str">
        <f t="shared" si="55"/>
        <v>Estudiantes y Graduados</v>
      </c>
      <c r="K734" s="124" t="s">
        <v>394</v>
      </c>
    </row>
    <row r="736" spans="3:11" ht="15.75" thickBot="1" x14ac:dyDescent="0.3"/>
    <row r="737" spans="3:11" ht="15.75" thickBot="1" x14ac:dyDescent="0.3">
      <c r="C737" s="157" t="s">
        <v>53</v>
      </c>
      <c r="D737" s="370">
        <f>SUM(F744:F778)</f>
        <v>668399.24300000002</v>
      </c>
      <c r="E737" s="458"/>
      <c r="F737" s="70"/>
      <c r="G737" s="79"/>
      <c r="H737" s="70"/>
      <c r="I737" s="70"/>
      <c r="J737" s="458"/>
      <c r="K737" s="458"/>
    </row>
    <row r="738" spans="3:11" x14ac:dyDescent="0.25">
      <c r="C738" s="70"/>
      <c r="D738" s="31"/>
      <c r="E738" s="93"/>
      <c r="F738" s="93"/>
      <c r="G738" s="93"/>
      <c r="H738" s="76"/>
      <c r="I738" s="76"/>
      <c r="J738" s="76"/>
      <c r="K738" s="112"/>
    </row>
    <row r="739" spans="3:11" x14ac:dyDescent="0.25">
      <c r="C739" s="70"/>
      <c r="D739" s="31"/>
      <c r="E739" s="93"/>
      <c r="F739" s="93"/>
      <c r="G739" s="93"/>
      <c r="H739" s="76"/>
      <c r="I739" s="76"/>
      <c r="J739" s="76"/>
      <c r="K739" s="112"/>
    </row>
    <row r="740" spans="3:11" ht="15.75" x14ac:dyDescent="0.25">
      <c r="C740" s="202" t="s">
        <v>392</v>
      </c>
      <c r="D740" s="366" t="s">
        <v>1928</v>
      </c>
      <c r="E740" s="93"/>
      <c r="F740" s="93"/>
      <c r="G740" s="93"/>
      <c r="H740" s="76"/>
      <c r="I740" s="76"/>
      <c r="J740" s="76"/>
      <c r="K740" s="112"/>
    </row>
    <row r="741" spans="3:11" ht="18.75" x14ac:dyDescent="0.25">
      <c r="C741" s="211" t="str">
        <f>IFERROR(VLOOKUP(D740,'1. Desarrollo e Innov. Curricu.'!$E:$F,2,FALSE),IFERROR(VLOOKUP(D740,'2. Investigación Científica'!$E:$F,2,FALSE),IFERROR(VLOOKUP(D740,'3. Vinculación Univ. Sociedad'!$E:$F,2,FALSE),IFERROR(VLOOKUP(D740,'4. Docencia y Profesorado Univ.'!$E:$F,2,FALSE),IFERROR(VLOOKUP(D740,'5. Estudiantes y Graduados'!$E:$F,2,FALSE),IFERROR(VLOOKUP(D740,'11. Gestion Administrativa'!$E:$F,2,FALSE),IFERROR(VLOOKUP(D740,'13. Gestión Académica'!$E:$F,2,FALSE),IFERROR(VLOOKUP(D740,'8. Asegura. de la Calid. y M'!$E:$F,2,FALSE),IFERROR(VLOOKUP(D740,'6. Gestión del Conocimiento'!$E:$F,2,FALSE),IFERROR(VLOOKUP(D740,'15. Gobernabilidad y Proceso...'!$E:$F,2,FALSE),IFERROR(VLOOKUP(D740,'12. Gestión del Talento Humano'!$E:$F,2,FALSE),IFERROR(VLOOKUP(D740,'14. Internacional... de la E.S.'!$E:$F,2,FALSE),IFERROR(VLOOKUP(D740,'10. Posgrado'!$E:$F,2,FALSE),IFERROR(VLOOKUP(D740,'17. Gestión TIC'!$E:$F,2,FALSE),IFERROR(VLOOKUP(D740,'16. Desa. del Sistema Educ.Sup.'!$E:$F,2,FALSE),IFERROR(VLOOKUP(D740,'9. Cultura de Inno. Insti...'!$E:$F,2,FALSE),VLOOKUP(D740,'7. Lo Esencial de la Reforma U.'!$E:$F,2,0)))))))))))))))))</f>
        <v>Preparacion de Los equipos UNAH PUMAS  para JUDUCA 2016</v>
      </c>
      <c r="D741" s="31"/>
      <c r="E741" s="93"/>
      <c r="F741" s="93"/>
      <c r="G741" s="93"/>
      <c r="H741" s="76"/>
      <c r="I741" s="76"/>
      <c r="J741" s="76"/>
      <c r="K741" s="112"/>
    </row>
    <row r="742" spans="3:11" ht="15.75" thickBot="1" x14ac:dyDescent="0.3">
      <c r="C742" s="458"/>
      <c r="D742" s="458"/>
      <c r="E742" s="458"/>
      <c r="F742" s="93"/>
      <c r="G742" s="76"/>
      <c r="H742" s="76"/>
      <c r="I742" s="76"/>
      <c r="J742" s="458"/>
      <c r="K742" s="458"/>
    </row>
    <row r="743" spans="3:11" ht="30.75" thickBot="1" x14ac:dyDescent="0.3">
      <c r="C743" s="129" t="s">
        <v>44</v>
      </c>
      <c r="D743" s="129" t="s">
        <v>55</v>
      </c>
      <c r="E743" s="136" t="s">
        <v>57</v>
      </c>
      <c r="F743" s="135" t="s">
        <v>27</v>
      </c>
      <c r="G743" s="133" t="s">
        <v>131</v>
      </c>
      <c r="H743" s="136" t="s">
        <v>46</v>
      </c>
      <c r="I743" s="133" t="s">
        <v>132</v>
      </c>
      <c r="J743" s="133" t="s">
        <v>410</v>
      </c>
      <c r="K743" s="133" t="s">
        <v>411</v>
      </c>
    </row>
    <row r="744" spans="3:11" ht="15.75" thickBot="1" x14ac:dyDescent="0.3">
      <c r="C744" s="221" t="s">
        <v>448</v>
      </c>
      <c r="D744" s="222">
        <v>4</v>
      </c>
      <c r="E744" s="220">
        <f>HLOOKUP(C744,$AH$2:$BU$3,2,0)</f>
        <v>4286.3535000000002</v>
      </c>
      <c r="F744" s="97">
        <f t="shared" ref="F744:F752" si="57">D744*E744</f>
        <v>17145.414000000001</v>
      </c>
      <c r="G744" s="161" t="s">
        <v>1509</v>
      </c>
      <c r="H744" s="142" t="s">
        <v>767</v>
      </c>
      <c r="I744" s="130" t="str">
        <f>VLOOKUP(H744,Presupuesto!$B$11:$C$565,2,0)</f>
        <v>VIATICOS AL EXTERIOR</v>
      </c>
      <c r="J744" s="219" t="s">
        <v>1360</v>
      </c>
      <c r="K744" s="98" t="s">
        <v>400</v>
      </c>
    </row>
    <row r="745" spans="3:11" x14ac:dyDescent="0.25">
      <c r="C745" s="221" t="s">
        <v>452</v>
      </c>
      <c r="D745" s="222">
        <v>2</v>
      </c>
      <c r="E745" s="220">
        <f>HLOOKUP(C745,$AH$2:$BU$3,2,0)</f>
        <v>3626.9145000000003</v>
      </c>
      <c r="F745" s="97">
        <f t="shared" si="57"/>
        <v>7253.8290000000006</v>
      </c>
      <c r="G745" s="161" t="s">
        <v>1509</v>
      </c>
      <c r="H745" s="142" t="s">
        <v>743</v>
      </c>
      <c r="I745" s="130" t="str">
        <f>VLOOKUP(H745,Presupuesto!$B$11:$C$565,2,0)</f>
        <v>OTROS SERVICIOS COMERCIALES Y FINANCIEROS</v>
      </c>
      <c r="J745" s="98" t="str">
        <f>$J$662</f>
        <v>Estudiantes y Graduados</v>
      </c>
      <c r="K745" s="98" t="s">
        <v>400</v>
      </c>
    </row>
    <row r="746" spans="3:11" x14ac:dyDescent="0.25">
      <c r="C746" s="141" t="s">
        <v>2150</v>
      </c>
      <c r="D746" s="158">
        <v>17</v>
      </c>
      <c r="E746" s="123">
        <v>17000</v>
      </c>
      <c r="F746" s="97">
        <f t="shared" si="57"/>
        <v>289000</v>
      </c>
      <c r="G746" s="161" t="s">
        <v>1509</v>
      </c>
      <c r="H746" s="142" t="s">
        <v>743</v>
      </c>
      <c r="I746" s="130" t="str">
        <f>VLOOKUP(H746,Presupuesto!$B$11:$C$565,2,0)</f>
        <v>OTROS SERVICIOS COMERCIALES Y FINANCIEROS</v>
      </c>
      <c r="J746" s="98" t="str">
        <f t="shared" ref="J746:J778" si="58">$J$662</f>
        <v>Estudiantes y Graduados</v>
      </c>
      <c r="K746" s="98" t="s">
        <v>412</v>
      </c>
    </row>
    <row r="747" spans="3:11" x14ac:dyDescent="0.25">
      <c r="C747" s="141" t="s">
        <v>2151</v>
      </c>
      <c r="D747" s="158">
        <v>1</v>
      </c>
      <c r="E747" s="123">
        <v>300000</v>
      </c>
      <c r="F747" s="97">
        <f t="shared" si="57"/>
        <v>300000</v>
      </c>
      <c r="G747" s="161" t="s">
        <v>1509</v>
      </c>
      <c r="H747" s="142" t="s">
        <v>743</v>
      </c>
      <c r="I747" s="130" t="str">
        <f>VLOOKUP(H747,Presupuesto!$B$11:$C$565,2,0)</f>
        <v>OTROS SERVICIOS COMERCIALES Y FINANCIEROS</v>
      </c>
      <c r="J747" s="98" t="str">
        <f t="shared" si="58"/>
        <v>Estudiantes y Graduados</v>
      </c>
      <c r="K747" s="98" t="s">
        <v>412</v>
      </c>
    </row>
    <row r="748" spans="3:11" x14ac:dyDescent="0.25">
      <c r="C748" s="141" t="s">
        <v>2152</v>
      </c>
      <c r="D748" s="158">
        <v>1</v>
      </c>
      <c r="E748" s="123">
        <v>55000</v>
      </c>
      <c r="F748" s="97">
        <f t="shared" si="57"/>
        <v>55000</v>
      </c>
      <c r="G748" s="161" t="s">
        <v>1509</v>
      </c>
      <c r="H748" s="142" t="s">
        <v>792</v>
      </c>
      <c r="I748" s="130" t="str">
        <f>VLOOKUP(H748,Presupuesto!$B$11:$C$565,2,0)</f>
        <v>ALIMENTOS B EBIDAS PARA PERSONAS</v>
      </c>
      <c r="J748" s="98" t="str">
        <f t="shared" si="58"/>
        <v>Estudiantes y Graduados</v>
      </c>
      <c r="K748" s="98" t="s">
        <v>412</v>
      </c>
    </row>
    <row r="749" spans="3:11" x14ac:dyDescent="0.25">
      <c r="C749" s="141"/>
      <c r="D749" s="158"/>
      <c r="E749" s="123"/>
      <c r="F749" s="97">
        <f t="shared" si="57"/>
        <v>0</v>
      </c>
      <c r="G749" s="161"/>
      <c r="H749" s="142"/>
      <c r="I749" s="130" t="e">
        <f>VLOOKUP(H749,Presupuesto!$B$11:$C$565,2,0)</f>
        <v>#N/A</v>
      </c>
      <c r="J749" s="98" t="str">
        <f t="shared" si="58"/>
        <v>Estudiantes y Graduados</v>
      </c>
      <c r="K749" s="98" t="s">
        <v>401</v>
      </c>
    </row>
    <row r="750" spans="3:11" x14ac:dyDescent="0.25">
      <c r="C750" s="141"/>
      <c r="D750" s="158"/>
      <c r="E750" s="123"/>
      <c r="F750" s="97">
        <f t="shared" si="57"/>
        <v>0</v>
      </c>
      <c r="G750" s="161"/>
      <c r="H750" s="142"/>
      <c r="I750" s="130" t="e">
        <f>VLOOKUP(H750,Presupuesto!$B$11:$C$565,2,0)</f>
        <v>#N/A</v>
      </c>
      <c r="J750" s="98" t="str">
        <f t="shared" si="58"/>
        <v>Estudiantes y Graduados</v>
      </c>
      <c r="K750" s="98" t="s">
        <v>412</v>
      </c>
    </row>
    <row r="751" spans="3:11" x14ac:dyDescent="0.25">
      <c r="C751" s="141"/>
      <c r="D751" s="158"/>
      <c r="E751" s="123"/>
      <c r="F751" s="97">
        <f t="shared" si="57"/>
        <v>0</v>
      </c>
      <c r="G751" s="161"/>
      <c r="H751" s="142"/>
      <c r="I751" s="130" t="e">
        <f>VLOOKUP(H751,Presupuesto!$B$11:$C$565,2,0)</f>
        <v>#N/A</v>
      </c>
      <c r="J751" s="98" t="str">
        <f t="shared" si="58"/>
        <v>Estudiantes y Graduados</v>
      </c>
      <c r="K751" s="98" t="s">
        <v>412</v>
      </c>
    </row>
    <row r="752" spans="3:11" x14ac:dyDescent="0.25">
      <c r="C752" s="141"/>
      <c r="D752" s="158"/>
      <c r="E752" s="123"/>
      <c r="F752" s="97">
        <f t="shared" si="57"/>
        <v>0</v>
      </c>
      <c r="G752" s="161"/>
      <c r="H752" s="142"/>
      <c r="I752" s="130" t="e">
        <f>VLOOKUP(H752,Presupuesto!$B$11:$C$565,2,0)</f>
        <v>#N/A</v>
      </c>
      <c r="J752" s="98" t="str">
        <f t="shared" si="58"/>
        <v>Estudiantes y Graduados</v>
      </c>
      <c r="K752" s="98" t="s">
        <v>412</v>
      </c>
    </row>
    <row r="753" spans="3:11" x14ac:dyDescent="0.25">
      <c r="C753" s="141"/>
      <c r="D753" s="158"/>
      <c r="E753" s="123"/>
      <c r="F753" s="97">
        <f t="shared" ref="F753:F778" si="59">D753*E753</f>
        <v>0</v>
      </c>
      <c r="G753" s="161"/>
      <c r="H753" s="142"/>
      <c r="I753" s="130" t="e">
        <f>VLOOKUP(H753,Presupuesto!$B$11:$C$565,2,0)</f>
        <v>#N/A</v>
      </c>
      <c r="J753" s="98" t="str">
        <f t="shared" si="58"/>
        <v>Estudiantes y Graduados</v>
      </c>
      <c r="K753" s="98" t="s">
        <v>412</v>
      </c>
    </row>
    <row r="754" spans="3:11" x14ac:dyDescent="0.25">
      <c r="C754" s="141"/>
      <c r="D754" s="158"/>
      <c r="E754" s="123"/>
      <c r="F754" s="97">
        <f t="shared" si="59"/>
        <v>0</v>
      </c>
      <c r="G754" s="161"/>
      <c r="H754" s="142"/>
      <c r="I754" s="130" t="e">
        <f>VLOOKUP(H754,Presupuesto!$B$11:$C$565,2,0)</f>
        <v>#N/A</v>
      </c>
      <c r="J754" s="98" t="str">
        <f t="shared" si="58"/>
        <v>Estudiantes y Graduados</v>
      </c>
      <c r="K754" s="98" t="s">
        <v>412</v>
      </c>
    </row>
    <row r="755" spans="3:11" x14ac:dyDescent="0.25">
      <c r="C755" s="141"/>
      <c r="D755" s="158"/>
      <c r="E755" s="123"/>
      <c r="F755" s="97">
        <f t="shared" si="59"/>
        <v>0</v>
      </c>
      <c r="G755" s="161"/>
      <c r="H755" s="142"/>
      <c r="I755" s="130" t="e">
        <f>VLOOKUP(H755,Presupuesto!$B$11:$C$565,2,0)</f>
        <v>#N/A</v>
      </c>
      <c r="J755" s="98" t="str">
        <f t="shared" si="58"/>
        <v>Estudiantes y Graduados</v>
      </c>
      <c r="K755" s="98" t="s">
        <v>412</v>
      </c>
    </row>
    <row r="756" spans="3:11" x14ac:dyDescent="0.25">
      <c r="C756" s="141"/>
      <c r="D756" s="158"/>
      <c r="E756" s="123"/>
      <c r="F756" s="97">
        <f t="shared" si="59"/>
        <v>0</v>
      </c>
      <c r="G756" s="161"/>
      <c r="H756" s="142"/>
      <c r="I756" s="130" t="e">
        <f>VLOOKUP(H756,Presupuesto!$B$11:$C$565,2,0)</f>
        <v>#N/A</v>
      </c>
      <c r="J756" s="98" t="str">
        <f t="shared" si="58"/>
        <v>Estudiantes y Graduados</v>
      </c>
      <c r="K756" s="98" t="s">
        <v>412</v>
      </c>
    </row>
    <row r="757" spans="3:11" x14ac:dyDescent="0.25">
      <c r="C757" s="141"/>
      <c r="D757" s="158"/>
      <c r="E757" s="123"/>
      <c r="F757" s="97">
        <f t="shared" si="59"/>
        <v>0</v>
      </c>
      <c r="G757" s="161"/>
      <c r="H757" s="142"/>
      <c r="I757" s="130" t="e">
        <f>VLOOKUP(H757,Presupuesto!$B$11:$C$565,2,0)</f>
        <v>#N/A</v>
      </c>
      <c r="J757" s="98" t="str">
        <f t="shared" si="58"/>
        <v>Estudiantes y Graduados</v>
      </c>
      <c r="K757" s="98" t="s">
        <v>412</v>
      </c>
    </row>
    <row r="758" spans="3:11" x14ac:dyDescent="0.25">
      <c r="C758" s="141"/>
      <c r="D758" s="158"/>
      <c r="E758" s="123"/>
      <c r="F758" s="97">
        <f t="shared" si="59"/>
        <v>0</v>
      </c>
      <c r="G758" s="161"/>
      <c r="H758" s="142"/>
      <c r="I758" s="130" t="e">
        <f>VLOOKUP(H758,Presupuesto!$B$11:$C$565,2,0)</f>
        <v>#N/A</v>
      </c>
      <c r="J758" s="98" t="str">
        <f t="shared" si="58"/>
        <v>Estudiantes y Graduados</v>
      </c>
      <c r="K758" s="98" t="s">
        <v>412</v>
      </c>
    </row>
    <row r="759" spans="3:11" x14ac:dyDescent="0.25">
      <c r="C759" s="141"/>
      <c r="D759" s="158"/>
      <c r="E759" s="123"/>
      <c r="F759" s="97">
        <f t="shared" si="59"/>
        <v>0</v>
      </c>
      <c r="G759" s="161"/>
      <c r="H759" s="142"/>
      <c r="I759" s="130" t="e">
        <f>VLOOKUP(H759,Presupuesto!$B$11:$C$565,2,0)</f>
        <v>#N/A</v>
      </c>
      <c r="J759" s="98" t="str">
        <f t="shared" si="58"/>
        <v>Estudiantes y Graduados</v>
      </c>
      <c r="K759" s="98" t="s">
        <v>412</v>
      </c>
    </row>
    <row r="760" spans="3:11" x14ac:dyDescent="0.25">
      <c r="C760" s="141"/>
      <c r="D760" s="158"/>
      <c r="E760" s="123"/>
      <c r="F760" s="97">
        <f t="shared" si="59"/>
        <v>0</v>
      </c>
      <c r="G760" s="161"/>
      <c r="H760" s="142"/>
      <c r="I760" s="130" t="e">
        <f>VLOOKUP(H760,Presupuesto!$B$11:$C$565,2,0)</f>
        <v>#N/A</v>
      </c>
      <c r="J760" s="98" t="str">
        <f t="shared" si="58"/>
        <v>Estudiantes y Graduados</v>
      </c>
      <c r="K760" s="98" t="s">
        <v>412</v>
      </c>
    </row>
    <row r="761" spans="3:11" x14ac:dyDescent="0.25">
      <c r="C761" s="141"/>
      <c r="D761" s="158"/>
      <c r="E761" s="123"/>
      <c r="F761" s="97">
        <f t="shared" si="59"/>
        <v>0</v>
      </c>
      <c r="G761" s="161"/>
      <c r="H761" s="142"/>
      <c r="I761" s="130" t="e">
        <f>VLOOKUP(H761,Presupuesto!$B$11:$C$565,2,0)</f>
        <v>#N/A</v>
      </c>
      <c r="J761" s="98" t="str">
        <f t="shared" si="58"/>
        <v>Estudiantes y Graduados</v>
      </c>
      <c r="K761" s="98" t="s">
        <v>412</v>
      </c>
    </row>
    <row r="762" spans="3:11" x14ac:dyDescent="0.25">
      <c r="C762" s="141"/>
      <c r="D762" s="158"/>
      <c r="E762" s="123"/>
      <c r="F762" s="97">
        <f t="shared" si="59"/>
        <v>0</v>
      </c>
      <c r="G762" s="161"/>
      <c r="H762" s="142"/>
      <c r="I762" s="130" t="e">
        <f>VLOOKUP(H762,Presupuesto!$B$11:$C$565,2,0)</f>
        <v>#N/A</v>
      </c>
      <c r="J762" s="98" t="str">
        <f t="shared" si="58"/>
        <v>Estudiantes y Graduados</v>
      </c>
      <c r="K762" s="98" t="s">
        <v>412</v>
      </c>
    </row>
    <row r="763" spans="3:11" x14ac:dyDescent="0.25">
      <c r="C763" s="141"/>
      <c r="D763" s="158"/>
      <c r="E763" s="123"/>
      <c r="F763" s="97">
        <f t="shared" si="59"/>
        <v>0</v>
      </c>
      <c r="G763" s="161"/>
      <c r="H763" s="142"/>
      <c r="I763" s="130" t="e">
        <f>VLOOKUP(H763,Presupuesto!$B$11:$C$565,2,0)</f>
        <v>#N/A</v>
      </c>
      <c r="J763" s="98" t="str">
        <f t="shared" si="58"/>
        <v>Estudiantes y Graduados</v>
      </c>
      <c r="K763" s="98" t="s">
        <v>412</v>
      </c>
    </row>
    <row r="764" spans="3:11" x14ac:dyDescent="0.25">
      <c r="C764" s="141"/>
      <c r="D764" s="158"/>
      <c r="E764" s="123"/>
      <c r="F764" s="97">
        <f t="shared" si="59"/>
        <v>0</v>
      </c>
      <c r="G764" s="161"/>
      <c r="H764" s="142"/>
      <c r="I764" s="130" t="e">
        <f>VLOOKUP(H764,Presupuesto!$B$11:$C$565,2,0)</f>
        <v>#N/A</v>
      </c>
      <c r="J764" s="98" t="str">
        <f t="shared" si="58"/>
        <v>Estudiantes y Graduados</v>
      </c>
      <c r="K764" s="98" t="s">
        <v>412</v>
      </c>
    </row>
    <row r="765" spans="3:11" x14ac:dyDescent="0.25">
      <c r="C765" s="141"/>
      <c r="D765" s="158"/>
      <c r="E765" s="123"/>
      <c r="F765" s="97">
        <f t="shared" si="59"/>
        <v>0</v>
      </c>
      <c r="G765" s="161"/>
      <c r="H765" s="142"/>
      <c r="I765" s="130" t="e">
        <f>VLOOKUP(H765,Presupuesto!$B$11:$C$565,2,0)</f>
        <v>#N/A</v>
      </c>
      <c r="J765" s="98" t="str">
        <f t="shared" si="58"/>
        <v>Estudiantes y Graduados</v>
      </c>
      <c r="K765" s="98" t="s">
        <v>412</v>
      </c>
    </row>
    <row r="766" spans="3:11" x14ac:dyDescent="0.25">
      <c r="C766" s="143"/>
      <c r="D766" s="151"/>
      <c r="E766" s="118"/>
      <c r="F766" s="97">
        <f t="shared" si="59"/>
        <v>0</v>
      </c>
      <c r="G766" s="161"/>
      <c r="H766" s="144"/>
      <c r="I766" s="130" t="e">
        <f>VLOOKUP(H766,Presupuesto!$B$11:$C$565,2,0)</f>
        <v>#N/A</v>
      </c>
      <c r="J766" s="98" t="str">
        <f t="shared" si="58"/>
        <v>Estudiantes y Graduados</v>
      </c>
      <c r="K766" s="98" t="s">
        <v>412</v>
      </c>
    </row>
    <row r="767" spans="3:11" x14ac:dyDescent="0.25">
      <c r="C767" s="143"/>
      <c r="D767" s="151"/>
      <c r="E767" s="118"/>
      <c r="F767" s="97">
        <f t="shared" si="59"/>
        <v>0</v>
      </c>
      <c r="G767" s="161"/>
      <c r="H767" s="144"/>
      <c r="I767" s="130" t="e">
        <f>VLOOKUP(H767,Presupuesto!$B$11:$C$565,2,0)</f>
        <v>#N/A</v>
      </c>
      <c r="J767" s="98" t="str">
        <f t="shared" si="58"/>
        <v>Estudiantes y Graduados</v>
      </c>
      <c r="K767" s="98" t="s">
        <v>412</v>
      </c>
    </row>
    <row r="768" spans="3:11" x14ac:dyDescent="0.25">
      <c r="C768" s="143"/>
      <c r="D768" s="151"/>
      <c r="E768" s="118"/>
      <c r="F768" s="97">
        <f t="shared" si="59"/>
        <v>0</v>
      </c>
      <c r="G768" s="161"/>
      <c r="H768" s="144"/>
      <c r="I768" s="130" t="e">
        <f>VLOOKUP(H768,Presupuesto!$B$11:$C$565,2,0)</f>
        <v>#N/A</v>
      </c>
      <c r="J768" s="98" t="str">
        <f t="shared" si="58"/>
        <v>Estudiantes y Graduados</v>
      </c>
      <c r="K768" s="98" t="s">
        <v>412</v>
      </c>
    </row>
    <row r="769" spans="3:11" x14ac:dyDescent="0.25">
      <c r="C769" s="143"/>
      <c r="D769" s="151"/>
      <c r="E769" s="118"/>
      <c r="F769" s="97">
        <f t="shared" si="59"/>
        <v>0</v>
      </c>
      <c r="G769" s="161"/>
      <c r="H769" s="144"/>
      <c r="I769" s="130" t="e">
        <f>VLOOKUP(H769,Presupuesto!$B$11:$C$565,2,0)</f>
        <v>#N/A</v>
      </c>
      <c r="J769" s="98" t="str">
        <f t="shared" si="58"/>
        <v>Estudiantes y Graduados</v>
      </c>
      <c r="K769" s="98" t="s">
        <v>412</v>
      </c>
    </row>
    <row r="770" spans="3:11" x14ac:dyDescent="0.25">
      <c r="C770" s="143"/>
      <c r="D770" s="151"/>
      <c r="E770" s="118"/>
      <c r="F770" s="97">
        <f t="shared" si="59"/>
        <v>0</v>
      </c>
      <c r="G770" s="161"/>
      <c r="H770" s="144"/>
      <c r="I770" s="130" t="e">
        <f>VLOOKUP(H770,Presupuesto!$B$11:$C$565,2,0)</f>
        <v>#N/A</v>
      </c>
      <c r="J770" s="98" t="str">
        <f t="shared" si="58"/>
        <v>Estudiantes y Graduados</v>
      </c>
      <c r="K770" s="98" t="s">
        <v>412</v>
      </c>
    </row>
    <row r="771" spans="3:11" x14ac:dyDescent="0.25">
      <c r="C771" s="143"/>
      <c r="D771" s="151"/>
      <c r="E771" s="118"/>
      <c r="F771" s="97">
        <f t="shared" si="59"/>
        <v>0</v>
      </c>
      <c r="G771" s="161"/>
      <c r="H771" s="144"/>
      <c r="I771" s="130" t="e">
        <f>VLOOKUP(H771,Presupuesto!$B$11:$C$565,2,0)</f>
        <v>#N/A</v>
      </c>
      <c r="J771" s="98" t="str">
        <f t="shared" si="58"/>
        <v>Estudiantes y Graduados</v>
      </c>
      <c r="K771" s="98" t="s">
        <v>412</v>
      </c>
    </row>
    <row r="772" spans="3:11" x14ac:dyDescent="0.25">
      <c r="C772" s="143"/>
      <c r="D772" s="151"/>
      <c r="E772" s="118"/>
      <c r="F772" s="97">
        <f t="shared" si="59"/>
        <v>0</v>
      </c>
      <c r="G772" s="161"/>
      <c r="H772" s="144"/>
      <c r="I772" s="130" t="e">
        <f>VLOOKUP(H772,Presupuesto!$B$11:$C$565,2,0)</f>
        <v>#N/A</v>
      </c>
      <c r="J772" s="98" t="str">
        <f t="shared" si="58"/>
        <v>Estudiantes y Graduados</v>
      </c>
      <c r="K772" s="98" t="s">
        <v>412</v>
      </c>
    </row>
    <row r="773" spans="3:11" x14ac:dyDescent="0.25">
      <c r="C773" s="143"/>
      <c r="D773" s="151"/>
      <c r="E773" s="118"/>
      <c r="F773" s="97">
        <f t="shared" si="59"/>
        <v>0</v>
      </c>
      <c r="G773" s="161"/>
      <c r="H773" s="144"/>
      <c r="I773" s="130" t="e">
        <f>VLOOKUP(H773,Presupuesto!$B$11:$C$565,2,0)</f>
        <v>#N/A</v>
      </c>
      <c r="J773" s="98" t="str">
        <f t="shared" si="58"/>
        <v>Estudiantes y Graduados</v>
      </c>
      <c r="K773" s="98" t="s">
        <v>412</v>
      </c>
    </row>
    <row r="774" spans="3:11" x14ac:dyDescent="0.25">
      <c r="C774" s="145"/>
      <c r="D774" s="151"/>
      <c r="E774" s="118"/>
      <c r="F774" s="97">
        <f t="shared" si="59"/>
        <v>0</v>
      </c>
      <c r="G774" s="161"/>
      <c r="H774" s="146"/>
      <c r="I774" s="130" t="e">
        <f>VLOOKUP(H774,Presupuesto!$B$11:$C$565,2,0)</f>
        <v>#N/A</v>
      </c>
      <c r="J774" s="98" t="str">
        <f t="shared" si="58"/>
        <v>Estudiantes y Graduados</v>
      </c>
      <c r="K774" s="98" t="s">
        <v>403</v>
      </c>
    </row>
    <row r="775" spans="3:11" x14ac:dyDescent="0.25">
      <c r="C775" s="145"/>
      <c r="D775" s="151"/>
      <c r="E775" s="118"/>
      <c r="F775" s="97">
        <f t="shared" si="59"/>
        <v>0</v>
      </c>
      <c r="G775" s="161"/>
      <c r="H775" s="146"/>
      <c r="I775" s="130" t="e">
        <f>VLOOKUP(H775,Presupuesto!$B$11:$C$565,2,0)</f>
        <v>#N/A</v>
      </c>
      <c r="J775" s="98" t="str">
        <f t="shared" si="58"/>
        <v>Estudiantes y Graduados</v>
      </c>
      <c r="K775" s="98" t="s">
        <v>412</v>
      </c>
    </row>
    <row r="776" spans="3:11" x14ac:dyDescent="0.25">
      <c r="C776" s="145"/>
      <c r="D776" s="151"/>
      <c r="E776" s="118"/>
      <c r="F776" s="97">
        <f t="shared" si="59"/>
        <v>0</v>
      </c>
      <c r="G776" s="161"/>
      <c r="H776" s="146"/>
      <c r="I776" s="130" t="e">
        <f>VLOOKUP(H776,Presupuesto!$B$11:$C$565,2,0)</f>
        <v>#N/A</v>
      </c>
      <c r="J776" s="98" t="str">
        <f t="shared" si="58"/>
        <v>Estudiantes y Graduados</v>
      </c>
      <c r="K776" s="98" t="s">
        <v>412</v>
      </c>
    </row>
    <row r="777" spans="3:11" x14ac:dyDescent="0.25">
      <c r="C777" s="145"/>
      <c r="D777" s="151"/>
      <c r="E777" s="118"/>
      <c r="F777" s="97">
        <f t="shared" si="59"/>
        <v>0</v>
      </c>
      <c r="G777" s="161"/>
      <c r="H777" s="146"/>
      <c r="I777" s="130" t="e">
        <f>VLOOKUP(H777,Presupuesto!$B$11:$C$565,2,0)</f>
        <v>#N/A</v>
      </c>
      <c r="J777" s="98" t="str">
        <f t="shared" si="58"/>
        <v>Estudiantes y Graduados</v>
      </c>
      <c r="K777" s="98" t="s">
        <v>412</v>
      </c>
    </row>
    <row r="778" spans="3:11" ht="15.75" thickBot="1" x14ac:dyDescent="0.3">
      <c r="C778" s="147"/>
      <c r="D778" s="159"/>
      <c r="E778" s="103"/>
      <c r="F778" s="105">
        <f t="shared" si="59"/>
        <v>0</v>
      </c>
      <c r="G778" s="162"/>
      <c r="H778" s="148"/>
      <c r="I778" s="132" t="e">
        <f>VLOOKUP(H778,Presupuesto!$B$11:$C$565,2,0)</f>
        <v>#N/A</v>
      </c>
      <c r="J778" s="106" t="str">
        <f t="shared" si="58"/>
        <v>Estudiantes y Graduados</v>
      </c>
      <c r="K778" s="124" t="s">
        <v>394</v>
      </c>
    </row>
    <row r="780" spans="3:11" ht="15.75" thickBot="1" x14ac:dyDescent="0.3"/>
    <row r="781" spans="3:11" s="458" customFormat="1" ht="15.75" thickBot="1" x14ac:dyDescent="0.3">
      <c r="C781" s="157" t="s">
        <v>53</v>
      </c>
      <c r="D781" s="370">
        <f>SUM(F788:F822)</f>
        <v>137250</v>
      </c>
      <c r="F781" s="70"/>
      <c r="G781" s="79"/>
      <c r="H781" s="70"/>
      <c r="I781" s="70"/>
    </row>
    <row r="782" spans="3:11" s="458" customFormat="1" x14ac:dyDescent="0.25">
      <c r="C782" s="70"/>
      <c r="D782" s="31"/>
      <c r="E782" s="93"/>
      <c r="F782" s="93"/>
      <c r="G782" s="93"/>
      <c r="H782" s="76"/>
      <c r="I782" s="76"/>
      <c r="J782" s="76"/>
      <c r="K782" s="112"/>
    </row>
    <row r="783" spans="3:11" s="458" customFormat="1" x14ac:dyDescent="0.25">
      <c r="C783" s="70"/>
      <c r="D783" s="31"/>
      <c r="E783" s="93"/>
      <c r="F783" s="93"/>
      <c r="G783" s="93"/>
      <c r="H783" s="76"/>
      <c r="I783" s="76"/>
      <c r="J783" s="76"/>
      <c r="K783" s="112"/>
    </row>
    <row r="784" spans="3:11" s="458" customFormat="1" ht="15.75" x14ac:dyDescent="0.25">
      <c r="C784" s="202" t="s">
        <v>392</v>
      </c>
      <c r="D784" s="366" t="s">
        <v>1931</v>
      </c>
      <c r="E784" s="93"/>
      <c r="F784" s="93"/>
      <c r="G784" s="93"/>
      <c r="H784" s="76"/>
      <c r="I784" s="76"/>
      <c r="J784" s="76"/>
      <c r="K784" s="112"/>
    </row>
    <row r="785" spans="3:11" s="458" customFormat="1" ht="18.75" x14ac:dyDescent="0.25">
      <c r="C785" s="211" t="str">
        <f>IFERROR(VLOOKUP(D784,'1. Desarrollo e Innov. Curricu.'!$E:$F,2,FALSE),IFERROR(VLOOKUP(D784,'2. Investigación Científica'!$E:$F,2,FALSE),IFERROR(VLOOKUP(D784,'3. Vinculación Univ. Sociedad'!$E:$F,2,FALSE),IFERROR(VLOOKUP(D784,'4. Docencia y Profesorado Univ.'!$E:$F,2,FALSE),IFERROR(VLOOKUP(D784,'5. Estudiantes y Graduados'!$E:$F,2,FALSE),IFERROR(VLOOKUP(D784,'11. Gestion Administrativa'!$E:$F,2,FALSE),IFERROR(VLOOKUP(D784,'13. Gestión Académica'!$E:$F,2,FALSE),IFERROR(VLOOKUP(D784,'8. Asegura. de la Calid. y M'!$E:$F,2,FALSE),IFERROR(VLOOKUP(D784,'6. Gestión del Conocimiento'!$E:$F,2,FALSE),IFERROR(VLOOKUP(D784,'15. Gobernabilidad y Proceso...'!$E:$F,2,FALSE),IFERROR(VLOOKUP(D784,'12. Gestión del Talento Humano'!$E:$F,2,FALSE),IFERROR(VLOOKUP(D784,'14. Internacional... de la E.S.'!$E:$F,2,FALSE),IFERROR(VLOOKUP(D784,'10. Posgrado'!$E:$F,2,FALSE),IFERROR(VLOOKUP(D784,'17. Gestión TIC'!$E:$F,2,FALSE),IFERROR(VLOOKUP(D784,'16. Desa. del Sistema Educ.Sup.'!$E:$F,2,FALSE),IFERROR(VLOOKUP(D784,'9. Cultura de Inno. Insti...'!$E:$F,2,FALSE),VLOOKUP(D784,'7. Lo Esencial de la Reforma U.'!$E:$F,2,0)))))))))))))))))</f>
        <v>1. Invitación a las carrera para su participación en el Torneo.                                 2. Inscripción de participantes.                          3. Identificación de espacios físicos para el desarrollo del torneo.                                  4. Gestión de patrocinio.                           5. Adquisición de trofeos.</v>
      </c>
      <c r="D785" s="31"/>
      <c r="E785" s="93"/>
      <c r="F785" s="93"/>
      <c r="G785" s="93"/>
      <c r="H785" s="76"/>
      <c r="I785" s="76"/>
      <c r="J785" s="76"/>
      <c r="K785" s="112"/>
    </row>
    <row r="786" spans="3:11" s="458" customFormat="1" ht="15.75" thickBot="1" x14ac:dyDescent="0.3">
      <c r="F786" s="93"/>
      <c r="G786" s="76"/>
      <c r="H786" s="76"/>
      <c r="I786" s="76"/>
    </row>
    <row r="787" spans="3:11" s="458" customFormat="1" ht="30.75" thickBot="1" x14ac:dyDescent="0.3">
      <c r="C787" s="129" t="s">
        <v>44</v>
      </c>
      <c r="D787" s="129" t="s">
        <v>55</v>
      </c>
      <c r="E787" s="136" t="s">
        <v>57</v>
      </c>
      <c r="F787" s="135" t="s">
        <v>27</v>
      </c>
      <c r="G787" s="133" t="s">
        <v>131</v>
      </c>
      <c r="H787" s="136" t="s">
        <v>46</v>
      </c>
      <c r="I787" s="133" t="s">
        <v>132</v>
      </c>
      <c r="J787" s="133" t="s">
        <v>410</v>
      </c>
      <c r="K787" s="133" t="s">
        <v>411</v>
      </c>
    </row>
    <row r="788" spans="3:11" s="458" customFormat="1" ht="15.75" thickBot="1" x14ac:dyDescent="0.3">
      <c r="C788" s="221" t="s">
        <v>448</v>
      </c>
      <c r="D788" s="222">
        <v>0</v>
      </c>
      <c r="E788" s="220">
        <f>HLOOKUP(C788,$AH$2:$BU$3,2,0)</f>
        <v>4286.3535000000002</v>
      </c>
      <c r="F788" s="97">
        <f t="shared" ref="F788:F822" si="60">D788*E788</f>
        <v>0</v>
      </c>
      <c r="G788" s="161" t="s">
        <v>1509</v>
      </c>
      <c r="H788" s="142" t="s">
        <v>301</v>
      </c>
      <c r="I788" s="130" t="str">
        <f>VLOOKUP(H788,Presupuesto!$B$11:$C$565,2,0)</f>
        <v>VIATICOS (26200-00)</v>
      </c>
      <c r="J788" s="219" t="s">
        <v>1360</v>
      </c>
      <c r="K788" s="98" t="s">
        <v>397</v>
      </c>
    </row>
    <row r="789" spans="3:11" s="458" customFormat="1" x14ac:dyDescent="0.25">
      <c r="C789" s="221" t="s">
        <v>452</v>
      </c>
      <c r="D789" s="222">
        <v>0</v>
      </c>
      <c r="E789" s="220">
        <f>HLOOKUP(C789,$AH$2:$BU$3,2,0)</f>
        <v>3626.9145000000003</v>
      </c>
      <c r="F789" s="97">
        <f t="shared" si="60"/>
        <v>0</v>
      </c>
      <c r="G789" s="161" t="s">
        <v>1509</v>
      </c>
      <c r="H789" s="142" t="s">
        <v>743</v>
      </c>
      <c r="I789" s="130" t="str">
        <f>VLOOKUP(H789,Presupuesto!$B$11:$C$565,2,0)</f>
        <v>OTROS SERVICIOS COMERCIALES Y FINANCIEROS</v>
      </c>
      <c r="J789" s="98" t="str">
        <f>$J$662</f>
        <v>Estudiantes y Graduados</v>
      </c>
      <c r="K789" s="98" t="s">
        <v>397</v>
      </c>
    </row>
    <row r="790" spans="3:11" s="458" customFormat="1" x14ac:dyDescent="0.25">
      <c r="C790" s="141" t="s">
        <v>2153</v>
      </c>
      <c r="D790" s="158">
        <v>10</v>
      </c>
      <c r="E790" s="123">
        <v>900</v>
      </c>
      <c r="F790" s="97">
        <f t="shared" si="60"/>
        <v>9000</v>
      </c>
      <c r="G790" s="161" t="s">
        <v>1509</v>
      </c>
      <c r="H790" s="142" t="s">
        <v>743</v>
      </c>
      <c r="I790" s="130" t="str">
        <f>VLOOKUP(H790,Presupuesto!$B$11:$C$565,2,0)</f>
        <v>OTROS SERVICIOS COMERCIALES Y FINANCIEROS</v>
      </c>
      <c r="J790" s="98" t="str">
        <f t="shared" ref="J790:J822" si="61">$J$662</f>
        <v>Estudiantes y Graduados</v>
      </c>
      <c r="K790" s="98" t="s">
        <v>397</v>
      </c>
    </row>
    <row r="791" spans="3:11" s="458" customFormat="1" x14ac:dyDescent="0.25">
      <c r="C791" s="141" t="s">
        <v>2154</v>
      </c>
      <c r="D791" s="158">
        <v>50</v>
      </c>
      <c r="E791" s="123">
        <v>200</v>
      </c>
      <c r="F791" s="97">
        <f t="shared" si="60"/>
        <v>10000</v>
      </c>
      <c r="G791" s="161" t="s">
        <v>1509</v>
      </c>
      <c r="H791" s="142" t="s">
        <v>743</v>
      </c>
      <c r="I791" s="130" t="str">
        <f>VLOOKUP(H791,Presupuesto!$B$11:$C$565,2,0)</f>
        <v>OTROS SERVICIOS COMERCIALES Y FINANCIEROS</v>
      </c>
      <c r="J791" s="98" t="str">
        <f t="shared" si="61"/>
        <v>Estudiantes y Graduados</v>
      </c>
      <c r="K791" s="98" t="s">
        <v>397</v>
      </c>
    </row>
    <row r="792" spans="3:11" s="458" customFormat="1" x14ac:dyDescent="0.25">
      <c r="C792" s="141" t="s">
        <v>2155</v>
      </c>
      <c r="D792" s="158">
        <v>3</v>
      </c>
      <c r="E792" s="123">
        <v>3500</v>
      </c>
      <c r="F792" s="97">
        <f t="shared" si="60"/>
        <v>10500</v>
      </c>
      <c r="G792" s="161" t="s">
        <v>1509</v>
      </c>
      <c r="H792" s="142" t="s">
        <v>743</v>
      </c>
      <c r="I792" s="130" t="str">
        <f>VLOOKUP(H792,Presupuesto!$B$11:$C$565,2,0)</f>
        <v>OTROS SERVICIOS COMERCIALES Y FINANCIEROS</v>
      </c>
      <c r="J792" s="98" t="str">
        <f t="shared" si="61"/>
        <v>Estudiantes y Graduados</v>
      </c>
      <c r="K792" s="98" t="s">
        <v>397</v>
      </c>
    </row>
    <row r="793" spans="3:11" s="458" customFormat="1" x14ac:dyDescent="0.25">
      <c r="C793" s="141" t="s">
        <v>2156</v>
      </c>
      <c r="D793" s="158">
        <v>2000</v>
      </c>
      <c r="E793" s="123">
        <v>1</v>
      </c>
      <c r="F793" s="97">
        <f t="shared" si="60"/>
        <v>2000</v>
      </c>
      <c r="G793" s="161" t="s">
        <v>1509</v>
      </c>
      <c r="H793" s="142" t="s">
        <v>792</v>
      </c>
      <c r="I793" s="130" t="str">
        <f>VLOOKUP(H793,Presupuesto!$B$11:$C$565,2,0)</f>
        <v>ALIMENTOS B EBIDAS PARA PERSONAS</v>
      </c>
      <c r="J793" s="98" t="str">
        <f t="shared" si="61"/>
        <v>Estudiantes y Graduados</v>
      </c>
      <c r="K793" s="98" t="s">
        <v>397</v>
      </c>
    </row>
    <row r="794" spans="3:11" s="458" customFormat="1" x14ac:dyDescent="0.25">
      <c r="C794" s="141" t="s">
        <v>2157</v>
      </c>
      <c r="D794" s="158">
        <v>8</v>
      </c>
      <c r="E794" s="123">
        <v>1500</v>
      </c>
      <c r="F794" s="97">
        <f t="shared" si="60"/>
        <v>12000</v>
      </c>
      <c r="G794" s="161" t="s">
        <v>1509</v>
      </c>
      <c r="H794" s="142" t="s">
        <v>743</v>
      </c>
      <c r="I794" s="130" t="str">
        <f>VLOOKUP(H794,Presupuesto!$B$11:$C$565,2,0)</f>
        <v>OTROS SERVICIOS COMERCIALES Y FINANCIEROS</v>
      </c>
      <c r="J794" s="98" t="str">
        <f t="shared" si="61"/>
        <v>Estudiantes y Graduados</v>
      </c>
      <c r="K794" s="98" t="s">
        <v>397</v>
      </c>
    </row>
    <row r="795" spans="3:11" s="458" customFormat="1" x14ac:dyDescent="0.25">
      <c r="C795" s="141" t="s">
        <v>2158</v>
      </c>
      <c r="D795" s="158">
        <v>100</v>
      </c>
      <c r="E795" s="123">
        <v>90</v>
      </c>
      <c r="F795" s="97">
        <f t="shared" si="60"/>
        <v>9000</v>
      </c>
      <c r="G795" s="161" t="s">
        <v>1509</v>
      </c>
      <c r="H795" s="142" t="s">
        <v>743</v>
      </c>
      <c r="I795" s="130" t="str">
        <f>VLOOKUP(H795,Presupuesto!$B$11:$C$565,2,0)</f>
        <v>OTROS SERVICIOS COMERCIALES Y FINANCIEROS</v>
      </c>
      <c r="J795" s="98" t="str">
        <f t="shared" si="61"/>
        <v>Estudiantes y Graduados</v>
      </c>
      <c r="K795" s="98" t="s">
        <v>397</v>
      </c>
    </row>
    <row r="796" spans="3:11" s="458" customFormat="1" x14ac:dyDescent="0.25">
      <c r="C796" s="141" t="s">
        <v>2159</v>
      </c>
      <c r="D796" s="158">
        <v>100</v>
      </c>
      <c r="E796" s="123">
        <v>100</v>
      </c>
      <c r="F796" s="97">
        <f t="shared" si="60"/>
        <v>10000</v>
      </c>
      <c r="G796" s="161" t="s">
        <v>1509</v>
      </c>
      <c r="H796" s="142" t="s">
        <v>808</v>
      </c>
      <c r="I796" s="130" t="str">
        <f>VLOOKUP(H796,Presupuesto!$B$11:$C$565,2,0)</f>
        <v>PRENDA DE VESTIR</v>
      </c>
      <c r="J796" s="98" t="str">
        <f t="shared" si="61"/>
        <v>Estudiantes y Graduados</v>
      </c>
      <c r="K796" s="98" t="s">
        <v>397</v>
      </c>
    </row>
    <row r="797" spans="3:11" s="458" customFormat="1" x14ac:dyDescent="0.25">
      <c r="C797" s="141" t="s">
        <v>2160</v>
      </c>
      <c r="D797" s="158">
        <v>115</v>
      </c>
      <c r="E797" s="123">
        <v>650</v>
      </c>
      <c r="F797" s="97">
        <f t="shared" si="60"/>
        <v>74750</v>
      </c>
      <c r="G797" s="161" t="s">
        <v>1509</v>
      </c>
      <c r="H797" s="142" t="s">
        <v>743</v>
      </c>
      <c r="I797" s="130" t="str">
        <f>VLOOKUP(H797,Presupuesto!$B$11:$C$565,2,0)</f>
        <v>OTROS SERVICIOS COMERCIALES Y FINANCIEROS</v>
      </c>
      <c r="J797" s="98" t="str">
        <f t="shared" si="61"/>
        <v>Estudiantes y Graduados</v>
      </c>
      <c r="K797" s="98" t="s">
        <v>397</v>
      </c>
    </row>
    <row r="798" spans="3:11" s="458" customFormat="1" x14ac:dyDescent="0.25">
      <c r="C798" s="141"/>
      <c r="D798" s="158"/>
      <c r="E798" s="123"/>
      <c r="F798" s="97">
        <f t="shared" si="60"/>
        <v>0</v>
      </c>
      <c r="G798" s="161"/>
      <c r="H798" s="142"/>
      <c r="I798" s="130" t="e">
        <f>VLOOKUP(H798,Presupuesto!$B$11:$C$565,2,0)</f>
        <v>#N/A</v>
      </c>
      <c r="J798" s="98" t="str">
        <f t="shared" si="61"/>
        <v>Estudiantes y Graduados</v>
      </c>
      <c r="K798" s="98" t="s">
        <v>412</v>
      </c>
    </row>
    <row r="799" spans="3:11" s="458" customFormat="1" x14ac:dyDescent="0.25">
      <c r="C799" s="141"/>
      <c r="D799" s="158"/>
      <c r="E799" s="123"/>
      <c r="F799" s="97">
        <f t="shared" si="60"/>
        <v>0</v>
      </c>
      <c r="G799" s="161"/>
      <c r="H799" s="142"/>
      <c r="I799" s="130" t="e">
        <f>VLOOKUP(H799,Presupuesto!$B$11:$C$565,2,0)</f>
        <v>#N/A</v>
      </c>
      <c r="J799" s="98" t="str">
        <f t="shared" si="61"/>
        <v>Estudiantes y Graduados</v>
      </c>
      <c r="K799" s="98" t="s">
        <v>412</v>
      </c>
    </row>
    <row r="800" spans="3:11" s="458" customFormat="1" x14ac:dyDescent="0.25">
      <c r="C800" s="141"/>
      <c r="D800" s="158"/>
      <c r="E800" s="123"/>
      <c r="F800" s="97">
        <f t="shared" si="60"/>
        <v>0</v>
      </c>
      <c r="G800" s="161"/>
      <c r="H800" s="142"/>
      <c r="I800" s="130" t="e">
        <f>VLOOKUP(H800,Presupuesto!$B$11:$C$565,2,0)</f>
        <v>#N/A</v>
      </c>
      <c r="J800" s="98" t="str">
        <f t="shared" si="61"/>
        <v>Estudiantes y Graduados</v>
      </c>
      <c r="K800" s="98" t="s">
        <v>412</v>
      </c>
    </row>
    <row r="801" spans="3:11" s="458" customFormat="1" x14ac:dyDescent="0.25">
      <c r="C801" s="141"/>
      <c r="D801" s="158"/>
      <c r="E801" s="123"/>
      <c r="F801" s="97">
        <f t="shared" si="60"/>
        <v>0</v>
      </c>
      <c r="G801" s="161"/>
      <c r="H801" s="142"/>
      <c r="I801" s="130" t="e">
        <f>VLOOKUP(H801,Presupuesto!$B$11:$C$565,2,0)</f>
        <v>#N/A</v>
      </c>
      <c r="J801" s="98" t="str">
        <f t="shared" si="61"/>
        <v>Estudiantes y Graduados</v>
      </c>
      <c r="K801" s="98" t="s">
        <v>412</v>
      </c>
    </row>
    <row r="802" spans="3:11" s="458" customFormat="1" x14ac:dyDescent="0.25">
      <c r="C802" s="141"/>
      <c r="D802" s="158"/>
      <c r="E802" s="123"/>
      <c r="F802" s="97">
        <f t="shared" si="60"/>
        <v>0</v>
      </c>
      <c r="G802" s="161"/>
      <c r="H802" s="142"/>
      <c r="I802" s="130" t="e">
        <f>VLOOKUP(H802,Presupuesto!$B$11:$C$565,2,0)</f>
        <v>#N/A</v>
      </c>
      <c r="J802" s="98" t="str">
        <f t="shared" si="61"/>
        <v>Estudiantes y Graduados</v>
      </c>
      <c r="K802" s="98" t="s">
        <v>412</v>
      </c>
    </row>
    <row r="803" spans="3:11" s="458" customFormat="1" x14ac:dyDescent="0.25">
      <c r="C803" s="141"/>
      <c r="D803" s="158"/>
      <c r="E803" s="123"/>
      <c r="F803" s="97">
        <f t="shared" si="60"/>
        <v>0</v>
      </c>
      <c r="G803" s="161"/>
      <c r="H803" s="142"/>
      <c r="I803" s="130" t="e">
        <f>VLOOKUP(H803,Presupuesto!$B$11:$C$565,2,0)</f>
        <v>#N/A</v>
      </c>
      <c r="J803" s="98" t="str">
        <f t="shared" si="61"/>
        <v>Estudiantes y Graduados</v>
      </c>
      <c r="K803" s="98" t="s">
        <v>412</v>
      </c>
    </row>
    <row r="804" spans="3:11" s="458" customFormat="1" x14ac:dyDescent="0.25">
      <c r="C804" s="141"/>
      <c r="D804" s="158"/>
      <c r="E804" s="123"/>
      <c r="F804" s="97">
        <f t="shared" si="60"/>
        <v>0</v>
      </c>
      <c r="G804" s="161"/>
      <c r="H804" s="142"/>
      <c r="I804" s="130" t="e">
        <f>VLOOKUP(H804,Presupuesto!$B$11:$C$565,2,0)</f>
        <v>#N/A</v>
      </c>
      <c r="J804" s="98" t="str">
        <f t="shared" si="61"/>
        <v>Estudiantes y Graduados</v>
      </c>
      <c r="K804" s="98" t="s">
        <v>412</v>
      </c>
    </row>
    <row r="805" spans="3:11" s="458" customFormat="1" x14ac:dyDescent="0.25">
      <c r="C805" s="141"/>
      <c r="D805" s="158"/>
      <c r="E805" s="123"/>
      <c r="F805" s="97">
        <f t="shared" si="60"/>
        <v>0</v>
      </c>
      <c r="G805" s="161"/>
      <c r="H805" s="142"/>
      <c r="I805" s="130" t="e">
        <f>VLOOKUP(H805,Presupuesto!$B$11:$C$565,2,0)</f>
        <v>#N/A</v>
      </c>
      <c r="J805" s="98" t="str">
        <f t="shared" si="61"/>
        <v>Estudiantes y Graduados</v>
      </c>
      <c r="K805" s="98" t="s">
        <v>412</v>
      </c>
    </row>
    <row r="806" spans="3:11" s="458" customFormat="1" x14ac:dyDescent="0.25">
      <c r="C806" s="141"/>
      <c r="D806" s="158"/>
      <c r="E806" s="123"/>
      <c r="F806" s="97">
        <f t="shared" si="60"/>
        <v>0</v>
      </c>
      <c r="G806" s="161"/>
      <c r="H806" s="142"/>
      <c r="I806" s="130" t="e">
        <f>VLOOKUP(H806,Presupuesto!$B$11:$C$565,2,0)</f>
        <v>#N/A</v>
      </c>
      <c r="J806" s="98" t="str">
        <f t="shared" si="61"/>
        <v>Estudiantes y Graduados</v>
      </c>
      <c r="K806" s="98" t="s">
        <v>412</v>
      </c>
    </row>
    <row r="807" spans="3:11" s="458" customFormat="1" x14ac:dyDescent="0.25">
      <c r="C807" s="141"/>
      <c r="D807" s="158"/>
      <c r="E807" s="123"/>
      <c r="F807" s="97">
        <f t="shared" si="60"/>
        <v>0</v>
      </c>
      <c r="G807" s="161"/>
      <c r="H807" s="142"/>
      <c r="I807" s="130" t="e">
        <f>VLOOKUP(H807,Presupuesto!$B$11:$C$565,2,0)</f>
        <v>#N/A</v>
      </c>
      <c r="J807" s="98" t="str">
        <f t="shared" si="61"/>
        <v>Estudiantes y Graduados</v>
      </c>
      <c r="K807" s="98" t="s">
        <v>412</v>
      </c>
    </row>
    <row r="808" spans="3:11" s="458" customFormat="1" x14ac:dyDescent="0.25">
      <c r="C808" s="141"/>
      <c r="D808" s="158"/>
      <c r="E808" s="123"/>
      <c r="F808" s="97">
        <f t="shared" si="60"/>
        <v>0</v>
      </c>
      <c r="G808" s="161"/>
      <c r="H808" s="142"/>
      <c r="I808" s="130" t="e">
        <f>VLOOKUP(H808,Presupuesto!$B$11:$C$565,2,0)</f>
        <v>#N/A</v>
      </c>
      <c r="J808" s="98" t="str">
        <f t="shared" si="61"/>
        <v>Estudiantes y Graduados</v>
      </c>
      <c r="K808" s="98" t="s">
        <v>412</v>
      </c>
    </row>
    <row r="809" spans="3:11" s="458" customFormat="1" x14ac:dyDescent="0.25">
      <c r="C809" s="141"/>
      <c r="D809" s="158"/>
      <c r="E809" s="123"/>
      <c r="F809" s="97">
        <f t="shared" si="60"/>
        <v>0</v>
      </c>
      <c r="G809" s="161"/>
      <c r="H809" s="142"/>
      <c r="I809" s="130" t="e">
        <f>VLOOKUP(H809,Presupuesto!$B$11:$C$565,2,0)</f>
        <v>#N/A</v>
      </c>
      <c r="J809" s="98" t="str">
        <f t="shared" si="61"/>
        <v>Estudiantes y Graduados</v>
      </c>
      <c r="K809" s="98" t="s">
        <v>412</v>
      </c>
    </row>
    <row r="810" spans="3:11" s="458" customFormat="1" x14ac:dyDescent="0.25">
      <c r="C810" s="143"/>
      <c r="D810" s="151"/>
      <c r="E810" s="118"/>
      <c r="F810" s="97">
        <f t="shared" si="60"/>
        <v>0</v>
      </c>
      <c r="G810" s="161"/>
      <c r="H810" s="144"/>
      <c r="I810" s="130" t="e">
        <f>VLOOKUP(H810,Presupuesto!$B$11:$C$565,2,0)</f>
        <v>#N/A</v>
      </c>
      <c r="J810" s="98" t="str">
        <f t="shared" si="61"/>
        <v>Estudiantes y Graduados</v>
      </c>
      <c r="K810" s="98" t="s">
        <v>412</v>
      </c>
    </row>
    <row r="811" spans="3:11" s="458" customFormat="1" x14ac:dyDescent="0.25">
      <c r="C811" s="143"/>
      <c r="D811" s="151"/>
      <c r="E811" s="118"/>
      <c r="F811" s="97">
        <f t="shared" si="60"/>
        <v>0</v>
      </c>
      <c r="G811" s="161"/>
      <c r="H811" s="144"/>
      <c r="I811" s="130" t="e">
        <f>VLOOKUP(H811,Presupuesto!$B$11:$C$565,2,0)</f>
        <v>#N/A</v>
      </c>
      <c r="J811" s="98" t="str">
        <f t="shared" si="61"/>
        <v>Estudiantes y Graduados</v>
      </c>
      <c r="K811" s="98" t="s">
        <v>412</v>
      </c>
    </row>
    <row r="812" spans="3:11" s="458" customFormat="1" x14ac:dyDescent="0.25">
      <c r="C812" s="143"/>
      <c r="D812" s="151"/>
      <c r="E812" s="118"/>
      <c r="F812" s="97">
        <f t="shared" si="60"/>
        <v>0</v>
      </c>
      <c r="G812" s="161"/>
      <c r="H812" s="144"/>
      <c r="I812" s="130" t="e">
        <f>VLOOKUP(H812,Presupuesto!$B$11:$C$565,2,0)</f>
        <v>#N/A</v>
      </c>
      <c r="J812" s="98" t="str">
        <f t="shared" si="61"/>
        <v>Estudiantes y Graduados</v>
      </c>
      <c r="K812" s="98" t="s">
        <v>412</v>
      </c>
    </row>
    <row r="813" spans="3:11" s="458" customFormat="1" x14ac:dyDescent="0.25">
      <c r="C813" s="143"/>
      <c r="D813" s="151"/>
      <c r="E813" s="118"/>
      <c r="F813" s="97">
        <f t="shared" si="60"/>
        <v>0</v>
      </c>
      <c r="G813" s="161"/>
      <c r="H813" s="144"/>
      <c r="I813" s="130" t="e">
        <f>VLOOKUP(H813,Presupuesto!$B$11:$C$565,2,0)</f>
        <v>#N/A</v>
      </c>
      <c r="J813" s="98" t="str">
        <f t="shared" si="61"/>
        <v>Estudiantes y Graduados</v>
      </c>
      <c r="K813" s="98" t="s">
        <v>412</v>
      </c>
    </row>
    <row r="814" spans="3:11" s="458" customFormat="1" x14ac:dyDescent="0.25">
      <c r="C814" s="143"/>
      <c r="D814" s="151"/>
      <c r="E814" s="118"/>
      <c r="F814" s="97">
        <f t="shared" si="60"/>
        <v>0</v>
      </c>
      <c r="G814" s="161"/>
      <c r="H814" s="144"/>
      <c r="I814" s="130" t="e">
        <f>VLOOKUP(H814,Presupuesto!$B$11:$C$565,2,0)</f>
        <v>#N/A</v>
      </c>
      <c r="J814" s="98" t="str">
        <f t="shared" si="61"/>
        <v>Estudiantes y Graduados</v>
      </c>
      <c r="K814" s="98" t="s">
        <v>412</v>
      </c>
    </row>
    <row r="815" spans="3:11" s="458" customFormat="1" x14ac:dyDescent="0.25">
      <c r="C815" s="143"/>
      <c r="D815" s="151"/>
      <c r="E815" s="118"/>
      <c r="F815" s="97">
        <f t="shared" si="60"/>
        <v>0</v>
      </c>
      <c r="G815" s="161"/>
      <c r="H815" s="144"/>
      <c r="I815" s="130" t="e">
        <f>VLOOKUP(H815,Presupuesto!$B$11:$C$565,2,0)</f>
        <v>#N/A</v>
      </c>
      <c r="J815" s="98" t="str">
        <f t="shared" si="61"/>
        <v>Estudiantes y Graduados</v>
      </c>
      <c r="K815" s="98" t="s">
        <v>412</v>
      </c>
    </row>
    <row r="816" spans="3:11" s="458" customFormat="1" x14ac:dyDescent="0.25">
      <c r="C816" s="143"/>
      <c r="D816" s="151"/>
      <c r="E816" s="118"/>
      <c r="F816" s="97">
        <f t="shared" si="60"/>
        <v>0</v>
      </c>
      <c r="G816" s="161"/>
      <c r="H816" s="144"/>
      <c r="I816" s="130" t="e">
        <f>VLOOKUP(H816,Presupuesto!$B$11:$C$565,2,0)</f>
        <v>#N/A</v>
      </c>
      <c r="J816" s="98" t="str">
        <f t="shared" si="61"/>
        <v>Estudiantes y Graduados</v>
      </c>
      <c r="K816" s="98" t="s">
        <v>412</v>
      </c>
    </row>
    <row r="817" spans="3:11" s="458" customFormat="1" x14ac:dyDescent="0.25">
      <c r="C817" s="143"/>
      <c r="D817" s="151"/>
      <c r="E817" s="118"/>
      <c r="F817" s="97">
        <f t="shared" si="60"/>
        <v>0</v>
      </c>
      <c r="G817" s="161"/>
      <c r="H817" s="144"/>
      <c r="I817" s="130" t="e">
        <f>VLOOKUP(H817,Presupuesto!$B$11:$C$565,2,0)</f>
        <v>#N/A</v>
      </c>
      <c r="J817" s="98" t="str">
        <f t="shared" si="61"/>
        <v>Estudiantes y Graduados</v>
      </c>
      <c r="K817" s="98" t="s">
        <v>412</v>
      </c>
    </row>
    <row r="818" spans="3:11" s="458" customFormat="1" x14ac:dyDescent="0.25">
      <c r="C818" s="145"/>
      <c r="D818" s="151"/>
      <c r="E818" s="118"/>
      <c r="F818" s="97">
        <f t="shared" si="60"/>
        <v>0</v>
      </c>
      <c r="G818" s="161"/>
      <c r="H818" s="146"/>
      <c r="I818" s="130" t="e">
        <f>VLOOKUP(H818,Presupuesto!$B$11:$C$565,2,0)</f>
        <v>#N/A</v>
      </c>
      <c r="J818" s="98" t="str">
        <f t="shared" si="61"/>
        <v>Estudiantes y Graduados</v>
      </c>
      <c r="K818" s="98" t="s">
        <v>403</v>
      </c>
    </row>
    <row r="819" spans="3:11" s="458" customFormat="1" x14ac:dyDescent="0.25">
      <c r="C819" s="145"/>
      <c r="D819" s="151"/>
      <c r="E819" s="118"/>
      <c r="F819" s="97">
        <f t="shared" si="60"/>
        <v>0</v>
      </c>
      <c r="G819" s="161"/>
      <c r="H819" s="146"/>
      <c r="I819" s="130" t="e">
        <f>VLOOKUP(H819,Presupuesto!$B$11:$C$565,2,0)</f>
        <v>#N/A</v>
      </c>
      <c r="J819" s="98" t="str">
        <f t="shared" si="61"/>
        <v>Estudiantes y Graduados</v>
      </c>
      <c r="K819" s="98" t="s">
        <v>412</v>
      </c>
    </row>
    <row r="820" spans="3:11" s="458" customFormat="1" x14ac:dyDescent="0.25">
      <c r="C820" s="145"/>
      <c r="D820" s="151"/>
      <c r="E820" s="118"/>
      <c r="F820" s="97">
        <f t="shared" si="60"/>
        <v>0</v>
      </c>
      <c r="G820" s="161"/>
      <c r="H820" s="146"/>
      <c r="I820" s="130" t="e">
        <f>VLOOKUP(H820,Presupuesto!$B$11:$C$565,2,0)</f>
        <v>#N/A</v>
      </c>
      <c r="J820" s="98" t="str">
        <f t="shared" si="61"/>
        <v>Estudiantes y Graduados</v>
      </c>
      <c r="K820" s="98" t="s">
        <v>412</v>
      </c>
    </row>
    <row r="821" spans="3:11" s="458" customFormat="1" x14ac:dyDescent="0.25">
      <c r="C821" s="145"/>
      <c r="D821" s="151"/>
      <c r="E821" s="118"/>
      <c r="F821" s="97">
        <f t="shared" si="60"/>
        <v>0</v>
      </c>
      <c r="G821" s="161"/>
      <c r="H821" s="146"/>
      <c r="I821" s="130" t="e">
        <f>VLOOKUP(H821,Presupuesto!$B$11:$C$565,2,0)</f>
        <v>#N/A</v>
      </c>
      <c r="J821" s="98" t="str">
        <f t="shared" si="61"/>
        <v>Estudiantes y Graduados</v>
      </c>
      <c r="K821" s="98" t="s">
        <v>412</v>
      </c>
    </row>
    <row r="822" spans="3:11" s="458" customFormat="1" ht="15.75" thickBot="1" x14ac:dyDescent="0.3">
      <c r="C822" s="147"/>
      <c r="D822" s="159"/>
      <c r="E822" s="103"/>
      <c r="F822" s="105">
        <f t="shared" si="60"/>
        <v>0</v>
      </c>
      <c r="G822" s="162"/>
      <c r="H822" s="148"/>
      <c r="I822" s="132" t="e">
        <f>VLOOKUP(H822,Presupuesto!$B$11:$C$565,2,0)</f>
        <v>#N/A</v>
      </c>
      <c r="J822" s="106" t="str">
        <f t="shared" si="61"/>
        <v>Estudiantes y Graduados</v>
      </c>
      <c r="K822" s="124" t="s">
        <v>394</v>
      </c>
    </row>
    <row r="824" spans="3:11" ht="15.75" thickBot="1" x14ac:dyDescent="0.3"/>
    <row r="825" spans="3:11" s="458" customFormat="1" ht="15.75" thickBot="1" x14ac:dyDescent="0.3">
      <c r="C825" s="157" t="s">
        <v>53</v>
      </c>
      <c r="D825" s="370">
        <f>SUM(F832:F838)</f>
        <v>40000</v>
      </c>
      <c r="F825" s="70"/>
      <c r="G825" s="79"/>
      <c r="H825" s="70"/>
      <c r="I825" s="70"/>
    </row>
    <row r="826" spans="3:11" s="458" customFormat="1" x14ac:dyDescent="0.25">
      <c r="C826" s="70"/>
      <c r="D826" s="31"/>
      <c r="E826" s="93"/>
      <c r="F826" s="93"/>
      <c r="G826" s="93"/>
      <c r="H826" s="76"/>
      <c r="I826" s="76"/>
      <c r="J826" s="76"/>
      <c r="K826" s="112"/>
    </row>
    <row r="827" spans="3:11" s="458" customFormat="1" x14ac:dyDescent="0.25">
      <c r="C827" s="70"/>
      <c r="D827" s="31"/>
      <c r="E827" s="93"/>
      <c r="F827" s="93"/>
      <c r="G827" s="93"/>
      <c r="H827" s="76"/>
      <c r="I827" s="76"/>
      <c r="J827" s="76"/>
      <c r="K827" s="112"/>
    </row>
    <row r="828" spans="3:11" s="458" customFormat="1" ht="15.75" x14ac:dyDescent="0.25">
      <c r="C828" s="202" t="s">
        <v>392</v>
      </c>
      <c r="D828" s="366" t="s">
        <v>1932</v>
      </c>
      <c r="E828" s="93"/>
      <c r="F828" s="93"/>
      <c r="G828" s="93"/>
      <c r="H828" s="76"/>
      <c r="I828" s="76"/>
      <c r="J828" s="76"/>
      <c r="K828" s="112"/>
    </row>
    <row r="829" spans="3:11" s="458" customFormat="1" ht="18.75" x14ac:dyDescent="0.25">
      <c r="C829" s="211" t="str">
        <f>IFERROR(VLOOKUP(D828,'1. Desarrollo e Innov. Curricu.'!$E:$F,2,FALSE),IFERROR(VLOOKUP(D828,'2. Investigación Científica'!$E:$F,2,FALSE),IFERROR(VLOOKUP(D828,'3. Vinculación Univ. Sociedad'!$E:$F,2,FALSE),IFERROR(VLOOKUP(D828,'4. Docencia y Profesorado Univ.'!$E:$F,2,FALSE),IFERROR(VLOOKUP(D828,'5. Estudiantes y Graduados'!$E:$F,2,FALSE),IFERROR(VLOOKUP(D828,'11. Gestion Administrativa'!$E:$F,2,FALSE),IFERROR(VLOOKUP(D828,'13. Gestión Académica'!$E:$F,2,FALSE),IFERROR(VLOOKUP(D828,'8. Asegura. de la Calid. y M'!$E:$F,2,FALSE),IFERROR(VLOOKUP(D828,'6. Gestión del Conocimiento'!$E:$F,2,FALSE),IFERROR(VLOOKUP(D828,'15. Gobernabilidad y Proceso...'!$E:$F,2,FALSE),IFERROR(VLOOKUP(D828,'12. Gestión del Talento Humano'!$E:$F,2,FALSE),IFERROR(VLOOKUP(D828,'14. Internacional... de la E.S.'!$E:$F,2,FALSE),IFERROR(VLOOKUP(D828,'10. Posgrado'!$E:$F,2,FALSE),IFERROR(VLOOKUP(D828,'17. Gestión TIC'!$E:$F,2,FALSE),IFERROR(VLOOKUP(D828,'16. Desa. del Sistema Educ.Sup.'!$E:$F,2,FALSE),IFERROR(VLOOKUP(D828,'9. Cultura de Inno. Insti...'!$E:$F,2,FALSE),VLOOKUP(D828,'7. Lo Esencial de la Reforma U.'!$E:$F,2,0)))))))))))))))))</f>
        <v>Adquisicion de trofeos y reconocimientos. Eventos de escala deportiva</v>
      </c>
      <c r="D829" s="31"/>
      <c r="E829" s="93"/>
      <c r="F829" s="93"/>
      <c r="G829" s="93"/>
      <c r="H829" s="76"/>
      <c r="I829" s="76"/>
      <c r="J829" s="76"/>
      <c r="K829" s="112"/>
    </row>
    <row r="830" spans="3:11" s="458" customFormat="1" ht="15.75" thickBot="1" x14ac:dyDescent="0.3">
      <c r="F830" s="93"/>
      <c r="G830" s="76"/>
      <c r="H830" s="76"/>
      <c r="I830" s="76"/>
    </row>
    <row r="831" spans="3:11" s="458" customFormat="1" ht="30.75" thickBot="1" x14ac:dyDescent="0.3">
      <c r="C831" s="129" t="s">
        <v>44</v>
      </c>
      <c r="D831" s="129" t="s">
        <v>55</v>
      </c>
      <c r="E831" s="136" t="s">
        <v>57</v>
      </c>
      <c r="F831" s="135" t="s">
        <v>27</v>
      </c>
      <c r="G831" s="133" t="s">
        <v>131</v>
      </c>
      <c r="H831" s="136" t="s">
        <v>46</v>
      </c>
      <c r="I831" s="133" t="s">
        <v>132</v>
      </c>
      <c r="J831" s="133" t="s">
        <v>410</v>
      </c>
      <c r="K831" s="133" t="s">
        <v>411</v>
      </c>
    </row>
    <row r="832" spans="3:11" s="458" customFormat="1" ht="15.75" thickBot="1" x14ac:dyDescent="0.3">
      <c r="C832" s="221" t="s">
        <v>448</v>
      </c>
      <c r="D832" s="222">
        <v>0</v>
      </c>
      <c r="E832" s="220">
        <f>HLOOKUP(C832,$AH$2:$BU$3,2,0)</f>
        <v>4286.3535000000002</v>
      </c>
      <c r="F832" s="97">
        <f t="shared" ref="F832:F838" si="62">D832*E832</f>
        <v>0</v>
      </c>
      <c r="G832" s="161" t="s">
        <v>1509</v>
      </c>
      <c r="H832" s="142" t="s">
        <v>301</v>
      </c>
      <c r="I832" s="130" t="str">
        <f>VLOOKUP(H832,Presupuesto!$B$11:$C$565,2,0)</f>
        <v>VIATICOS (26200-00)</v>
      </c>
      <c r="J832" s="219" t="s">
        <v>1360</v>
      </c>
      <c r="K832" s="98" t="s">
        <v>397</v>
      </c>
    </row>
    <row r="833" spans="3:11" s="458" customFormat="1" x14ac:dyDescent="0.25">
      <c r="C833" s="221" t="s">
        <v>452</v>
      </c>
      <c r="D833" s="222">
        <v>0</v>
      </c>
      <c r="E833" s="220">
        <f>HLOOKUP(C833,$AH$2:$BU$3,2,0)</f>
        <v>3626.9145000000003</v>
      </c>
      <c r="F833" s="97">
        <f t="shared" si="62"/>
        <v>0</v>
      </c>
      <c r="G833" s="161" t="s">
        <v>1509</v>
      </c>
      <c r="H833" s="142" t="s">
        <v>743</v>
      </c>
      <c r="I833" s="130" t="str">
        <f>VLOOKUP(H833,Presupuesto!$B$11:$C$565,2,0)</f>
        <v>OTROS SERVICIOS COMERCIALES Y FINANCIEROS</v>
      </c>
      <c r="J833" s="98" t="str">
        <f>$J$662</f>
        <v>Estudiantes y Graduados</v>
      </c>
      <c r="K833" s="98" t="s">
        <v>396</v>
      </c>
    </row>
    <row r="834" spans="3:11" s="458" customFormat="1" x14ac:dyDescent="0.25">
      <c r="C834" s="141" t="s">
        <v>2167</v>
      </c>
      <c r="D834" s="158">
        <v>4</v>
      </c>
      <c r="E834" s="123">
        <v>3000</v>
      </c>
      <c r="F834" s="97">
        <f t="shared" si="62"/>
        <v>12000</v>
      </c>
      <c r="G834" s="161" t="s">
        <v>129</v>
      </c>
      <c r="H834" s="142" t="s">
        <v>743</v>
      </c>
      <c r="I834" s="130" t="str">
        <f>VLOOKUP(H834,Presupuesto!$B$11:$C$565,2,0)</f>
        <v>OTROS SERVICIOS COMERCIALES Y FINANCIEROS</v>
      </c>
      <c r="J834" s="98" t="str">
        <f t="shared" ref="J834:J838" si="63">$J$662</f>
        <v>Estudiantes y Graduados</v>
      </c>
      <c r="K834" s="98" t="s">
        <v>396</v>
      </c>
    </row>
    <row r="835" spans="3:11" s="458" customFormat="1" x14ac:dyDescent="0.25">
      <c r="C835" s="141" t="s">
        <v>2164</v>
      </c>
      <c r="D835" s="158">
        <v>120</v>
      </c>
      <c r="E835" s="123">
        <v>100</v>
      </c>
      <c r="F835" s="97">
        <f t="shared" si="62"/>
        <v>12000</v>
      </c>
      <c r="G835" s="161" t="s">
        <v>129</v>
      </c>
      <c r="H835" s="142" t="s">
        <v>808</v>
      </c>
      <c r="I835" s="130" t="str">
        <f>VLOOKUP(H835,Presupuesto!$B$11:$C$565,2,0)</f>
        <v>PRENDA DE VESTIR</v>
      </c>
      <c r="J835" s="98" t="str">
        <f t="shared" si="63"/>
        <v>Estudiantes y Graduados</v>
      </c>
      <c r="K835" s="98" t="s">
        <v>396</v>
      </c>
    </row>
    <row r="836" spans="3:11" s="458" customFormat="1" x14ac:dyDescent="0.25">
      <c r="C836" s="141" t="s">
        <v>2152</v>
      </c>
      <c r="D836" s="158">
        <v>500</v>
      </c>
      <c r="E836" s="123">
        <v>1</v>
      </c>
      <c r="F836" s="97">
        <f t="shared" si="62"/>
        <v>500</v>
      </c>
      <c r="G836" s="161" t="s">
        <v>129</v>
      </c>
      <c r="H836" s="142" t="s">
        <v>792</v>
      </c>
      <c r="I836" s="130" t="str">
        <f>VLOOKUP(H836,Presupuesto!$B$11:$C$565,2,0)</f>
        <v>ALIMENTOS B EBIDAS PARA PERSONAS</v>
      </c>
      <c r="J836" s="98" t="str">
        <f t="shared" si="63"/>
        <v>Estudiantes y Graduados</v>
      </c>
      <c r="K836" s="98" t="s">
        <v>396</v>
      </c>
    </row>
    <row r="837" spans="3:11" s="458" customFormat="1" x14ac:dyDescent="0.25">
      <c r="C837" s="141" t="s">
        <v>2162</v>
      </c>
      <c r="D837" s="158">
        <v>16</v>
      </c>
      <c r="E837" s="123">
        <v>800</v>
      </c>
      <c r="F837" s="97">
        <f t="shared" si="62"/>
        <v>12800</v>
      </c>
      <c r="G837" s="161" t="s">
        <v>129</v>
      </c>
      <c r="H837" s="142" t="s">
        <v>743</v>
      </c>
      <c r="I837" s="130" t="str">
        <f>VLOOKUP(H837,Presupuesto!$B$11:$C$565,2,0)</f>
        <v>OTROS SERVICIOS COMERCIALES Y FINANCIEROS</v>
      </c>
      <c r="J837" s="98" t="str">
        <f t="shared" si="63"/>
        <v>Estudiantes y Graduados</v>
      </c>
      <c r="K837" s="98" t="s">
        <v>396</v>
      </c>
    </row>
    <row r="838" spans="3:11" s="458" customFormat="1" x14ac:dyDescent="0.25">
      <c r="C838" s="141" t="s">
        <v>2163</v>
      </c>
      <c r="D838" s="158">
        <v>30</v>
      </c>
      <c r="E838" s="123">
        <v>90</v>
      </c>
      <c r="F838" s="97">
        <f t="shared" si="62"/>
        <v>2700</v>
      </c>
      <c r="G838" s="161" t="s">
        <v>129</v>
      </c>
      <c r="H838" s="142" t="s">
        <v>743</v>
      </c>
      <c r="I838" s="130" t="str">
        <f>VLOOKUP(H838,Presupuesto!$B$11:$C$565,2,0)</f>
        <v>OTROS SERVICIOS COMERCIALES Y FINANCIEROS</v>
      </c>
      <c r="J838" s="98" t="str">
        <f t="shared" si="63"/>
        <v>Estudiantes y Graduados</v>
      </c>
      <c r="K838" s="98" t="s">
        <v>396</v>
      </c>
    </row>
    <row r="840" spans="3:11" ht="15.75" thickBot="1" x14ac:dyDescent="0.3"/>
    <row r="841" spans="3:11" s="458" customFormat="1" ht="15.75" thickBot="1" x14ac:dyDescent="0.3">
      <c r="C841" s="157" t="s">
        <v>53</v>
      </c>
      <c r="D841" s="370">
        <f>SUM(F848:F857)</f>
        <v>67870</v>
      </c>
      <c r="F841" s="70"/>
      <c r="G841" s="79"/>
      <c r="H841" s="70"/>
      <c r="I841" s="70"/>
    </row>
    <row r="842" spans="3:11" s="458" customFormat="1" x14ac:dyDescent="0.25">
      <c r="C842" s="70"/>
      <c r="D842" s="31"/>
      <c r="E842" s="93"/>
      <c r="F842" s="93"/>
      <c r="G842" s="93"/>
      <c r="H842" s="76"/>
      <c r="I842" s="76"/>
      <c r="J842" s="76"/>
      <c r="K842" s="112"/>
    </row>
    <row r="843" spans="3:11" s="458" customFormat="1" x14ac:dyDescent="0.25">
      <c r="C843" s="70"/>
      <c r="D843" s="31"/>
      <c r="E843" s="93"/>
      <c r="F843" s="93"/>
      <c r="G843" s="93"/>
      <c r="H843" s="76"/>
      <c r="I843" s="76"/>
      <c r="J843" s="76"/>
      <c r="K843" s="112"/>
    </row>
    <row r="844" spans="3:11" s="458" customFormat="1" ht="15.75" x14ac:dyDescent="0.25">
      <c r="C844" s="202" t="s">
        <v>392</v>
      </c>
      <c r="D844" s="366" t="s">
        <v>1933</v>
      </c>
      <c r="E844" s="93"/>
      <c r="F844" s="93"/>
      <c r="G844" s="93"/>
      <c r="H844" s="76"/>
      <c r="I844" s="76"/>
      <c r="J844" s="76"/>
      <c r="K844" s="112"/>
    </row>
    <row r="845" spans="3:11" s="458" customFormat="1" ht="18.75" x14ac:dyDescent="0.25">
      <c r="C845" s="211" t="str">
        <f>IFERROR(VLOOKUP(D844,'1. Desarrollo e Innov. Curricu.'!$E:$F,2,FALSE),IFERROR(VLOOKUP(D844,'2. Investigación Científica'!$E:$F,2,FALSE),IFERROR(VLOOKUP(D844,'3. Vinculación Univ. Sociedad'!$E:$F,2,FALSE),IFERROR(VLOOKUP(D844,'4. Docencia y Profesorado Univ.'!$E:$F,2,FALSE),IFERROR(VLOOKUP(D844,'5. Estudiantes y Graduados'!$E:$F,2,FALSE),IFERROR(VLOOKUP(D844,'11. Gestion Administrativa'!$E:$F,2,FALSE),IFERROR(VLOOKUP(D844,'13. Gestión Académica'!$E:$F,2,FALSE),IFERROR(VLOOKUP(D844,'8. Asegura. de la Calid. y M'!$E:$F,2,FALSE),IFERROR(VLOOKUP(D844,'6. Gestión del Conocimiento'!$E:$F,2,FALSE),IFERROR(VLOOKUP(D844,'15. Gobernabilidad y Proceso...'!$E:$F,2,FALSE),IFERROR(VLOOKUP(D844,'12. Gestión del Talento Humano'!$E:$F,2,FALSE),IFERROR(VLOOKUP(D844,'14. Internacional... de la E.S.'!$E:$F,2,FALSE),IFERROR(VLOOKUP(D844,'10. Posgrado'!$E:$F,2,FALSE),IFERROR(VLOOKUP(D844,'17. Gestión TIC'!$E:$F,2,FALSE),IFERROR(VLOOKUP(D844,'16. Desa. del Sistema Educ.Sup.'!$E:$F,2,FALSE),IFERROR(VLOOKUP(D844,'9. Cultura de Inno. Insti...'!$E:$F,2,FALSE),VLOOKUP(D844,'7. Lo Esencial de la Reforma U.'!$E:$F,2,0)))))))))))))))))</f>
        <v xml:space="preserve">1. Invitación a participar en el Torneo deCiclismo de montañla. 2. Promoción del Torneo. 3. Adquisición de trofeos. </v>
      </c>
      <c r="D845" s="31"/>
      <c r="E845" s="93"/>
      <c r="F845" s="93"/>
      <c r="G845" s="93"/>
      <c r="H845" s="76"/>
      <c r="I845" s="76"/>
      <c r="J845" s="76"/>
      <c r="K845" s="112"/>
    </row>
    <row r="846" spans="3:11" s="458" customFormat="1" ht="15.75" thickBot="1" x14ac:dyDescent="0.3">
      <c r="F846" s="93"/>
      <c r="G846" s="76"/>
      <c r="H846" s="76"/>
      <c r="I846" s="76"/>
    </row>
    <row r="847" spans="3:11" s="458" customFormat="1" ht="30.75" thickBot="1" x14ac:dyDescent="0.3">
      <c r="C847" s="129" t="s">
        <v>44</v>
      </c>
      <c r="D847" s="129" t="s">
        <v>55</v>
      </c>
      <c r="E847" s="136" t="s">
        <v>57</v>
      </c>
      <c r="F847" s="135" t="s">
        <v>27</v>
      </c>
      <c r="G847" s="133" t="s">
        <v>131</v>
      </c>
      <c r="H847" s="136" t="s">
        <v>46</v>
      </c>
      <c r="I847" s="133" t="s">
        <v>132</v>
      </c>
      <c r="J847" s="133" t="s">
        <v>410</v>
      </c>
      <c r="K847" s="133" t="s">
        <v>411</v>
      </c>
    </row>
    <row r="848" spans="3:11" s="458" customFormat="1" ht="15.75" thickBot="1" x14ac:dyDescent="0.3">
      <c r="C848" s="221" t="s">
        <v>448</v>
      </c>
      <c r="D848" s="222">
        <v>0</v>
      </c>
      <c r="E848" s="220">
        <f>HLOOKUP(C848,$AH$2:$BU$3,2,0)</f>
        <v>4286.3535000000002</v>
      </c>
      <c r="F848" s="97">
        <f t="shared" ref="F848:F857" si="64">D848*E848</f>
        <v>0</v>
      </c>
      <c r="G848" s="161" t="s">
        <v>1509</v>
      </c>
      <c r="H848" s="142" t="s">
        <v>301</v>
      </c>
      <c r="I848" s="130" t="str">
        <f>VLOOKUP(H848,Presupuesto!$B$11:$C$565,2,0)</f>
        <v>VIATICOS (26200-00)</v>
      </c>
      <c r="J848" s="219" t="s">
        <v>1360</v>
      </c>
      <c r="K848" s="98" t="s">
        <v>400</v>
      </c>
    </row>
    <row r="849" spans="3:11" s="458" customFormat="1" x14ac:dyDescent="0.25">
      <c r="C849" s="221" t="s">
        <v>452</v>
      </c>
      <c r="D849" s="222">
        <v>0</v>
      </c>
      <c r="E849" s="220">
        <f>HLOOKUP(C849,$AH$2:$BU$3,2,0)</f>
        <v>3626.9145000000003</v>
      </c>
      <c r="F849" s="97">
        <f t="shared" si="64"/>
        <v>0</v>
      </c>
      <c r="G849" s="161" t="s">
        <v>1509</v>
      </c>
      <c r="H849" s="142" t="s">
        <v>743</v>
      </c>
      <c r="I849" s="130" t="str">
        <f>VLOOKUP(H849,Presupuesto!$B$11:$C$565,2,0)</f>
        <v>OTROS SERVICIOS COMERCIALES Y FINANCIEROS</v>
      </c>
      <c r="J849" s="98" t="str">
        <f t="shared" ref="J849:J857" si="65">$J$662</f>
        <v>Estudiantes y Graduados</v>
      </c>
      <c r="K849" s="98" t="s">
        <v>400</v>
      </c>
    </row>
    <row r="850" spans="3:11" s="458" customFormat="1" x14ac:dyDescent="0.25">
      <c r="C850" s="141" t="s">
        <v>2168</v>
      </c>
      <c r="D850" s="158">
        <v>1200</v>
      </c>
      <c r="E850" s="123">
        <v>1</v>
      </c>
      <c r="F850" s="97">
        <f t="shared" si="64"/>
        <v>1200</v>
      </c>
      <c r="G850" s="161" t="s">
        <v>129</v>
      </c>
      <c r="H850" s="142" t="s">
        <v>743</v>
      </c>
      <c r="I850" s="130" t="str">
        <f>VLOOKUP(H850,Presupuesto!$B$11:$C$565,2,0)</f>
        <v>OTROS SERVICIOS COMERCIALES Y FINANCIEROS</v>
      </c>
      <c r="J850" s="98" t="str">
        <f t="shared" si="65"/>
        <v>Estudiantes y Graduados</v>
      </c>
      <c r="K850" s="98" t="s">
        <v>397</v>
      </c>
    </row>
    <row r="851" spans="3:11" s="458" customFormat="1" x14ac:dyDescent="0.25">
      <c r="C851" s="141" t="s">
        <v>2169</v>
      </c>
      <c r="D851" s="158">
        <v>800</v>
      </c>
      <c r="E851" s="123">
        <v>10</v>
      </c>
      <c r="F851" s="97">
        <f t="shared" si="64"/>
        <v>8000</v>
      </c>
      <c r="G851" s="161" t="s">
        <v>129</v>
      </c>
      <c r="H851" s="142" t="s">
        <v>743</v>
      </c>
      <c r="I851" s="130" t="str">
        <f>VLOOKUP(H851,Presupuesto!$B$11:$C$565,2,0)</f>
        <v>OTROS SERVICIOS COMERCIALES Y FINANCIEROS</v>
      </c>
      <c r="J851" s="98" t="str">
        <f t="shared" si="65"/>
        <v>Estudiantes y Graduados</v>
      </c>
      <c r="K851" s="98" t="s">
        <v>397</v>
      </c>
    </row>
    <row r="852" spans="3:11" s="458" customFormat="1" x14ac:dyDescent="0.25">
      <c r="C852" s="141" t="s">
        <v>2152</v>
      </c>
      <c r="D852" s="158">
        <v>1200</v>
      </c>
      <c r="E852" s="123">
        <v>1</v>
      </c>
      <c r="F852" s="97">
        <f t="shared" si="64"/>
        <v>1200</v>
      </c>
      <c r="G852" s="161" t="s">
        <v>129</v>
      </c>
      <c r="H852" s="142" t="s">
        <v>792</v>
      </c>
      <c r="I852" s="130" t="str">
        <f>VLOOKUP(H852,Presupuesto!$B$11:$C$565,2,0)</f>
        <v>ALIMENTOS B EBIDAS PARA PERSONAS</v>
      </c>
      <c r="J852" s="98" t="str">
        <f t="shared" si="65"/>
        <v>Estudiantes y Graduados</v>
      </c>
      <c r="K852" s="98" t="s">
        <v>397</v>
      </c>
    </row>
    <row r="853" spans="3:11" s="458" customFormat="1" x14ac:dyDescent="0.25">
      <c r="C853" s="141" t="s">
        <v>2170</v>
      </c>
      <c r="D853" s="158">
        <v>48</v>
      </c>
      <c r="E853" s="123">
        <v>500</v>
      </c>
      <c r="F853" s="97">
        <f t="shared" si="64"/>
        <v>24000</v>
      </c>
      <c r="G853" s="161" t="s">
        <v>129</v>
      </c>
      <c r="H853" s="142" t="s">
        <v>743</v>
      </c>
      <c r="I853" s="130" t="str">
        <f>VLOOKUP(H853,Presupuesto!$B$11:$C$565,2,0)</f>
        <v>OTROS SERVICIOS COMERCIALES Y FINANCIEROS</v>
      </c>
      <c r="J853" s="98" t="str">
        <f t="shared" si="65"/>
        <v>Estudiantes y Graduados</v>
      </c>
      <c r="K853" s="98" t="s">
        <v>397</v>
      </c>
    </row>
    <row r="854" spans="3:11" s="458" customFormat="1" x14ac:dyDescent="0.25">
      <c r="C854" s="141" t="s">
        <v>2163</v>
      </c>
      <c r="D854" s="158">
        <v>111</v>
      </c>
      <c r="E854" s="123">
        <v>90</v>
      </c>
      <c r="F854" s="97">
        <f t="shared" si="64"/>
        <v>9990</v>
      </c>
      <c r="G854" s="161" t="s">
        <v>129</v>
      </c>
      <c r="H854" s="142" t="s">
        <v>743</v>
      </c>
      <c r="I854" s="130" t="str">
        <f>VLOOKUP(H854,Presupuesto!$B$11:$C$565,2,0)</f>
        <v>OTROS SERVICIOS COMERCIALES Y FINANCIEROS</v>
      </c>
      <c r="J854" s="98" t="str">
        <f t="shared" si="65"/>
        <v>Estudiantes y Graduados</v>
      </c>
      <c r="K854" s="98" t="s">
        <v>397</v>
      </c>
    </row>
    <row r="855" spans="3:11" s="458" customFormat="1" x14ac:dyDescent="0.25">
      <c r="C855" s="141" t="s">
        <v>2171</v>
      </c>
      <c r="D855" s="158">
        <v>210</v>
      </c>
      <c r="E855" s="123">
        <v>100</v>
      </c>
      <c r="F855" s="97">
        <f t="shared" si="64"/>
        <v>21000</v>
      </c>
      <c r="G855" s="161" t="s">
        <v>129</v>
      </c>
      <c r="H855" s="142" t="s">
        <v>808</v>
      </c>
      <c r="I855" s="130" t="str">
        <f>VLOOKUP(H855,Presupuesto!$B$11:$C$565,2,0)</f>
        <v>PRENDA DE VESTIR</v>
      </c>
      <c r="J855" s="98" t="str">
        <f t="shared" si="65"/>
        <v>Estudiantes y Graduados</v>
      </c>
      <c r="K855" s="98" t="s">
        <v>397</v>
      </c>
    </row>
    <row r="856" spans="3:11" s="458" customFormat="1" x14ac:dyDescent="0.25">
      <c r="C856" s="141" t="s">
        <v>2165</v>
      </c>
      <c r="D856" s="158">
        <v>2</v>
      </c>
      <c r="E856" s="123">
        <v>1000</v>
      </c>
      <c r="F856" s="97">
        <f t="shared" si="64"/>
        <v>2000</v>
      </c>
      <c r="G856" s="161" t="s">
        <v>129</v>
      </c>
      <c r="H856" s="142" t="s">
        <v>743</v>
      </c>
      <c r="I856" s="130" t="str">
        <f>VLOOKUP(H856,Presupuesto!$B$11:$C$565,2,0)</f>
        <v>OTROS SERVICIOS COMERCIALES Y FINANCIEROS</v>
      </c>
      <c r="J856" s="98" t="str">
        <f t="shared" si="65"/>
        <v>Estudiantes y Graduados</v>
      </c>
      <c r="K856" s="98" t="s">
        <v>397</v>
      </c>
    </row>
    <row r="857" spans="3:11" s="458" customFormat="1" x14ac:dyDescent="0.25">
      <c r="C857" s="141" t="s">
        <v>2172</v>
      </c>
      <c r="D857" s="158">
        <v>6</v>
      </c>
      <c r="E857" s="123">
        <v>80</v>
      </c>
      <c r="F857" s="97">
        <f t="shared" si="64"/>
        <v>480</v>
      </c>
      <c r="G857" s="161" t="s">
        <v>129</v>
      </c>
      <c r="H857" s="462" t="s">
        <v>868</v>
      </c>
      <c r="I857" s="130" t="str">
        <f>VLOOKUP(H857,Presupuesto!$B$11:$C$565,2,0)</f>
        <v>TINTES, PINTURAS Y COLORANTES</v>
      </c>
      <c r="J857" s="98" t="str">
        <f t="shared" si="65"/>
        <v>Estudiantes y Graduados</v>
      </c>
      <c r="K857" s="98" t="s">
        <v>397</v>
      </c>
    </row>
    <row r="859" spans="3:11" ht="15.75" thickBot="1" x14ac:dyDescent="0.3"/>
    <row r="860" spans="3:11" s="458" customFormat="1" ht="15.75" thickBot="1" x14ac:dyDescent="0.3">
      <c r="C860" s="157" t="s">
        <v>53</v>
      </c>
      <c r="D860" s="370">
        <f>SUM(F867:F875)</f>
        <v>143830</v>
      </c>
      <c r="F860" s="70"/>
      <c r="G860" s="79"/>
      <c r="H860" s="70"/>
      <c r="I860" s="70"/>
    </row>
    <row r="861" spans="3:11" s="458" customFormat="1" x14ac:dyDescent="0.25">
      <c r="C861" s="70"/>
      <c r="D861" s="31"/>
      <c r="E861" s="93"/>
      <c r="F861" s="93"/>
      <c r="G861" s="93"/>
      <c r="H861" s="76"/>
      <c r="I861" s="76"/>
      <c r="J861" s="76"/>
      <c r="K861" s="112"/>
    </row>
    <row r="862" spans="3:11" s="458" customFormat="1" x14ac:dyDescent="0.25">
      <c r="C862" s="70"/>
      <c r="D862" s="31"/>
      <c r="E862" s="93"/>
      <c r="F862" s="93"/>
      <c r="G862" s="93"/>
      <c r="H862" s="76"/>
      <c r="I862" s="76"/>
      <c r="J862" s="76"/>
      <c r="K862" s="112"/>
    </row>
    <row r="863" spans="3:11" s="458" customFormat="1" ht="15.75" x14ac:dyDescent="0.25">
      <c r="C863" s="202" t="s">
        <v>392</v>
      </c>
      <c r="D863" s="366" t="s">
        <v>1934</v>
      </c>
      <c r="E863" s="93"/>
      <c r="F863" s="93"/>
      <c r="G863" s="93"/>
      <c r="H863" s="76"/>
      <c r="I863" s="76"/>
      <c r="J863" s="76"/>
      <c r="K863" s="112"/>
    </row>
    <row r="864" spans="3:11" s="458" customFormat="1" ht="18.75" x14ac:dyDescent="0.25">
      <c r="C864" s="211" t="str">
        <f>IFERROR(VLOOKUP(D863,'1. Desarrollo e Innov. Curricu.'!$E:$F,2,FALSE),IFERROR(VLOOKUP(D863,'2. Investigación Científica'!$E:$F,2,FALSE),IFERROR(VLOOKUP(D863,'3. Vinculación Univ. Sociedad'!$E:$F,2,FALSE),IFERROR(VLOOKUP(D863,'4. Docencia y Profesorado Univ.'!$E:$F,2,FALSE),IFERROR(VLOOKUP(D863,'5. Estudiantes y Graduados'!$E:$F,2,FALSE),IFERROR(VLOOKUP(D863,'11. Gestion Administrativa'!$E:$F,2,FALSE),IFERROR(VLOOKUP(D863,'13. Gestión Académica'!$E:$F,2,FALSE),IFERROR(VLOOKUP(D863,'8. Asegura. de la Calid. y M'!$E:$F,2,FALSE),IFERROR(VLOOKUP(D863,'6. Gestión del Conocimiento'!$E:$F,2,FALSE),IFERROR(VLOOKUP(D863,'15. Gobernabilidad y Proceso...'!$E:$F,2,FALSE),IFERROR(VLOOKUP(D863,'12. Gestión del Talento Humano'!$E:$F,2,FALSE),IFERROR(VLOOKUP(D863,'14. Internacional... de la E.S.'!$E:$F,2,FALSE),IFERROR(VLOOKUP(D863,'10. Posgrado'!$E:$F,2,FALSE),IFERROR(VLOOKUP(D863,'17. Gestión TIC'!$E:$F,2,FALSE),IFERROR(VLOOKUP(D863,'16. Desa. del Sistema Educ.Sup.'!$E:$F,2,FALSE),IFERROR(VLOOKUP(D863,'9. Cultura de Inno. Insti...'!$E:$F,2,FALSE),VLOOKUP(D863,'7. Lo Esencial de la Reforma U.'!$E:$F,2,0)))))))))))))))))</f>
        <v>Carrera Campo Traviesa</v>
      </c>
      <c r="D864" s="31"/>
      <c r="E864" s="93"/>
      <c r="F864" s="93"/>
      <c r="G864" s="93"/>
      <c r="H864" s="76"/>
      <c r="I864" s="76"/>
      <c r="J864" s="76"/>
      <c r="K864" s="112"/>
    </row>
    <row r="865" spans="3:11" s="458" customFormat="1" ht="15.75" thickBot="1" x14ac:dyDescent="0.3">
      <c r="F865" s="93"/>
      <c r="G865" s="76"/>
      <c r="H865" s="76"/>
      <c r="I865" s="76"/>
    </row>
    <row r="866" spans="3:11" s="458" customFormat="1" ht="30.75" thickBot="1" x14ac:dyDescent="0.3">
      <c r="C866" s="129" t="s">
        <v>44</v>
      </c>
      <c r="D866" s="129" t="s">
        <v>55</v>
      </c>
      <c r="E866" s="136" t="s">
        <v>57</v>
      </c>
      <c r="F866" s="135" t="s">
        <v>27</v>
      </c>
      <c r="G866" s="133" t="s">
        <v>131</v>
      </c>
      <c r="H866" s="136" t="s">
        <v>46</v>
      </c>
      <c r="I866" s="133" t="s">
        <v>132</v>
      </c>
      <c r="J866" s="133" t="s">
        <v>410</v>
      </c>
      <c r="K866" s="133" t="s">
        <v>411</v>
      </c>
    </row>
    <row r="867" spans="3:11" s="458" customFormat="1" ht="15.75" thickBot="1" x14ac:dyDescent="0.3">
      <c r="C867" s="221" t="s">
        <v>448</v>
      </c>
      <c r="D867" s="222">
        <v>0</v>
      </c>
      <c r="E867" s="220">
        <f>HLOOKUP(C867,$AH$2:$BU$3,2,0)</f>
        <v>4286.3535000000002</v>
      </c>
      <c r="F867" s="97">
        <f t="shared" ref="F867:F875" si="66">D867*E867</f>
        <v>0</v>
      </c>
      <c r="G867" s="161" t="s">
        <v>1509</v>
      </c>
      <c r="H867" s="142" t="s">
        <v>301</v>
      </c>
      <c r="I867" s="130" t="str">
        <f>VLOOKUP(H867,Presupuesto!$B$11:$C$565,2,0)</f>
        <v>VIATICOS (26200-00)</v>
      </c>
      <c r="J867" s="219" t="s">
        <v>1360</v>
      </c>
      <c r="K867" s="98" t="s">
        <v>400</v>
      </c>
    </row>
    <row r="868" spans="3:11" s="458" customFormat="1" x14ac:dyDescent="0.25">
      <c r="C868" s="221" t="s">
        <v>452</v>
      </c>
      <c r="D868" s="222">
        <v>0</v>
      </c>
      <c r="E868" s="220">
        <f>HLOOKUP(C868,$AH$2:$BU$3,2,0)</f>
        <v>3626.9145000000003</v>
      </c>
      <c r="F868" s="97">
        <f t="shared" si="66"/>
        <v>0</v>
      </c>
      <c r="G868" s="161" t="s">
        <v>1509</v>
      </c>
      <c r="H868" s="142" t="s">
        <v>743</v>
      </c>
      <c r="I868" s="130" t="str">
        <f>VLOOKUP(H868,Presupuesto!$B$11:$C$565,2,0)</f>
        <v>OTROS SERVICIOS COMERCIALES Y FINANCIEROS</v>
      </c>
      <c r="J868" s="98" t="str">
        <f t="shared" ref="J868:J875" si="67">$J$662</f>
        <v>Estudiantes y Graduados</v>
      </c>
      <c r="K868" s="98" t="s">
        <v>400</v>
      </c>
    </row>
    <row r="869" spans="3:11" s="458" customFormat="1" x14ac:dyDescent="0.25">
      <c r="C869" s="141" t="s">
        <v>2161</v>
      </c>
      <c r="D869" s="158">
        <v>2000</v>
      </c>
      <c r="E869" s="123">
        <v>1</v>
      </c>
      <c r="F869" s="97">
        <f t="shared" si="66"/>
        <v>2000</v>
      </c>
      <c r="G869" s="161" t="s">
        <v>129</v>
      </c>
      <c r="H869" s="142" t="s">
        <v>743</v>
      </c>
      <c r="I869" s="130" t="str">
        <f>VLOOKUP(H869,Presupuesto!$B$11:$C$565,2,0)</f>
        <v>OTROS SERVICIOS COMERCIALES Y FINANCIEROS</v>
      </c>
      <c r="J869" s="98" t="str">
        <f t="shared" si="67"/>
        <v>Estudiantes y Graduados</v>
      </c>
      <c r="K869" s="98" t="s">
        <v>397</v>
      </c>
    </row>
    <row r="870" spans="3:11" s="458" customFormat="1" x14ac:dyDescent="0.25">
      <c r="C870" s="141" t="s">
        <v>2173</v>
      </c>
      <c r="D870" s="158">
        <v>1000</v>
      </c>
      <c r="E870" s="123">
        <v>10</v>
      </c>
      <c r="F870" s="97">
        <f t="shared" si="66"/>
        <v>10000</v>
      </c>
      <c r="G870" s="161" t="s">
        <v>129</v>
      </c>
      <c r="H870" s="142" t="s">
        <v>743</v>
      </c>
      <c r="I870" s="130" t="str">
        <f>VLOOKUP(H870,Presupuesto!$B$11:$C$565,2,0)</f>
        <v>OTROS SERVICIOS COMERCIALES Y FINANCIEROS</v>
      </c>
      <c r="J870" s="98" t="str">
        <f t="shared" si="67"/>
        <v>Estudiantes y Graduados</v>
      </c>
      <c r="K870" s="98" t="s">
        <v>397</v>
      </c>
    </row>
    <row r="871" spans="3:11" s="458" customFormat="1" x14ac:dyDescent="0.25">
      <c r="C871" s="141" t="s">
        <v>2152</v>
      </c>
      <c r="D871" s="158">
        <v>3000</v>
      </c>
      <c r="E871" s="123">
        <v>1</v>
      </c>
      <c r="F871" s="97">
        <f t="shared" si="66"/>
        <v>3000</v>
      </c>
      <c r="G871" s="161" t="s">
        <v>129</v>
      </c>
      <c r="H871" s="142" t="s">
        <v>792</v>
      </c>
      <c r="I871" s="130" t="str">
        <f>VLOOKUP(H871,Presupuesto!$B$11:$C$565,2,0)</f>
        <v>ALIMENTOS B EBIDAS PARA PERSONAS</v>
      </c>
      <c r="J871" s="98" t="str">
        <f t="shared" si="67"/>
        <v>Estudiantes y Graduados</v>
      </c>
      <c r="K871" s="98" t="s">
        <v>397</v>
      </c>
    </row>
    <row r="872" spans="3:11" s="458" customFormat="1" x14ac:dyDescent="0.25">
      <c r="C872" s="141" t="s">
        <v>2170</v>
      </c>
      <c r="D872" s="158">
        <v>13</v>
      </c>
      <c r="E872" s="123">
        <v>550</v>
      </c>
      <c r="F872" s="97">
        <f t="shared" si="66"/>
        <v>7150</v>
      </c>
      <c r="G872" s="161" t="s">
        <v>129</v>
      </c>
      <c r="H872" s="142" t="s">
        <v>743</v>
      </c>
      <c r="I872" s="130" t="str">
        <f>VLOOKUP(H872,Presupuesto!$B$11:$C$565,2,0)</f>
        <v>OTROS SERVICIOS COMERCIALES Y FINANCIEROS</v>
      </c>
      <c r="J872" s="98" t="str">
        <f t="shared" si="67"/>
        <v>Estudiantes y Graduados</v>
      </c>
      <c r="K872" s="98" t="s">
        <v>397</v>
      </c>
    </row>
    <row r="873" spans="3:11" s="458" customFormat="1" x14ac:dyDescent="0.25">
      <c r="C873" s="141" t="s">
        <v>2163</v>
      </c>
      <c r="D873" s="158">
        <v>52</v>
      </c>
      <c r="E873" s="123">
        <v>90</v>
      </c>
      <c r="F873" s="97">
        <f t="shared" si="66"/>
        <v>4680</v>
      </c>
      <c r="G873" s="161" t="s">
        <v>129</v>
      </c>
      <c r="H873" s="142" t="s">
        <v>743</v>
      </c>
      <c r="I873" s="130" t="str">
        <f>VLOOKUP(H873,Presupuesto!$B$11:$C$565,2,0)</f>
        <v>OTROS SERVICIOS COMERCIALES Y FINANCIEROS</v>
      </c>
      <c r="J873" s="98" t="str">
        <f t="shared" si="67"/>
        <v>Estudiantes y Graduados</v>
      </c>
      <c r="K873" s="98" t="s">
        <v>397</v>
      </c>
    </row>
    <row r="874" spans="3:11" s="458" customFormat="1" x14ac:dyDescent="0.25">
      <c r="C874" s="141" t="s">
        <v>2171</v>
      </c>
      <c r="D874" s="158">
        <v>1100</v>
      </c>
      <c r="E874" s="123">
        <v>100</v>
      </c>
      <c r="F874" s="97">
        <f t="shared" si="66"/>
        <v>110000</v>
      </c>
      <c r="G874" s="161" t="s">
        <v>129</v>
      </c>
      <c r="H874" s="142" t="s">
        <v>808</v>
      </c>
      <c r="I874" s="130" t="str">
        <f>VLOOKUP(H874,Presupuesto!$B$11:$C$565,2,0)</f>
        <v>PRENDA DE VESTIR</v>
      </c>
      <c r="J874" s="98" t="str">
        <f t="shared" si="67"/>
        <v>Estudiantes y Graduados</v>
      </c>
      <c r="K874" s="98" t="s">
        <v>397</v>
      </c>
    </row>
    <row r="875" spans="3:11" s="458" customFormat="1" x14ac:dyDescent="0.25">
      <c r="C875" s="141" t="s">
        <v>2174</v>
      </c>
      <c r="D875" s="158">
        <v>7</v>
      </c>
      <c r="E875" s="123">
        <v>1000</v>
      </c>
      <c r="F875" s="97">
        <f t="shared" si="66"/>
        <v>7000</v>
      </c>
      <c r="G875" s="161" t="s">
        <v>129</v>
      </c>
      <c r="H875" s="142" t="s">
        <v>743</v>
      </c>
      <c r="I875" s="130" t="str">
        <f>VLOOKUP(H875,Presupuesto!$B$11:$C$565,2,0)</f>
        <v>OTROS SERVICIOS COMERCIALES Y FINANCIEROS</v>
      </c>
      <c r="J875" s="98" t="str">
        <f t="shared" si="67"/>
        <v>Estudiantes y Graduados</v>
      </c>
      <c r="K875" s="98" t="s">
        <v>397</v>
      </c>
    </row>
    <row r="877" spans="3:11" ht="15.75" thickBot="1" x14ac:dyDescent="0.3"/>
    <row r="878" spans="3:11" s="458" customFormat="1" ht="15.75" thickBot="1" x14ac:dyDescent="0.3">
      <c r="C878" s="157" t="s">
        <v>53</v>
      </c>
      <c r="D878" s="370">
        <f>SUM(F885:F893)</f>
        <v>70200</v>
      </c>
      <c r="F878" s="70"/>
      <c r="G878" s="79"/>
      <c r="H878" s="70"/>
      <c r="I878" s="70"/>
    </row>
    <row r="879" spans="3:11" s="458" customFormat="1" x14ac:dyDescent="0.25">
      <c r="C879" s="70"/>
      <c r="D879" s="31"/>
      <c r="E879" s="93"/>
      <c r="F879" s="93"/>
      <c r="G879" s="93"/>
      <c r="H879" s="76"/>
      <c r="I879" s="76"/>
      <c r="J879" s="76"/>
      <c r="K879" s="112"/>
    </row>
    <row r="880" spans="3:11" s="458" customFormat="1" x14ac:dyDescent="0.25">
      <c r="C880" s="70"/>
      <c r="D880" s="31"/>
      <c r="E880" s="93"/>
      <c r="F880" s="93"/>
      <c r="G880" s="93"/>
      <c r="H880" s="76"/>
      <c r="I880" s="76"/>
      <c r="J880" s="76"/>
      <c r="K880" s="112"/>
    </row>
    <row r="881" spans="3:11" s="458" customFormat="1" ht="15.75" x14ac:dyDescent="0.25">
      <c r="C881" s="202" t="s">
        <v>392</v>
      </c>
      <c r="D881" s="366" t="s">
        <v>1935</v>
      </c>
      <c r="E881" s="93"/>
      <c r="F881" s="93"/>
      <c r="G881" s="93"/>
      <c r="H881" s="76"/>
      <c r="I881" s="76"/>
      <c r="J881" s="76"/>
      <c r="K881" s="112"/>
    </row>
    <row r="882" spans="3:11" s="458" customFormat="1" ht="18.75" x14ac:dyDescent="0.25">
      <c r="C882" s="211" t="str">
        <f>IFERROR(VLOOKUP(D881,'1. Desarrollo e Innov. Curricu.'!$E:$F,2,FALSE),IFERROR(VLOOKUP(D881,'2. Investigación Científica'!$E:$F,2,FALSE),IFERROR(VLOOKUP(D881,'3. Vinculación Univ. Sociedad'!$E:$F,2,FALSE),IFERROR(VLOOKUP(D881,'4. Docencia y Profesorado Univ.'!$E:$F,2,FALSE),IFERROR(VLOOKUP(D881,'5. Estudiantes y Graduados'!$E:$F,2,FALSE),IFERROR(VLOOKUP(D881,'11. Gestion Administrativa'!$E:$F,2,FALSE),IFERROR(VLOOKUP(D881,'13. Gestión Académica'!$E:$F,2,FALSE),IFERROR(VLOOKUP(D881,'8. Asegura. de la Calid. y M'!$E:$F,2,FALSE),IFERROR(VLOOKUP(D881,'6. Gestión del Conocimiento'!$E:$F,2,FALSE),IFERROR(VLOOKUP(D881,'15. Gobernabilidad y Proceso...'!$E:$F,2,FALSE),IFERROR(VLOOKUP(D881,'12. Gestión del Talento Humano'!$E:$F,2,FALSE),IFERROR(VLOOKUP(D881,'14. Internacional... de la E.S.'!$E:$F,2,FALSE),IFERROR(VLOOKUP(D881,'10. Posgrado'!$E:$F,2,FALSE),IFERROR(VLOOKUP(D881,'17. Gestión TIC'!$E:$F,2,FALSE),IFERROR(VLOOKUP(D881,'16. Desa. del Sistema Educ.Sup.'!$E:$F,2,FALSE),IFERROR(VLOOKUP(D881,'9. Cultura de Inno. Insti...'!$E:$F,2,FALSE),VLOOKUP(D881,'7. Lo Esencial de la Reforma U.'!$E:$F,2,0)))))))))))))))))</f>
        <v>Torneo de futsala masculino y femenino intercarreras</v>
      </c>
      <c r="D882" s="31"/>
      <c r="E882" s="93"/>
      <c r="F882" s="93"/>
      <c r="G882" s="93"/>
      <c r="H882" s="76"/>
      <c r="I882" s="76"/>
      <c r="J882" s="76"/>
      <c r="K882" s="112"/>
    </row>
    <row r="883" spans="3:11" s="458" customFormat="1" ht="15.75" thickBot="1" x14ac:dyDescent="0.3">
      <c r="F883" s="93"/>
      <c r="G883" s="76"/>
      <c r="H883" s="76"/>
      <c r="I883" s="76"/>
    </row>
    <row r="884" spans="3:11" s="458" customFormat="1" ht="30.75" thickBot="1" x14ac:dyDescent="0.3">
      <c r="C884" s="129" t="s">
        <v>44</v>
      </c>
      <c r="D884" s="129" t="s">
        <v>55</v>
      </c>
      <c r="E884" s="136" t="s">
        <v>57</v>
      </c>
      <c r="F884" s="135" t="s">
        <v>27</v>
      </c>
      <c r="G884" s="133" t="s">
        <v>131</v>
      </c>
      <c r="H884" s="136" t="s">
        <v>46</v>
      </c>
      <c r="I884" s="133" t="s">
        <v>132</v>
      </c>
      <c r="J884" s="133" t="s">
        <v>410</v>
      </c>
      <c r="K884" s="133" t="s">
        <v>411</v>
      </c>
    </row>
    <row r="885" spans="3:11" s="458" customFormat="1" ht="15.75" thickBot="1" x14ac:dyDescent="0.3">
      <c r="C885" s="221" t="s">
        <v>448</v>
      </c>
      <c r="D885" s="222">
        <v>0</v>
      </c>
      <c r="E885" s="220">
        <f>HLOOKUP(C885,$AH$2:$BU$3,2,0)</f>
        <v>4286.3535000000002</v>
      </c>
      <c r="F885" s="97">
        <f t="shared" ref="F885:F893" si="68">D885*E885</f>
        <v>0</v>
      </c>
      <c r="G885" s="161" t="s">
        <v>1509</v>
      </c>
      <c r="H885" s="142" t="s">
        <v>301</v>
      </c>
      <c r="I885" s="130" t="str">
        <f>VLOOKUP(H885,Presupuesto!$B$11:$C$565,2,0)</f>
        <v>VIATICOS (26200-00)</v>
      </c>
      <c r="J885" s="219" t="s">
        <v>1360</v>
      </c>
      <c r="K885" s="98" t="s">
        <v>400</v>
      </c>
    </row>
    <row r="886" spans="3:11" s="458" customFormat="1" x14ac:dyDescent="0.25">
      <c r="C886" s="221" t="s">
        <v>452</v>
      </c>
      <c r="D886" s="222">
        <v>0</v>
      </c>
      <c r="E886" s="220">
        <f>HLOOKUP(C886,$AH$2:$BU$3,2,0)</f>
        <v>3626.9145000000003</v>
      </c>
      <c r="F886" s="97">
        <f t="shared" si="68"/>
        <v>0</v>
      </c>
      <c r="G886" s="161" t="s">
        <v>1509</v>
      </c>
      <c r="H886" s="142" t="s">
        <v>743</v>
      </c>
      <c r="I886" s="130" t="str">
        <f>VLOOKUP(H886,Presupuesto!$B$11:$C$565,2,0)</f>
        <v>OTROS SERVICIOS COMERCIALES Y FINANCIEROS</v>
      </c>
      <c r="J886" s="98" t="str">
        <f t="shared" ref="J886:J893" si="69">$J$662</f>
        <v>Estudiantes y Graduados</v>
      </c>
      <c r="K886" s="98" t="s">
        <v>400</v>
      </c>
    </row>
    <row r="887" spans="3:11" s="458" customFormat="1" x14ac:dyDescent="0.25">
      <c r="C887" s="141" t="s">
        <v>2153</v>
      </c>
      <c r="D887" s="158">
        <v>10</v>
      </c>
      <c r="E887" s="123">
        <v>1500</v>
      </c>
      <c r="F887" s="97">
        <f t="shared" si="68"/>
        <v>15000</v>
      </c>
      <c r="G887" s="161" t="s">
        <v>129</v>
      </c>
      <c r="H887" s="142" t="s">
        <v>743</v>
      </c>
      <c r="I887" s="130" t="str">
        <f>VLOOKUP(H887,Presupuesto!$B$11:$C$565,2,0)</f>
        <v>OTROS SERVICIOS COMERCIALES Y FINANCIEROS</v>
      </c>
      <c r="J887" s="98" t="str">
        <f t="shared" si="69"/>
        <v>Estudiantes y Graduados</v>
      </c>
      <c r="K887" s="98" t="s">
        <v>400</v>
      </c>
    </row>
    <row r="888" spans="3:11" s="458" customFormat="1" x14ac:dyDescent="0.25">
      <c r="C888" s="141" t="s">
        <v>2175</v>
      </c>
      <c r="D888" s="158">
        <v>1</v>
      </c>
      <c r="E888" s="123">
        <v>3500</v>
      </c>
      <c r="F888" s="97">
        <f t="shared" si="68"/>
        <v>3500</v>
      </c>
      <c r="G888" s="161" t="s">
        <v>129</v>
      </c>
      <c r="H888" s="142" t="s">
        <v>743</v>
      </c>
      <c r="I888" s="130" t="str">
        <f>VLOOKUP(H888,Presupuesto!$B$11:$C$565,2,0)</f>
        <v>OTROS SERVICIOS COMERCIALES Y FINANCIEROS</v>
      </c>
      <c r="J888" s="98" t="str">
        <f t="shared" si="69"/>
        <v>Estudiantes y Graduados</v>
      </c>
      <c r="K888" s="98" t="s">
        <v>400</v>
      </c>
    </row>
    <row r="889" spans="3:11" s="458" customFormat="1" x14ac:dyDescent="0.25">
      <c r="C889" s="141" t="s">
        <v>2152</v>
      </c>
      <c r="D889" s="158">
        <v>2000</v>
      </c>
      <c r="E889" s="123">
        <v>1</v>
      </c>
      <c r="F889" s="97">
        <f t="shared" si="68"/>
        <v>2000</v>
      </c>
      <c r="G889" s="161" t="s">
        <v>129</v>
      </c>
      <c r="H889" s="142" t="s">
        <v>792</v>
      </c>
      <c r="I889" s="130" t="str">
        <f>VLOOKUP(H889,Presupuesto!$B$11:$C$565,2,0)</f>
        <v>ALIMENTOS B EBIDAS PARA PERSONAS</v>
      </c>
      <c r="J889" s="98" t="str">
        <f t="shared" si="69"/>
        <v>Estudiantes y Graduados</v>
      </c>
      <c r="K889" s="98" t="s">
        <v>400</v>
      </c>
    </row>
    <row r="890" spans="3:11" s="458" customFormat="1" x14ac:dyDescent="0.25">
      <c r="C890" s="141" t="s">
        <v>2170</v>
      </c>
      <c r="D890" s="158">
        <v>9</v>
      </c>
      <c r="E890" s="123">
        <v>1000</v>
      </c>
      <c r="F890" s="97">
        <f t="shared" si="68"/>
        <v>9000</v>
      </c>
      <c r="G890" s="161" t="s">
        <v>129</v>
      </c>
      <c r="H890" s="142" t="s">
        <v>743</v>
      </c>
      <c r="I890" s="130" t="str">
        <f>VLOOKUP(H890,Presupuesto!$B$11:$C$565,2,0)</f>
        <v>OTROS SERVICIOS COMERCIALES Y FINANCIEROS</v>
      </c>
      <c r="J890" s="98" t="str">
        <f t="shared" si="69"/>
        <v>Estudiantes y Graduados</v>
      </c>
      <c r="K890" s="98" t="s">
        <v>400</v>
      </c>
    </row>
    <row r="891" spans="3:11" s="458" customFormat="1" x14ac:dyDescent="0.25">
      <c r="C891" s="141" t="s">
        <v>2163</v>
      </c>
      <c r="D891" s="158">
        <v>75</v>
      </c>
      <c r="E891" s="123">
        <v>90</v>
      </c>
      <c r="F891" s="97">
        <f t="shared" si="68"/>
        <v>6750</v>
      </c>
      <c r="G891" s="161" t="s">
        <v>129</v>
      </c>
      <c r="H891" s="142" t="s">
        <v>743</v>
      </c>
      <c r="I891" s="130" t="str">
        <f>VLOOKUP(H891,Presupuesto!$B$11:$C$565,2,0)</f>
        <v>OTROS SERVICIOS COMERCIALES Y FINANCIEROS</v>
      </c>
      <c r="J891" s="98" t="str">
        <f t="shared" si="69"/>
        <v>Estudiantes y Graduados</v>
      </c>
      <c r="K891" s="98" t="s">
        <v>400</v>
      </c>
    </row>
    <row r="892" spans="3:11" s="458" customFormat="1" x14ac:dyDescent="0.25">
      <c r="C892" s="141" t="s">
        <v>2171</v>
      </c>
      <c r="D892" s="158">
        <v>110</v>
      </c>
      <c r="E892" s="123">
        <v>100</v>
      </c>
      <c r="F892" s="97">
        <f t="shared" si="68"/>
        <v>11000</v>
      </c>
      <c r="G892" s="161" t="s">
        <v>129</v>
      </c>
      <c r="H892" s="142" t="s">
        <v>808</v>
      </c>
      <c r="I892" s="130" t="str">
        <f>VLOOKUP(H892,Presupuesto!$B$11:$C$565,2,0)</f>
        <v>PRENDA DE VESTIR</v>
      </c>
      <c r="J892" s="98" t="str">
        <f t="shared" si="69"/>
        <v>Estudiantes y Graduados</v>
      </c>
      <c r="K892" s="98" t="s">
        <v>400</v>
      </c>
    </row>
    <row r="893" spans="3:11" s="458" customFormat="1" x14ac:dyDescent="0.25">
      <c r="C893" s="141" t="s">
        <v>2174</v>
      </c>
      <c r="D893" s="158">
        <v>135</v>
      </c>
      <c r="E893" s="123">
        <v>170</v>
      </c>
      <c r="F893" s="97">
        <f t="shared" si="68"/>
        <v>22950</v>
      </c>
      <c r="G893" s="161" t="s">
        <v>129</v>
      </c>
      <c r="H893" s="142" t="s">
        <v>743</v>
      </c>
      <c r="I893" s="130" t="str">
        <f>VLOOKUP(H893,Presupuesto!$B$11:$C$565,2,0)</f>
        <v>OTROS SERVICIOS COMERCIALES Y FINANCIEROS</v>
      </c>
      <c r="J893" s="98" t="str">
        <f t="shared" si="69"/>
        <v>Estudiantes y Graduados</v>
      </c>
      <c r="K893" s="98" t="s">
        <v>400</v>
      </c>
    </row>
    <row r="895" spans="3:11" ht="15.75" thickBot="1" x14ac:dyDescent="0.3"/>
    <row r="896" spans="3:11" s="458" customFormat="1" ht="15.75" thickBot="1" x14ac:dyDescent="0.3">
      <c r="C896" s="157" t="s">
        <v>53</v>
      </c>
      <c r="D896" s="370">
        <f>SUM(F903:F915)</f>
        <v>17750</v>
      </c>
      <c r="F896" s="70"/>
      <c r="G896" s="79"/>
      <c r="H896" s="70"/>
      <c r="I896" s="70"/>
    </row>
    <row r="897" spans="3:11" s="458" customFormat="1" x14ac:dyDescent="0.25">
      <c r="C897" s="70"/>
      <c r="D897" s="31"/>
      <c r="E897" s="93"/>
      <c r="F897" s="93"/>
      <c r="G897" s="93"/>
      <c r="H897" s="76"/>
      <c r="I897" s="76"/>
      <c r="J897" s="76"/>
      <c r="K897" s="112"/>
    </row>
    <row r="898" spans="3:11" s="458" customFormat="1" x14ac:dyDescent="0.25">
      <c r="C898" s="70"/>
      <c r="D898" s="31"/>
      <c r="E898" s="93"/>
      <c r="F898" s="93"/>
      <c r="G898" s="93"/>
      <c r="H898" s="76"/>
      <c r="I898" s="76"/>
      <c r="J898" s="76"/>
      <c r="K898" s="112"/>
    </row>
    <row r="899" spans="3:11" s="458" customFormat="1" ht="15.75" x14ac:dyDescent="0.25">
      <c r="C899" s="202" t="s">
        <v>392</v>
      </c>
      <c r="D899" s="366" t="s">
        <v>1936</v>
      </c>
      <c r="E899" s="93"/>
      <c r="F899" s="93"/>
      <c r="G899" s="93"/>
      <c r="H899" s="76"/>
      <c r="I899" s="76"/>
      <c r="J899" s="76"/>
      <c r="K899" s="112"/>
    </row>
    <row r="900" spans="3:11" s="458" customFormat="1" ht="18.75" x14ac:dyDescent="0.25">
      <c r="C900" s="211" t="str">
        <f>IFERROR(VLOOKUP(D899,'1. Desarrollo e Innov. Curricu.'!$E:$F,2,FALSE),IFERROR(VLOOKUP(D899,'2. Investigación Científica'!$E:$F,2,FALSE),IFERROR(VLOOKUP(D899,'3. Vinculación Univ. Sociedad'!$E:$F,2,FALSE),IFERROR(VLOOKUP(D899,'4. Docencia y Profesorado Univ.'!$E:$F,2,FALSE),IFERROR(VLOOKUP(D899,'5. Estudiantes y Graduados'!$E:$F,2,FALSE),IFERROR(VLOOKUP(D899,'11. Gestion Administrativa'!$E:$F,2,FALSE),IFERROR(VLOOKUP(D899,'13. Gestión Académica'!$E:$F,2,FALSE),IFERROR(VLOOKUP(D899,'8. Asegura. de la Calid. y M'!$E:$F,2,FALSE),IFERROR(VLOOKUP(D899,'6. Gestión del Conocimiento'!$E:$F,2,FALSE),IFERROR(VLOOKUP(D899,'15. Gobernabilidad y Proceso...'!$E:$F,2,FALSE),IFERROR(VLOOKUP(D899,'12. Gestión del Talento Humano'!$E:$F,2,FALSE),IFERROR(VLOOKUP(D899,'14. Internacional... de la E.S.'!$E:$F,2,FALSE),IFERROR(VLOOKUP(D899,'10. Posgrado'!$E:$F,2,FALSE),IFERROR(VLOOKUP(D899,'17. Gestión TIC'!$E:$F,2,FALSE),IFERROR(VLOOKUP(D899,'16. Desa. del Sistema Educ.Sup.'!$E:$F,2,FALSE),IFERROR(VLOOKUP(D899,'9. Cultura de Inno. Insti...'!$E:$F,2,FALSE),VLOOKUP(D899,'7. Lo Esencial de la Reforma U.'!$E:$F,2,0)))))))))))))))))</f>
        <v>Festival de juegos tradicionales</v>
      </c>
      <c r="D900" s="31"/>
      <c r="E900" s="93"/>
      <c r="F900" s="93"/>
      <c r="G900" s="93"/>
      <c r="H900" s="76"/>
      <c r="I900" s="76"/>
      <c r="J900" s="76"/>
      <c r="K900" s="112"/>
    </row>
    <row r="901" spans="3:11" s="458" customFormat="1" ht="15.75" thickBot="1" x14ac:dyDescent="0.3">
      <c r="F901" s="93"/>
      <c r="G901" s="76"/>
      <c r="H901" s="76"/>
      <c r="I901" s="76"/>
    </row>
    <row r="902" spans="3:11" s="458" customFormat="1" ht="30.75" thickBot="1" x14ac:dyDescent="0.3">
      <c r="C902" s="129" t="s">
        <v>44</v>
      </c>
      <c r="D902" s="129" t="s">
        <v>55</v>
      </c>
      <c r="E902" s="136" t="s">
        <v>57</v>
      </c>
      <c r="F902" s="135" t="s">
        <v>27</v>
      </c>
      <c r="G902" s="133" t="s">
        <v>131</v>
      </c>
      <c r="H902" s="136" t="s">
        <v>46</v>
      </c>
      <c r="I902" s="133" t="s">
        <v>132</v>
      </c>
      <c r="J902" s="133" t="s">
        <v>410</v>
      </c>
      <c r="K902" s="133" t="s">
        <v>411</v>
      </c>
    </row>
    <row r="903" spans="3:11" s="458" customFormat="1" ht="15.75" thickBot="1" x14ac:dyDescent="0.3">
      <c r="C903" s="221" t="s">
        <v>448</v>
      </c>
      <c r="D903" s="222">
        <v>0</v>
      </c>
      <c r="E903" s="220">
        <f>HLOOKUP(C903,$AH$2:$BU$3,2,0)</f>
        <v>4286.3535000000002</v>
      </c>
      <c r="F903" s="97">
        <f t="shared" ref="F903:F915" si="70">D903*E903</f>
        <v>0</v>
      </c>
      <c r="G903" s="161" t="s">
        <v>1509</v>
      </c>
      <c r="H903" s="142" t="s">
        <v>301</v>
      </c>
      <c r="I903" s="130" t="str">
        <f>VLOOKUP(H903,Presupuesto!$B$11:$C$565,2,0)</f>
        <v>VIATICOS (26200-00)</v>
      </c>
      <c r="J903" s="219" t="s">
        <v>1360</v>
      </c>
      <c r="K903" s="98" t="s">
        <v>400</v>
      </c>
    </row>
    <row r="904" spans="3:11" s="458" customFormat="1" x14ac:dyDescent="0.25">
      <c r="C904" s="221" t="s">
        <v>452</v>
      </c>
      <c r="D904" s="222">
        <v>0</v>
      </c>
      <c r="E904" s="220">
        <f>HLOOKUP(C904,$AH$2:$BU$3,2,0)</f>
        <v>3626.9145000000003</v>
      </c>
      <c r="F904" s="97">
        <f t="shared" si="70"/>
        <v>0</v>
      </c>
      <c r="G904" s="161" t="s">
        <v>1509</v>
      </c>
      <c r="H904" s="142" t="s">
        <v>743</v>
      </c>
      <c r="I904" s="130" t="str">
        <f>VLOOKUP(H904,Presupuesto!$B$11:$C$565,2,0)</f>
        <v>OTROS SERVICIOS COMERCIALES Y FINANCIEROS</v>
      </c>
      <c r="J904" s="98" t="str">
        <f>$J$662</f>
        <v>Estudiantes y Graduados</v>
      </c>
      <c r="K904" s="98" t="s">
        <v>400</v>
      </c>
    </row>
    <row r="905" spans="3:11" s="458" customFormat="1" x14ac:dyDescent="0.25">
      <c r="C905" s="141" t="s">
        <v>2176</v>
      </c>
      <c r="D905" s="158">
        <v>10</v>
      </c>
      <c r="E905" s="123">
        <v>70</v>
      </c>
      <c r="F905" s="97">
        <f t="shared" si="70"/>
        <v>700</v>
      </c>
      <c r="G905" s="161" t="s">
        <v>129</v>
      </c>
      <c r="H905" s="142" t="s">
        <v>743</v>
      </c>
      <c r="I905" s="130" t="str">
        <f>VLOOKUP(H905,Presupuesto!$B$11:$C$565,2,0)</f>
        <v>OTROS SERVICIOS COMERCIALES Y FINANCIEROS</v>
      </c>
      <c r="J905" s="98" t="str">
        <f t="shared" ref="J905:J915" si="71">$J$662</f>
        <v>Estudiantes y Graduados</v>
      </c>
      <c r="K905" s="98" t="s">
        <v>399</v>
      </c>
    </row>
    <row r="906" spans="3:11" s="458" customFormat="1" x14ac:dyDescent="0.25">
      <c r="C906" s="141" t="s">
        <v>2177</v>
      </c>
      <c r="D906" s="158">
        <v>7</v>
      </c>
      <c r="E906" s="123">
        <v>900</v>
      </c>
      <c r="F906" s="97">
        <f t="shared" si="70"/>
        <v>6300</v>
      </c>
      <c r="G906" s="161" t="s">
        <v>129</v>
      </c>
      <c r="H906" s="142" t="s">
        <v>792</v>
      </c>
      <c r="I906" s="130" t="str">
        <f>VLOOKUP(H906,Presupuesto!$B$11:$C$565,2,0)</f>
        <v>ALIMENTOS B EBIDAS PARA PERSONAS</v>
      </c>
      <c r="J906" s="98" t="str">
        <f t="shared" si="71"/>
        <v>Estudiantes y Graduados</v>
      </c>
      <c r="K906" s="98" t="s">
        <v>412</v>
      </c>
    </row>
    <row r="907" spans="3:11" s="458" customFormat="1" x14ac:dyDescent="0.25">
      <c r="C907" s="141" t="s">
        <v>2178</v>
      </c>
      <c r="D907" s="158">
        <v>4</v>
      </c>
      <c r="E907" s="123">
        <v>350</v>
      </c>
      <c r="F907" s="97">
        <f t="shared" si="70"/>
        <v>1400</v>
      </c>
      <c r="G907" s="161" t="s">
        <v>129</v>
      </c>
      <c r="H907" s="142" t="s">
        <v>743</v>
      </c>
      <c r="I907" s="130" t="str">
        <f>VLOOKUP(H907,Presupuesto!$B$11:$C$565,2,0)</f>
        <v>OTROS SERVICIOS COMERCIALES Y FINANCIEROS</v>
      </c>
      <c r="J907" s="98" t="str">
        <f t="shared" si="71"/>
        <v>Estudiantes y Graduados</v>
      </c>
      <c r="K907" s="98" t="s">
        <v>399</v>
      </c>
    </row>
    <row r="908" spans="3:11" s="458" customFormat="1" x14ac:dyDescent="0.25">
      <c r="C908" s="141" t="s">
        <v>2179</v>
      </c>
      <c r="D908" s="158">
        <v>4</v>
      </c>
      <c r="E908" s="123">
        <v>150</v>
      </c>
      <c r="F908" s="97">
        <f t="shared" si="70"/>
        <v>600</v>
      </c>
      <c r="G908" s="161" t="s">
        <v>129</v>
      </c>
      <c r="H908" s="142" t="s">
        <v>743</v>
      </c>
      <c r="I908" s="130" t="str">
        <f>VLOOKUP(H908,Presupuesto!$B$11:$C$565,2,0)</f>
        <v>OTROS SERVICIOS COMERCIALES Y FINANCIEROS</v>
      </c>
      <c r="J908" s="98" t="str">
        <f t="shared" si="71"/>
        <v>Estudiantes y Graduados</v>
      </c>
      <c r="K908" s="98" t="s">
        <v>399</v>
      </c>
    </row>
    <row r="909" spans="3:11" s="458" customFormat="1" x14ac:dyDescent="0.25">
      <c r="C909" s="141" t="s">
        <v>2180</v>
      </c>
      <c r="D909" s="158">
        <v>5</v>
      </c>
      <c r="E909" s="123">
        <v>50</v>
      </c>
      <c r="F909" s="97">
        <f t="shared" si="70"/>
        <v>250</v>
      </c>
      <c r="G909" s="161" t="s">
        <v>129</v>
      </c>
      <c r="H909" s="142" t="s">
        <v>743</v>
      </c>
      <c r="I909" s="130" t="str">
        <f>VLOOKUP(H909,Presupuesto!$B$11:$C$565,2,0)</f>
        <v>OTROS SERVICIOS COMERCIALES Y FINANCIEROS</v>
      </c>
      <c r="J909" s="98" t="str">
        <f t="shared" si="71"/>
        <v>Estudiantes y Graduados</v>
      </c>
      <c r="K909" s="98" t="s">
        <v>399</v>
      </c>
    </row>
    <row r="910" spans="3:11" s="458" customFormat="1" x14ac:dyDescent="0.25">
      <c r="C910" s="141" t="s">
        <v>2181</v>
      </c>
      <c r="D910" s="158">
        <v>200</v>
      </c>
      <c r="E910" s="123">
        <v>1</v>
      </c>
      <c r="F910" s="97">
        <f t="shared" si="70"/>
        <v>200</v>
      </c>
      <c r="G910" s="161" t="s">
        <v>129</v>
      </c>
      <c r="H910" s="142" t="s">
        <v>743</v>
      </c>
      <c r="I910" s="130" t="str">
        <f>VLOOKUP(H910,Presupuesto!$B$11:$C$565,2,0)</f>
        <v>OTROS SERVICIOS COMERCIALES Y FINANCIEROS</v>
      </c>
      <c r="J910" s="98" t="str">
        <f t="shared" si="71"/>
        <v>Estudiantes y Graduados</v>
      </c>
      <c r="K910" s="98" t="s">
        <v>399</v>
      </c>
    </row>
    <row r="911" spans="3:11" s="458" customFormat="1" x14ac:dyDescent="0.25">
      <c r="C911" s="141" t="s">
        <v>2182</v>
      </c>
      <c r="D911" s="158">
        <v>60</v>
      </c>
      <c r="E911" s="123">
        <v>90</v>
      </c>
      <c r="F911" s="97">
        <f t="shared" si="70"/>
        <v>5400</v>
      </c>
      <c r="G911" s="161" t="s">
        <v>129</v>
      </c>
      <c r="H911" s="142" t="s">
        <v>808</v>
      </c>
      <c r="I911" s="130" t="str">
        <f>VLOOKUP(H911,Presupuesto!$B$11:$C$565,2,0)</f>
        <v>PRENDA DE VESTIR</v>
      </c>
      <c r="J911" s="98" t="str">
        <f t="shared" si="71"/>
        <v>Estudiantes y Graduados</v>
      </c>
      <c r="K911" s="98" t="s">
        <v>399</v>
      </c>
    </row>
    <row r="912" spans="3:11" s="458" customFormat="1" x14ac:dyDescent="0.25">
      <c r="C912" s="141" t="s">
        <v>2183</v>
      </c>
      <c r="D912" s="158">
        <v>1</v>
      </c>
      <c r="E912" s="123">
        <v>800</v>
      </c>
      <c r="F912" s="97">
        <f t="shared" si="70"/>
        <v>800</v>
      </c>
      <c r="G912" s="161" t="s">
        <v>129</v>
      </c>
      <c r="H912" s="142" t="s">
        <v>743</v>
      </c>
      <c r="I912" s="130" t="str">
        <f>VLOOKUP(H912,Presupuesto!$B$11:$C$565,2,0)</f>
        <v>OTROS SERVICIOS COMERCIALES Y FINANCIEROS</v>
      </c>
      <c r="J912" s="98" t="str">
        <f t="shared" si="71"/>
        <v>Estudiantes y Graduados</v>
      </c>
      <c r="K912" s="98" t="s">
        <v>399</v>
      </c>
    </row>
    <row r="913" spans="3:11" s="458" customFormat="1" x14ac:dyDescent="0.25">
      <c r="C913" s="141" t="s">
        <v>2184</v>
      </c>
      <c r="D913" s="158">
        <v>1</v>
      </c>
      <c r="E913" s="123">
        <v>500</v>
      </c>
      <c r="F913" s="97">
        <f t="shared" si="70"/>
        <v>500</v>
      </c>
      <c r="G913" s="161" t="s">
        <v>129</v>
      </c>
      <c r="H913" s="142" t="s">
        <v>743</v>
      </c>
      <c r="I913" s="130" t="str">
        <f>VLOOKUP(H913,Presupuesto!$B$11:$C$565,2,0)</f>
        <v>OTROS SERVICIOS COMERCIALES Y FINANCIEROS</v>
      </c>
      <c r="J913" s="98" t="str">
        <f t="shared" si="71"/>
        <v>Estudiantes y Graduados</v>
      </c>
      <c r="K913" s="98" t="s">
        <v>399</v>
      </c>
    </row>
    <row r="914" spans="3:11" s="458" customFormat="1" x14ac:dyDescent="0.25">
      <c r="C914" s="141" t="s">
        <v>2185</v>
      </c>
      <c r="D914" s="158">
        <v>200</v>
      </c>
      <c r="E914" s="123">
        <v>1</v>
      </c>
      <c r="F914" s="97">
        <f t="shared" si="70"/>
        <v>200</v>
      </c>
      <c r="G914" s="161" t="s">
        <v>129</v>
      </c>
      <c r="H914" s="142" t="s">
        <v>792</v>
      </c>
      <c r="I914" s="130" t="str">
        <f>VLOOKUP(H914,Presupuesto!$B$11:$C$565,2,0)</f>
        <v>ALIMENTOS B EBIDAS PARA PERSONAS</v>
      </c>
      <c r="J914" s="98" t="str">
        <f t="shared" si="71"/>
        <v>Estudiantes y Graduados</v>
      </c>
      <c r="K914" s="98" t="s">
        <v>399</v>
      </c>
    </row>
    <row r="915" spans="3:11" s="458" customFormat="1" x14ac:dyDescent="0.25">
      <c r="C915" s="141" t="s">
        <v>2186</v>
      </c>
      <c r="D915" s="158">
        <v>2</v>
      </c>
      <c r="E915" s="123">
        <v>700</v>
      </c>
      <c r="F915" s="97">
        <f t="shared" si="70"/>
        <v>1400</v>
      </c>
      <c r="G915" s="161" t="s">
        <v>129</v>
      </c>
      <c r="H915" s="142" t="s">
        <v>743</v>
      </c>
      <c r="I915" s="130" t="str">
        <f>VLOOKUP(H915,Presupuesto!$B$11:$C$565,2,0)</f>
        <v>OTROS SERVICIOS COMERCIALES Y FINANCIEROS</v>
      </c>
      <c r="J915" s="98" t="str">
        <f t="shared" si="71"/>
        <v>Estudiantes y Graduados</v>
      </c>
      <c r="K915" s="98" t="s">
        <v>399</v>
      </c>
    </row>
    <row r="917" spans="3:11" ht="15.75" thickBot="1" x14ac:dyDescent="0.3"/>
    <row r="918" spans="3:11" s="458" customFormat="1" ht="15.75" thickBot="1" x14ac:dyDescent="0.3">
      <c r="C918" s="157" t="s">
        <v>53</v>
      </c>
      <c r="D918" s="370">
        <f>SUM(F925:F930)</f>
        <v>84250</v>
      </c>
      <c r="F918" s="70"/>
      <c r="G918" s="79"/>
      <c r="H918" s="70"/>
      <c r="I918" s="70"/>
    </row>
    <row r="919" spans="3:11" s="458" customFormat="1" x14ac:dyDescent="0.25">
      <c r="C919" s="70"/>
      <c r="D919" s="31"/>
      <c r="E919" s="93"/>
      <c r="F919" s="93"/>
      <c r="G919" s="93"/>
      <c r="H919" s="76"/>
      <c r="I919" s="76"/>
      <c r="J919" s="76"/>
      <c r="K919" s="112"/>
    </row>
    <row r="920" spans="3:11" s="458" customFormat="1" x14ac:dyDescent="0.25">
      <c r="C920" s="70"/>
      <c r="D920" s="31"/>
      <c r="E920" s="93"/>
      <c r="F920" s="93"/>
      <c r="G920" s="93"/>
      <c r="H920" s="76"/>
      <c r="I920" s="76"/>
      <c r="J920" s="76"/>
      <c r="K920" s="112"/>
    </row>
    <row r="921" spans="3:11" s="458" customFormat="1" ht="15.75" x14ac:dyDescent="0.25">
      <c r="C921" s="202" t="s">
        <v>392</v>
      </c>
      <c r="D921" s="366" t="s">
        <v>1937</v>
      </c>
      <c r="E921" s="93"/>
      <c r="F921" s="93"/>
      <c r="G921" s="93"/>
      <c r="H921" s="76"/>
      <c r="I921" s="76"/>
      <c r="J921" s="76"/>
      <c r="K921" s="112"/>
    </row>
    <row r="922" spans="3:11" s="458" customFormat="1" ht="18.75" x14ac:dyDescent="0.25">
      <c r="C922" s="211" t="str">
        <f>IFERROR(VLOOKUP(D921,'1. Desarrollo e Innov. Curricu.'!$E:$F,2,FALSE),IFERROR(VLOOKUP(D921,'2. Investigación Científica'!$E:$F,2,FALSE),IFERROR(VLOOKUP(D921,'3. Vinculación Univ. Sociedad'!$E:$F,2,FALSE),IFERROR(VLOOKUP(D921,'4. Docencia y Profesorado Univ.'!$E:$F,2,FALSE),IFERROR(VLOOKUP(D921,'5. Estudiantes y Graduados'!$E:$F,2,FALSE),IFERROR(VLOOKUP(D921,'11. Gestion Administrativa'!$E:$F,2,FALSE),IFERROR(VLOOKUP(D921,'13. Gestión Académica'!$E:$F,2,FALSE),IFERROR(VLOOKUP(D921,'8. Asegura. de la Calid. y M'!$E:$F,2,FALSE),IFERROR(VLOOKUP(D921,'6. Gestión del Conocimiento'!$E:$F,2,FALSE),IFERROR(VLOOKUP(D921,'15. Gobernabilidad y Proceso...'!$E:$F,2,FALSE),IFERROR(VLOOKUP(D921,'12. Gestión del Talento Humano'!$E:$F,2,FALSE),IFERROR(VLOOKUP(D921,'14. Internacional... de la E.S.'!$E:$F,2,FALSE),IFERROR(VLOOKUP(D921,'10. Posgrado'!$E:$F,2,FALSE),IFERROR(VLOOKUP(D921,'17. Gestión TIC'!$E:$F,2,FALSE),IFERROR(VLOOKUP(D921,'16. Desa. del Sistema Educ.Sup.'!$E:$F,2,FALSE),IFERROR(VLOOKUP(D921,'9. Cultura de Inno. Insti...'!$E:$F,2,FALSE),VLOOKUP(D921,'7. Lo Esencial de la Reforma U.'!$E:$F,2,0)))))))))))))))))</f>
        <v>Semana del Estudiante. Semana de la Autonomía en Centros Regionales</v>
      </c>
      <c r="D922" s="31"/>
      <c r="E922" s="93"/>
      <c r="F922" s="93"/>
      <c r="G922" s="93"/>
      <c r="H922" s="76"/>
      <c r="I922" s="76"/>
      <c r="J922" s="76"/>
      <c r="K922" s="112"/>
    </row>
    <row r="923" spans="3:11" s="458" customFormat="1" ht="15.75" thickBot="1" x14ac:dyDescent="0.3">
      <c r="F923" s="93"/>
      <c r="G923" s="76"/>
      <c r="H923" s="76"/>
      <c r="I923" s="76"/>
    </row>
    <row r="924" spans="3:11" s="458" customFormat="1" ht="30.75" thickBot="1" x14ac:dyDescent="0.3">
      <c r="C924" s="129" t="s">
        <v>44</v>
      </c>
      <c r="D924" s="129" t="s">
        <v>55</v>
      </c>
      <c r="E924" s="136" t="s">
        <v>57</v>
      </c>
      <c r="F924" s="135" t="s">
        <v>27</v>
      </c>
      <c r="G924" s="133" t="s">
        <v>131</v>
      </c>
      <c r="H924" s="136" t="s">
        <v>46</v>
      </c>
      <c r="I924" s="133" t="s">
        <v>132</v>
      </c>
      <c r="J924" s="133" t="s">
        <v>410</v>
      </c>
      <c r="K924" s="133" t="s">
        <v>411</v>
      </c>
    </row>
    <row r="925" spans="3:11" s="458" customFormat="1" ht="15.75" thickBot="1" x14ac:dyDescent="0.3">
      <c r="C925" s="221" t="s">
        <v>448</v>
      </c>
      <c r="D925" s="222">
        <v>0</v>
      </c>
      <c r="E925" s="220">
        <f>HLOOKUP(C925,$AH$2:$BU$3,2,0)</f>
        <v>4286.3535000000002</v>
      </c>
      <c r="F925" s="97">
        <f t="shared" ref="F925:F930" si="72">D925*E925</f>
        <v>0</v>
      </c>
      <c r="G925" s="161" t="s">
        <v>1509</v>
      </c>
      <c r="H925" s="142" t="s">
        <v>301</v>
      </c>
      <c r="I925" s="130" t="str">
        <f>VLOOKUP(H925,Presupuesto!$B$11:$C$565,2,0)</f>
        <v>VIATICOS (26200-00)</v>
      </c>
      <c r="J925" s="219" t="s">
        <v>1360</v>
      </c>
      <c r="K925" s="98" t="s">
        <v>400</v>
      </c>
    </row>
    <row r="926" spans="3:11" s="458" customFormat="1" x14ac:dyDescent="0.25">
      <c r="C926" s="221" t="s">
        <v>452</v>
      </c>
      <c r="D926" s="222">
        <v>0</v>
      </c>
      <c r="E926" s="220">
        <f>HLOOKUP(C926,$AH$2:$BU$3,2,0)</f>
        <v>3626.9145000000003</v>
      </c>
      <c r="F926" s="97">
        <f t="shared" si="72"/>
        <v>0</v>
      </c>
      <c r="G926" s="161" t="s">
        <v>1509</v>
      </c>
      <c r="H926" s="142" t="s">
        <v>743</v>
      </c>
      <c r="I926" s="130" t="str">
        <f>VLOOKUP(H926,Presupuesto!$B$11:$C$565,2,0)</f>
        <v>OTROS SERVICIOS COMERCIALES Y FINANCIEROS</v>
      </c>
      <c r="J926" s="98" t="str">
        <f>$J$662</f>
        <v>Estudiantes y Graduados</v>
      </c>
      <c r="K926" s="98" t="s">
        <v>400</v>
      </c>
    </row>
    <row r="927" spans="3:11" s="458" customFormat="1" x14ac:dyDescent="0.25">
      <c r="C927" s="141" t="s">
        <v>2153</v>
      </c>
      <c r="D927" s="158">
        <v>35</v>
      </c>
      <c r="E927" s="123">
        <v>1000</v>
      </c>
      <c r="F927" s="97">
        <f t="shared" si="72"/>
        <v>35000</v>
      </c>
      <c r="G927" s="161" t="s">
        <v>129</v>
      </c>
      <c r="H927" s="142" t="s">
        <v>743</v>
      </c>
      <c r="I927" s="130" t="str">
        <f>VLOOKUP(H927,Presupuesto!$B$11:$C$565,2,0)</f>
        <v>OTROS SERVICIOS COMERCIALES Y FINANCIEROS</v>
      </c>
      <c r="J927" s="98" t="str">
        <f>$J$662</f>
        <v>Estudiantes y Graduados</v>
      </c>
      <c r="K927" s="98" t="s">
        <v>398</v>
      </c>
    </row>
    <row r="928" spans="3:11" s="458" customFormat="1" x14ac:dyDescent="0.25">
      <c r="C928" s="141" t="s">
        <v>2162</v>
      </c>
      <c r="D928" s="158">
        <v>32</v>
      </c>
      <c r="E928" s="123">
        <v>1000</v>
      </c>
      <c r="F928" s="97">
        <f t="shared" si="72"/>
        <v>32000</v>
      </c>
      <c r="G928" s="161" t="s">
        <v>129</v>
      </c>
      <c r="H928" s="142" t="s">
        <v>743</v>
      </c>
      <c r="I928" s="130" t="str">
        <f>VLOOKUP(H928,Presupuesto!$B$11:$C$565,2,0)</f>
        <v>OTROS SERVICIOS COMERCIALES Y FINANCIEROS</v>
      </c>
      <c r="J928" s="98" t="str">
        <f>$J$662</f>
        <v>Estudiantes y Graduados</v>
      </c>
      <c r="K928" s="98" t="s">
        <v>398</v>
      </c>
    </row>
    <row r="929" spans="3:11" s="458" customFormat="1" x14ac:dyDescent="0.25">
      <c r="C929" s="141" t="s">
        <v>2188</v>
      </c>
      <c r="D929" s="158">
        <v>75</v>
      </c>
      <c r="E929" s="123">
        <v>90</v>
      </c>
      <c r="F929" s="97">
        <f t="shared" si="72"/>
        <v>6750</v>
      </c>
      <c r="G929" s="161" t="s">
        <v>129</v>
      </c>
      <c r="H929" s="142" t="s">
        <v>743</v>
      </c>
      <c r="I929" s="130" t="str">
        <f>VLOOKUP(H929,Presupuesto!$B$11:$C$565,2,0)</f>
        <v>OTROS SERVICIOS COMERCIALES Y FINANCIEROS</v>
      </c>
      <c r="J929" s="98" t="str">
        <f>$J$662</f>
        <v>Estudiantes y Graduados</v>
      </c>
      <c r="K929" s="98" t="s">
        <v>402</v>
      </c>
    </row>
    <row r="930" spans="3:11" s="458" customFormat="1" x14ac:dyDescent="0.25">
      <c r="C930" s="141" t="s">
        <v>2189</v>
      </c>
      <c r="D930" s="158">
        <v>30</v>
      </c>
      <c r="E930" s="123">
        <v>350</v>
      </c>
      <c r="F930" s="97">
        <f t="shared" si="72"/>
        <v>10500</v>
      </c>
      <c r="G930" s="161" t="s">
        <v>129</v>
      </c>
      <c r="H930" s="142" t="s">
        <v>1025</v>
      </c>
      <c r="I930" s="130" t="str">
        <f>VLOOKUP(H930,Presupuesto!$B$11:$C$565,2,0)</f>
        <v>EQUIPO EDUCACIONAL Y RECREATIVO</v>
      </c>
      <c r="J930" s="98" t="str">
        <f>$J$662</f>
        <v>Estudiantes y Graduados</v>
      </c>
      <c r="K930" s="98" t="s">
        <v>402</v>
      </c>
    </row>
    <row r="932" spans="3:11" ht="15.75" thickBot="1" x14ac:dyDescent="0.3"/>
    <row r="933" spans="3:11" s="458" customFormat="1" ht="15.75" thickBot="1" x14ac:dyDescent="0.3">
      <c r="C933" s="157" t="s">
        <v>53</v>
      </c>
      <c r="D933" s="370">
        <f>SUM(F940:F944)</f>
        <v>137100</v>
      </c>
      <c r="F933" s="70"/>
      <c r="G933" s="79"/>
      <c r="H933" s="70"/>
      <c r="I933" s="70"/>
    </row>
    <row r="934" spans="3:11" s="458" customFormat="1" x14ac:dyDescent="0.25">
      <c r="C934" s="70"/>
      <c r="D934" s="31"/>
      <c r="E934" s="93"/>
      <c r="F934" s="93"/>
      <c r="G934" s="93"/>
      <c r="H934" s="76"/>
      <c r="I934" s="76"/>
      <c r="J934" s="76"/>
      <c r="K934" s="112"/>
    </row>
    <row r="935" spans="3:11" s="458" customFormat="1" x14ac:dyDescent="0.25">
      <c r="C935" s="70"/>
      <c r="D935" s="31"/>
      <c r="E935" s="93"/>
      <c r="F935" s="93"/>
      <c r="G935" s="93"/>
      <c r="H935" s="76"/>
      <c r="I935" s="76"/>
      <c r="J935" s="76"/>
      <c r="K935" s="112"/>
    </row>
    <row r="936" spans="3:11" s="458" customFormat="1" ht="15.75" x14ac:dyDescent="0.25">
      <c r="C936" s="202" t="s">
        <v>392</v>
      </c>
      <c r="D936" s="366" t="s">
        <v>1938</v>
      </c>
      <c r="E936" s="93"/>
      <c r="F936" s="93"/>
      <c r="G936" s="93"/>
      <c r="H936" s="76"/>
      <c r="I936" s="76"/>
      <c r="J936" s="76"/>
      <c r="K936" s="112"/>
    </row>
    <row r="937" spans="3:11" s="458" customFormat="1" ht="18.75" x14ac:dyDescent="0.25">
      <c r="C937" s="211" t="str">
        <f>IFERROR(VLOOKUP(D936,'1. Desarrollo e Innov. Curricu.'!$E:$F,2,FALSE),IFERROR(VLOOKUP(D936,'2. Investigación Científica'!$E:$F,2,FALSE),IFERROR(VLOOKUP(D936,'3. Vinculación Univ. Sociedad'!$E:$F,2,FALSE),IFERROR(VLOOKUP(D936,'4. Docencia y Profesorado Univ.'!$E:$F,2,FALSE),IFERROR(VLOOKUP(D936,'5. Estudiantes y Graduados'!$E:$F,2,FALSE),IFERROR(VLOOKUP(D936,'11. Gestion Administrativa'!$E:$F,2,FALSE),IFERROR(VLOOKUP(D936,'13. Gestión Académica'!$E:$F,2,FALSE),IFERROR(VLOOKUP(D936,'8. Asegura. de la Calid. y M'!$E:$F,2,FALSE),IFERROR(VLOOKUP(D936,'6. Gestión del Conocimiento'!$E:$F,2,FALSE),IFERROR(VLOOKUP(D936,'15. Gobernabilidad y Proceso...'!$E:$F,2,FALSE),IFERROR(VLOOKUP(D936,'12. Gestión del Talento Humano'!$E:$F,2,FALSE),IFERROR(VLOOKUP(D936,'14. Internacional... de la E.S.'!$E:$F,2,FALSE),IFERROR(VLOOKUP(D936,'10. Posgrado'!$E:$F,2,FALSE),IFERROR(VLOOKUP(D936,'17. Gestión TIC'!$E:$F,2,FALSE),IFERROR(VLOOKUP(D936,'16. Desa. del Sistema Educ.Sup.'!$E:$F,2,FALSE),IFERROR(VLOOKUP(D936,'9. Cultura de Inno. Insti...'!$E:$F,2,FALSE),VLOOKUP(D936,'7. Lo Esencial de la Reforma U.'!$E:$F,2,0)))))))))))))))))</f>
        <v>Liga Pumitas de futbol</v>
      </c>
      <c r="D937" s="31"/>
      <c r="E937" s="93"/>
      <c r="F937" s="93"/>
      <c r="G937" s="93"/>
      <c r="H937" s="76"/>
      <c r="I937" s="76"/>
      <c r="J937" s="76"/>
      <c r="K937" s="112"/>
    </row>
    <row r="938" spans="3:11" s="458" customFormat="1" ht="15.75" thickBot="1" x14ac:dyDescent="0.3">
      <c r="F938" s="93"/>
      <c r="G938" s="76"/>
      <c r="H938" s="76"/>
      <c r="I938" s="76"/>
    </row>
    <row r="939" spans="3:11" s="458" customFormat="1" ht="30.75" thickBot="1" x14ac:dyDescent="0.3">
      <c r="C939" s="129" t="s">
        <v>44</v>
      </c>
      <c r="D939" s="129" t="s">
        <v>55</v>
      </c>
      <c r="E939" s="136" t="s">
        <v>57</v>
      </c>
      <c r="F939" s="135" t="s">
        <v>27</v>
      </c>
      <c r="G939" s="133" t="s">
        <v>131</v>
      </c>
      <c r="H939" s="136" t="s">
        <v>46</v>
      </c>
      <c r="I939" s="133" t="s">
        <v>132</v>
      </c>
      <c r="J939" s="133" t="s">
        <v>410</v>
      </c>
      <c r="K939" s="133" t="s">
        <v>411</v>
      </c>
    </row>
    <row r="940" spans="3:11" s="458" customFormat="1" ht="15.75" thickBot="1" x14ac:dyDescent="0.3">
      <c r="C940" s="221" t="s">
        <v>448</v>
      </c>
      <c r="D940" s="222">
        <v>0</v>
      </c>
      <c r="E940" s="220">
        <f>HLOOKUP(C940,$AH$2:$BU$3,2,0)</f>
        <v>4286.3535000000002</v>
      </c>
      <c r="F940" s="97">
        <f t="shared" ref="F940:F944" si="73">D940*E940</f>
        <v>0</v>
      </c>
      <c r="G940" s="161" t="s">
        <v>1509</v>
      </c>
      <c r="H940" s="142" t="s">
        <v>301</v>
      </c>
      <c r="I940" s="130" t="str">
        <f>VLOOKUP(H940,Presupuesto!$B$11:$C$565,2,0)</f>
        <v>VIATICOS (26200-00)</v>
      </c>
      <c r="J940" s="219" t="s">
        <v>1360</v>
      </c>
      <c r="K940" s="98" t="s">
        <v>400</v>
      </c>
    </row>
    <row r="941" spans="3:11" s="458" customFormat="1" x14ac:dyDescent="0.25">
      <c r="C941" s="221" t="s">
        <v>452</v>
      </c>
      <c r="D941" s="222">
        <v>0</v>
      </c>
      <c r="E941" s="220">
        <f>HLOOKUP(C941,$AH$2:$BU$3,2,0)</f>
        <v>3626.9145000000003</v>
      </c>
      <c r="F941" s="97">
        <f t="shared" si="73"/>
        <v>0</v>
      </c>
      <c r="G941" s="161" t="s">
        <v>1509</v>
      </c>
      <c r="H941" s="142" t="s">
        <v>743</v>
      </c>
      <c r="I941" s="130" t="str">
        <f>VLOOKUP(H941,Presupuesto!$B$11:$C$565,2,0)</f>
        <v>OTROS SERVICIOS COMERCIALES Y FINANCIEROS</v>
      </c>
      <c r="J941" s="98" t="str">
        <f>$J$662</f>
        <v>Estudiantes y Graduados</v>
      </c>
      <c r="K941" s="98" t="s">
        <v>400</v>
      </c>
    </row>
    <row r="942" spans="3:11" s="458" customFormat="1" x14ac:dyDescent="0.25">
      <c r="C942" s="141" t="s">
        <v>2192</v>
      </c>
      <c r="D942" s="158">
        <v>200</v>
      </c>
      <c r="E942" s="123">
        <v>500</v>
      </c>
      <c r="F942" s="97">
        <f t="shared" si="73"/>
        <v>100000</v>
      </c>
      <c r="G942" s="161" t="s">
        <v>1509</v>
      </c>
      <c r="H942" s="142" t="s">
        <v>805</v>
      </c>
      <c r="I942" s="130" t="str">
        <f>VLOOKUP(H942,Presupuesto!$B$11:$C$565,2,0)</f>
        <v>CONFECCIONES TEXTILES,</v>
      </c>
      <c r="J942" s="98" t="str">
        <f>$J$662</f>
        <v>Estudiantes y Graduados</v>
      </c>
      <c r="K942" s="98" t="s">
        <v>412</v>
      </c>
    </row>
    <row r="943" spans="3:11" s="458" customFormat="1" x14ac:dyDescent="0.25">
      <c r="C943" s="141" t="s">
        <v>2193</v>
      </c>
      <c r="D943" s="158">
        <v>39</v>
      </c>
      <c r="E943" s="123">
        <v>900</v>
      </c>
      <c r="F943" s="97">
        <f t="shared" si="73"/>
        <v>35100</v>
      </c>
      <c r="G943" s="161" t="s">
        <v>1509</v>
      </c>
      <c r="H943" s="142" t="s">
        <v>743</v>
      </c>
      <c r="I943" s="130" t="str">
        <f>VLOOKUP(H943,Presupuesto!$B$11:$C$565,2,0)</f>
        <v>OTROS SERVICIOS COMERCIALES Y FINANCIEROS</v>
      </c>
      <c r="J943" s="98" t="str">
        <f>$J$662</f>
        <v>Estudiantes y Graduados</v>
      </c>
      <c r="K943" s="98" t="s">
        <v>412</v>
      </c>
    </row>
    <row r="944" spans="3:11" s="458" customFormat="1" x14ac:dyDescent="0.25">
      <c r="C944" s="141" t="s">
        <v>2194</v>
      </c>
      <c r="D944" s="158">
        <v>2000</v>
      </c>
      <c r="E944" s="123">
        <v>1</v>
      </c>
      <c r="F944" s="97">
        <f t="shared" si="73"/>
        <v>2000</v>
      </c>
      <c r="G944" s="161" t="s">
        <v>1509</v>
      </c>
      <c r="H944" s="142" t="s">
        <v>792</v>
      </c>
      <c r="I944" s="130" t="str">
        <f>VLOOKUP(H944,Presupuesto!$B$11:$C$565,2,0)</f>
        <v>ALIMENTOS B EBIDAS PARA PERSONAS</v>
      </c>
      <c r="J944" s="98" t="str">
        <f>$J$662</f>
        <v>Estudiantes y Graduados</v>
      </c>
      <c r="K944" s="98" t="s">
        <v>412</v>
      </c>
    </row>
    <row r="946" spans="3:11" ht="15.75" thickBot="1" x14ac:dyDescent="0.3"/>
    <row r="947" spans="3:11" s="458" customFormat="1" ht="15.75" thickBot="1" x14ac:dyDescent="0.3">
      <c r="C947" s="157" t="s">
        <v>53</v>
      </c>
      <c r="D947" s="370">
        <f>SUM(F954:F960)</f>
        <v>16120</v>
      </c>
      <c r="F947" s="70"/>
      <c r="G947" s="79"/>
      <c r="H947" s="70"/>
      <c r="I947" s="70"/>
    </row>
    <row r="948" spans="3:11" s="458" customFormat="1" x14ac:dyDescent="0.25">
      <c r="C948" s="70"/>
      <c r="D948" s="31"/>
      <c r="E948" s="93"/>
      <c r="F948" s="93"/>
      <c r="G948" s="93"/>
      <c r="H948" s="76"/>
      <c r="I948" s="76"/>
      <c r="J948" s="76"/>
      <c r="K948" s="112"/>
    </row>
    <row r="949" spans="3:11" s="458" customFormat="1" x14ac:dyDescent="0.25">
      <c r="C949" s="70"/>
      <c r="D949" s="31"/>
      <c r="E949" s="93"/>
      <c r="F949" s="93"/>
      <c r="G949" s="93"/>
      <c r="H949" s="76"/>
      <c r="I949" s="76"/>
      <c r="J949" s="76"/>
      <c r="K949" s="112"/>
    </row>
    <row r="950" spans="3:11" s="458" customFormat="1" ht="15.75" x14ac:dyDescent="0.25">
      <c r="C950" s="202" t="s">
        <v>392</v>
      </c>
      <c r="D950" s="366" t="s">
        <v>1939</v>
      </c>
      <c r="E950" s="93"/>
      <c r="F950" s="93"/>
      <c r="G950" s="93"/>
      <c r="H950" s="76"/>
      <c r="I950" s="76"/>
      <c r="J950" s="76"/>
      <c r="K950" s="112"/>
    </row>
    <row r="951" spans="3:11" s="458" customFormat="1" ht="18.75" x14ac:dyDescent="0.25">
      <c r="C951" s="211" t="str">
        <f>IFERROR(VLOOKUP(D950,'1. Desarrollo e Innov. Curricu.'!$E:$F,2,FALSE),IFERROR(VLOOKUP(D950,'2. Investigación Científica'!$E:$F,2,FALSE),IFERROR(VLOOKUP(D950,'3. Vinculación Univ. Sociedad'!$E:$F,2,FALSE),IFERROR(VLOOKUP(D950,'4. Docencia y Profesorado Univ.'!$E:$F,2,FALSE),IFERROR(VLOOKUP(D950,'5. Estudiantes y Graduados'!$E:$F,2,FALSE),IFERROR(VLOOKUP(D950,'11. Gestion Administrativa'!$E:$F,2,FALSE),IFERROR(VLOOKUP(D950,'13. Gestión Académica'!$E:$F,2,FALSE),IFERROR(VLOOKUP(D950,'8. Asegura. de la Calid. y M'!$E:$F,2,FALSE),IFERROR(VLOOKUP(D950,'6. Gestión del Conocimiento'!$E:$F,2,FALSE),IFERROR(VLOOKUP(D950,'15. Gobernabilidad y Proceso...'!$E:$F,2,FALSE),IFERROR(VLOOKUP(D950,'12. Gestión del Talento Humano'!$E:$F,2,FALSE),IFERROR(VLOOKUP(D950,'14. Internacional... de la E.S.'!$E:$F,2,FALSE),IFERROR(VLOOKUP(D950,'10. Posgrado'!$E:$F,2,FALSE),IFERROR(VLOOKUP(D950,'17. Gestión TIC'!$E:$F,2,FALSE),IFERROR(VLOOKUP(D950,'16. Desa. del Sistema Educ.Sup.'!$E:$F,2,FALSE),IFERROR(VLOOKUP(D950,'9. Cultura de Inno. Insti...'!$E:$F,2,FALSE),VLOOKUP(D950,'7. Lo Esencial de la Reforma U.'!$E:$F,2,0)))))))))))))))))</f>
        <v>Jornadas de Ajedrez</v>
      </c>
      <c r="D951" s="31"/>
      <c r="E951" s="93"/>
      <c r="F951" s="93"/>
      <c r="G951" s="93"/>
      <c r="H951" s="76"/>
      <c r="I951" s="76"/>
      <c r="J951" s="76"/>
      <c r="K951" s="112"/>
    </row>
    <row r="952" spans="3:11" s="458" customFormat="1" ht="15.75" thickBot="1" x14ac:dyDescent="0.3">
      <c r="F952" s="93"/>
      <c r="G952" s="76"/>
      <c r="H952" s="76"/>
      <c r="I952" s="76"/>
    </row>
    <row r="953" spans="3:11" s="458" customFormat="1" ht="30.75" thickBot="1" x14ac:dyDescent="0.3">
      <c r="C953" s="129" t="s">
        <v>44</v>
      </c>
      <c r="D953" s="129" t="s">
        <v>55</v>
      </c>
      <c r="E953" s="136" t="s">
        <v>57</v>
      </c>
      <c r="F953" s="135" t="s">
        <v>27</v>
      </c>
      <c r="G953" s="133" t="s">
        <v>131</v>
      </c>
      <c r="H953" s="136" t="s">
        <v>46</v>
      </c>
      <c r="I953" s="133" t="s">
        <v>132</v>
      </c>
      <c r="J953" s="133" t="s">
        <v>410</v>
      </c>
      <c r="K953" s="133" t="s">
        <v>411</v>
      </c>
    </row>
    <row r="954" spans="3:11" s="458" customFormat="1" x14ac:dyDescent="0.25">
      <c r="C954" s="221" t="s">
        <v>428</v>
      </c>
      <c r="D954" s="222">
        <v>0</v>
      </c>
      <c r="E954" s="220">
        <f>HLOOKUP(C954,$AH$2:$BU$3,2,0)</f>
        <v>2000</v>
      </c>
      <c r="F954" s="97">
        <f t="shared" ref="F954:F960" si="74">D954*E954</f>
        <v>0</v>
      </c>
      <c r="G954" s="161" t="s">
        <v>1509</v>
      </c>
      <c r="H954" s="142" t="s">
        <v>301</v>
      </c>
      <c r="I954" s="130" t="str">
        <f>VLOOKUP(H954,Presupuesto!$B$11:$C$565,2,0)</f>
        <v>VIATICOS (26200-00)</v>
      </c>
      <c r="J954" s="219" t="s">
        <v>1360</v>
      </c>
      <c r="K954" s="98" t="s">
        <v>400</v>
      </c>
    </row>
    <row r="955" spans="3:11" s="458" customFormat="1" x14ac:dyDescent="0.25">
      <c r="C955" s="141" t="s">
        <v>2195</v>
      </c>
      <c r="D955" s="158">
        <v>4</v>
      </c>
      <c r="E955" s="123">
        <v>3000</v>
      </c>
      <c r="F955" s="97">
        <f t="shared" si="74"/>
        <v>12000</v>
      </c>
      <c r="G955" s="161" t="s">
        <v>129</v>
      </c>
      <c r="H955" s="142" t="s">
        <v>743</v>
      </c>
      <c r="I955" s="130" t="str">
        <f>VLOOKUP(H955,Presupuesto!$B$11:$C$565,2,0)</f>
        <v>OTROS SERVICIOS COMERCIALES Y FINANCIEROS</v>
      </c>
      <c r="J955" s="98" t="str">
        <f t="shared" ref="J955:J960" si="75">$J$662</f>
        <v>Estudiantes y Graduados</v>
      </c>
      <c r="K955" s="98" t="s">
        <v>412</v>
      </c>
    </row>
    <row r="956" spans="3:11" s="458" customFormat="1" x14ac:dyDescent="0.25">
      <c r="C956" s="141" t="s">
        <v>2170</v>
      </c>
      <c r="D956" s="158">
        <v>2</v>
      </c>
      <c r="E956" s="123">
        <v>600</v>
      </c>
      <c r="F956" s="97">
        <f t="shared" si="74"/>
        <v>1200</v>
      </c>
      <c r="G956" s="161" t="s">
        <v>129</v>
      </c>
      <c r="H956" s="142" t="s">
        <v>743</v>
      </c>
      <c r="I956" s="130" t="str">
        <f>VLOOKUP(H956,Presupuesto!$B$11:$C$565,2,0)</f>
        <v>OTROS SERVICIOS COMERCIALES Y FINANCIEROS</v>
      </c>
      <c r="J956" s="98" t="str">
        <f t="shared" si="75"/>
        <v>Estudiantes y Graduados</v>
      </c>
      <c r="K956" s="98" t="s">
        <v>412</v>
      </c>
    </row>
    <row r="957" spans="3:11" s="458" customFormat="1" x14ac:dyDescent="0.25">
      <c r="C957" s="141" t="s">
        <v>2163</v>
      </c>
      <c r="D957" s="158">
        <v>8</v>
      </c>
      <c r="E957" s="123">
        <v>90</v>
      </c>
      <c r="F957" s="97">
        <f t="shared" si="74"/>
        <v>720</v>
      </c>
      <c r="G957" s="161" t="s">
        <v>129</v>
      </c>
      <c r="H957" s="142" t="s">
        <v>792</v>
      </c>
      <c r="I957" s="130" t="str">
        <f>VLOOKUP(H957,Presupuesto!$B$11:$C$565,2,0)</f>
        <v>ALIMENTOS B EBIDAS PARA PERSONAS</v>
      </c>
      <c r="J957" s="98" t="str">
        <f t="shared" si="75"/>
        <v>Estudiantes y Graduados</v>
      </c>
      <c r="K957" s="98" t="s">
        <v>412</v>
      </c>
    </row>
    <row r="958" spans="3:11" s="458" customFormat="1" x14ac:dyDescent="0.25">
      <c r="C958" s="141" t="s">
        <v>2171</v>
      </c>
      <c r="D958" s="158">
        <v>20</v>
      </c>
      <c r="E958" s="123">
        <v>100</v>
      </c>
      <c r="F958" s="97">
        <f t="shared" si="74"/>
        <v>2000</v>
      </c>
      <c r="G958" s="161" t="s">
        <v>129</v>
      </c>
      <c r="H958" s="142" t="s">
        <v>805</v>
      </c>
      <c r="I958" s="130" t="str">
        <f>VLOOKUP(H958,Presupuesto!$B$11:$C$565,2,0)</f>
        <v>CONFECCIONES TEXTILES,</v>
      </c>
      <c r="J958" s="98" t="str">
        <f t="shared" si="75"/>
        <v>Estudiantes y Graduados</v>
      </c>
      <c r="K958" s="98" t="s">
        <v>401</v>
      </c>
    </row>
    <row r="959" spans="3:11" s="458" customFormat="1" x14ac:dyDescent="0.25">
      <c r="C959" s="141" t="s">
        <v>2152</v>
      </c>
      <c r="D959" s="158">
        <v>1</v>
      </c>
      <c r="E959" s="123">
        <v>200</v>
      </c>
      <c r="F959" s="97">
        <f t="shared" si="74"/>
        <v>200</v>
      </c>
      <c r="G959" s="161" t="s">
        <v>129</v>
      </c>
      <c r="H959" s="142" t="s">
        <v>792</v>
      </c>
      <c r="I959" s="130" t="str">
        <f>VLOOKUP(H959,Presupuesto!$B$11:$C$565,2,0)</f>
        <v>ALIMENTOS B EBIDAS PARA PERSONAS</v>
      </c>
      <c r="J959" s="98" t="str">
        <f t="shared" si="75"/>
        <v>Estudiantes y Graduados</v>
      </c>
      <c r="K959" s="98" t="s">
        <v>412</v>
      </c>
    </row>
    <row r="960" spans="3:11" s="458" customFormat="1" ht="15.75" thickBot="1" x14ac:dyDescent="0.3">
      <c r="C960" s="147"/>
      <c r="D960" s="159"/>
      <c r="E960" s="103"/>
      <c r="F960" s="105">
        <f t="shared" si="74"/>
        <v>0</v>
      </c>
      <c r="G960" s="162"/>
      <c r="H960" s="148"/>
      <c r="I960" s="132" t="e">
        <f>VLOOKUP(H960,Presupuesto!$B$11:$C$565,2,0)</f>
        <v>#N/A</v>
      </c>
      <c r="J960" s="106" t="str">
        <f t="shared" si="75"/>
        <v>Estudiantes y Graduados</v>
      </c>
      <c r="K960" s="124" t="s">
        <v>394</v>
      </c>
    </row>
    <row r="962" spans="3:11" ht="15.75" thickBot="1" x14ac:dyDescent="0.3"/>
    <row r="963" spans="3:11" s="458" customFormat="1" ht="15.75" thickBot="1" x14ac:dyDescent="0.3">
      <c r="C963" s="157" t="s">
        <v>53</v>
      </c>
      <c r="D963" s="370">
        <f>SUM(F970:F976)</f>
        <v>17900</v>
      </c>
      <c r="F963" s="70"/>
      <c r="G963" s="79"/>
      <c r="H963" s="70"/>
      <c r="I963" s="70"/>
    </row>
    <row r="964" spans="3:11" s="458" customFormat="1" x14ac:dyDescent="0.25">
      <c r="C964" s="70"/>
      <c r="D964" s="31"/>
      <c r="E964" s="93"/>
      <c r="F964" s="93"/>
      <c r="G964" s="93"/>
      <c r="H964" s="76"/>
      <c r="I964" s="76"/>
      <c r="J964" s="76"/>
      <c r="K964" s="112"/>
    </row>
    <row r="965" spans="3:11" s="458" customFormat="1" x14ac:dyDescent="0.25">
      <c r="C965" s="70"/>
      <c r="D965" s="31"/>
      <c r="E965" s="93"/>
      <c r="F965" s="93"/>
      <c r="G965" s="93"/>
      <c r="H965" s="76"/>
      <c r="I965" s="76"/>
      <c r="J965" s="76"/>
      <c r="K965" s="112"/>
    </row>
    <row r="966" spans="3:11" s="458" customFormat="1" ht="15.75" x14ac:dyDescent="0.25">
      <c r="C966" s="202" t="s">
        <v>392</v>
      </c>
      <c r="D966" s="366" t="s">
        <v>1940</v>
      </c>
      <c r="E966" s="93"/>
      <c r="F966" s="93"/>
      <c r="G966" s="93"/>
      <c r="H966" s="76"/>
      <c r="I966" s="76"/>
      <c r="J966" s="76"/>
      <c r="K966" s="112"/>
    </row>
    <row r="967" spans="3:11" s="458" customFormat="1" ht="18.75" x14ac:dyDescent="0.25">
      <c r="C967" s="211" t="str">
        <f>IFERROR(VLOOKUP(D966,'1. Desarrollo e Innov. Curricu.'!$E:$F,2,FALSE),IFERROR(VLOOKUP(D966,'2. Investigación Científica'!$E:$F,2,FALSE),IFERROR(VLOOKUP(D966,'3. Vinculación Univ. Sociedad'!$E:$F,2,FALSE),IFERROR(VLOOKUP(D966,'4. Docencia y Profesorado Univ.'!$E:$F,2,FALSE),IFERROR(VLOOKUP(D966,'5. Estudiantes y Graduados'!$E:$F,2,FALSE),IFERROR(VLOOKUP(D966,'11. Gestion Administrativa'!$E:$F,2,FALSE),IFERROR(VLOOKUP(D966,'13. Gestión Académica'!$E:$F,2,FALSE),IFERROR(VLOOKUP(D966,'8. Asegura. de la Calid. y M'!$E:$F,2,FALSE),IFERROR(VLOOKUP(D966,'6. Gestión del Conocimiento'!$E:$F,2,FALSE),IFERROR(VLOOKUP(D966,'15. Gobernabilidad y Proceso...'!$E:$F,2,FALSE),IFERROR(VLOOKUP(D966,'12. Gestión del Talento Humano'!$E:$F,2,FALSE),IFERROR(VLOOKUP(D966,'14. Internacional... de la E.S.'!$E:$F,2,FALSE),IFERROR(VLOOKUP(D966,'10. Posgrado'!$E:$F,2,FALSE),IFERROR(VLOOKUP(D966,'17. Gestión TIC'!$E:$F,2,FALSE),IFERROR(VLOOKUP(D966,'16. Desa. del Sistema Educ.Sup.'!$E:$F,2,FALSE),IFERROR(VLOOKUP(D966,'9. Cultura de Inno. Insti...'!$E:$F,2,FALSE),VLOOKUP(D966,'7. Lo Esencial de la Reforma U.'!$E:$F,2,0)))))))))))))))))</f>
        <v>Diseño de investigación.  Instrumentos de investigación</v>
      </c>
      <c r="D967" s="31"/>
      <c r="E967" s="93"/>
      <c r="F967" s="93"/>
      <c r="G967" s="93"/>
      <c r="H967" s="76"/>
      <c r="I967" s="76"/>
      <c r="J967" s="76"/>
      <c r="K967" s="112"/>
    </row>
    <row r="968" spans="3:11" s="458" customFormat="1" ht="15.75" thickBot="1" x14ac:dyDescent="0.3">
      <c r="F968" s="93"/>
      <c r="G968" s="76"/>
      <c r="H968" s="76"/>
      <c r="I968" s="76"/>
    </row>
    <row r="969" spans="3:11" s="458" customFormat="1" ht="30.75" thickBot="1" x14ac:dyDescent="0.3">
      <c r="C969" s="129" t="s">
        <v>44</v>
      </c>
      <c r="D969" s="129" t="s">
        <v>55</v>
      </c>
      <c r="E969" s="136" t="s">
        <v>57</v>
      </c>
      <c r="F969" s="135" t="s">
        <v>27</v>
      </c>
      <c r="G969" s="133" t="s">
        <v>131</v>
      </c>
      <c r="H969" s="136" t="s">
        <v>46</v>
      </c>
      <c r="I969" s="133" t="s">
        <v>132</v>
      </c>
      <c r="J969" s="133" t="s">
        <v>410</v>
      </c>
      <c r="K969" s="133" t="s">
        <v>411</v>
      </c>
    </row>
    <row r="970" spans="3:11" s="458" customFormat="1" ht="15.75" thickBot="1" x14ac:dyDescent="0.3">
      <c r="C970" s="221" t="s">
        <v>428</v>
      </c>
      <c r="D970" s="222">
        <v>4</v>
      </c>
      <c r="E970" s="220">
        <f>HLOOKUP(C970,$AH$2:$BU$3,2,0)</f>
        <v>2000</v>
      </c>
      <c r="F970" s="97">
        <f t="shared" ref="F970:F976" si="76">D970*E970</f>
        <v>8000</v>
      </c>
      <c r="G970" s="161" t="s">
        <v>1509</v>
      </c>
      <c r="H970" s="142" t="s">
        <v>761</v>
      </c>
      <c r="I970" s="130" t="str">
        <f>VLOOKUP(H970,Presupuesto!$B$11:$C$565,2,0)</f>
        <v>VIATICOS NACIONALES</v>
      </c>
      <c r="J970" s="219" t="s">
        <v>1360</v>
      </c>
      <c r="K970" s="98" t="s">
        <v>400</v>
      </c>
    </row>
    <row r="971" spans="3:11" s="458" customFormat="1" ht="15.75" thickBot="1" x14ac:dyDescent="0.3">
      <c r="C971" s="221" t="s">
        <v>432</v>
      </c>
      <c r="D971" s="222">
        <v>2</v>
      </c>
      <c r="E971" s="220">
        <f>HLOOKUP(C971,$AH$2:$BU$3,2,0)</f>
        <v>1750</v>
      </c>
      <c r="F971" s="97">
        <f t="shared" si="76"/>
        <v>3500</v>
      </c>
      <c r="G971" s="161" t="s">
        <v>1509</v>
      </c>
      <c r="H971" s="142" t="s">
        <v>761</v>
      </c>
      <c r="I971" s="130" t="str">
        <f>VLOOKUP(H971,Presupuesto!$B$11:$C$565,2,0)</f>
        <v>VIATICOS NACIONALES</v>
      </c>
      <c r="J971" s="98" t="str">
        <f t="shared" ref="J971:J976" si="77">$J$662</f>
        <v>Estudiantes y Graduados</v>
      </c>
      <c r="K971" s="98" t="s">
        <v>412</v>
      </c>
    </row>
    <row r="972" spans="3:11" s="458" customFormat="1" ht="15.75" thickBot="1" x14ac:dyDescent="0.3">
      <c r="C972" s="221" t="s">
        <v>430</v>
      </c>
      <c r="D972" s="222">
        <v>4</v>
      </c>
      <c r="E972" s="220">
        <f>HLOOKUP(C972,$AH$2:$BU$3,2,0)</f>
        <v>1150</v>
      </c>
      <c r="F972" s="97">
        <f t="shared" si="76"/>
        <v>4600</v>
      </c>
      <c r="G972" s="161" t="s">
        <v>1509</v>
      </c>
      <c r="H972" s="142" t="s">
        <v>761</v>
      </c>
      <c r="I972" s="130" t="str">
        <f>VLOOKUP(H972,Presupuesto!$B$11:$C$565,2,0)</f>
        <v>VIATICOS NACIONALES</v>
      </c>
      <c r="J972" s="98" t="str">
        <f t="shared" si="77"/>
        <v>Estudiantes y Graduados</v>
      </c>
      <c r="K972" s="98" t="s">
        <v>412</v>
      </c>
    </row>
    <row r="973" spans="3:11" s="458" customFormat="1" x14ac:dyDescent="0.25">
      <c r="C973" s="221" t="s">
        <v>434</v>
      </c>
      <c r="D973" s="222">
        <v>2</v>
      </c>
      <c r="E973" s="220">
        <f>HLOOKUP(C973,$AH$2:$BU$3,2,0)</f>
        <v>900</v>
      </c>
      <c r="F973" s="97">
        <f t="shared" si="76"/>
        <v>1800</v>
      </c>
      <c r="G973" s="161" t="s">
        <v>1509</v>
      </c>
      <c r="H973" s="142" t="s">
        <v>761</v>
      </c>
      <c r="I973" s="130" t="str">
        <f>VLOOKUP(H973,Presupuesto!$B$11:$C$565,2,0)</f>
        <v>VIATICOS NACIONALES</v>
      </c>
      <c r="J973" s="98" t="str">
        <f t="shared" si="77"/>
        <v>Estudiantes y Graduados</v>
      </c>
      <c r="K973" s="98" t="s">
        <v>412</v>
      </c>
    </row>
    <row r="974" spans="3:11" s="458" customFormat="1" x14ac:dyDescent="0.25">
      <c r="C974" s="141"/>
      <c r="D974" s="158"/>
      <c r="E974" s="123">
        <v>0</v>
      </c>
      <c r="F974" s="97">
        <f t="shared" si="76"/>
        <v>0</v>
      </c>
      <c r="G974" s="161" t="s">
        <v>1509</v>
      </c>
      <c r="H974" s="142"/>
      <c r="I974" s="130" t="e">
        <f>VLOOKUP(H974,Presupuesto!$B$11:$C$565,2,0)</f>
        <v>#N/A</v>
      </c>
      <c r="J974" s="98" t="str">
        <f t="shared" si="77"/>
        <v>Estudiantes y Graduados</v>
      </c>
      <c r="K974" s="98" t="s">
        <v>412</v>
      </c>
    </row>
    <row r="975" spans="3:11" s="458" customFormat="1" x14ac:dyDescent="0.25">
      <c r="C975" s="141"/>
      <c r="D975" s="158"/>
      <c r="E975" s="123">
        <v>0</v>
      </c>
      <c r="F975" s="97">
        <f t="shared" si="76"/>
        <v>0</v>
      </c>
      <c r="G975" s="161" t="s">
        <v>129</v>
      </c>
      <c r="H975" s="142"/>
      <c r="I975" s="130" t="e">
        <f>VLOOKUP(H975,Presupuesto!$B$11:$C$565,2,0)</f>
        <v>#N/A</v>
      </c>
      <c r="J975" s="98" t="str">
        <f t="shared" si="77"/>
        <v>Estudiantes y Graduados</v>
      </c>
      <c r="K975" s="98" t="s">
        <v>412</v>
      </c>
    </row>
    <row r="976" spans="3:11" s="458" customFormat="1" ht="15.75" thickBot="1" x14ac:dyDescent="0.3">
      <c r="C976" s="147"/>
      <c r="D976" s="159"/>
      <c r="E976" s="103"/>
      <c r="F976" s="105">
        <f t="shared" si="76"/>
        <v>0</v>
      </c>
      <c r="G976" s="162"/>
      <c r="H976" s="148"/>
      <c r="I976" s="132" t="e">
        <f>VLOOKUP(H976,Presupuesto!$B$11:$C$565,2,0)</f>
        <v>#N/A</v>
      </c>
      <c r="J976" s="106" t="str">
        <f t="shared" si="77"/>
        <v>Estudiantes y Graduados</v>
      </c>
      <c r="K976" s="124" t="s">
        <v>412</v>
      </c>
    </row>
    <row r="978" spans="3:11" ht="15.75" thickBot="1" x14ac:dyDescent="0.3"/>
    <row r="979" spans="3:11" s="458" customFormat="1" ht="15.75" thickBot="1" x14ac:dyDescent="0.3">
      <c r="C979" s="157" t="s">
        <v>53</v>
      </c>
      <c r="D979" s="370">
        <f>SUM(F986:F1021)</f>
        <v>449492</v>
      </c>
      <c r="F979" s="70"/>
      <c r="G979" s="79"/>
      <c r="H979" s="70"/>
      <c r="I979" s="70"/>
    </row>
    <row r="980" spans="3:11" s="458" customFormat="1" x14ac:dyDescent="0.25">
      <c r="C980" s="70"/>
      <c r="D980" s="31"/>
      <c r="E980" s="93"/>
      <c r="F980" s="93"/>
      <c r="G980" s="93"/>
      <c r="H980" s="76"/>
      <c r="I980" s="76"/>
      <c r="J980" s="76"/>
      <c r="K980" s="112"/>
    </row>
    <row r="981" spans="3:11" s="458" customFormat="1" x14ac:dyDescent="0.25">
      <c r="C981" s="70"/>
      <c r="D981" s="31"/>
      <c r="E981" s="93"/>
      <c r="F981" s="93"/>
      <c r="G981" s="93"/>
      <c r="H981" s="76"/>
      <c r="I981" s="76"/>
      <c r="J981" s="76"/>
      <c r="K981" s="112"/>
    </row>
    <row r="982" spans="3:11" s="458" customFormat="1" ht="15.75" x14ac:dyDescent="0.25">
      <c r="C982" s="202" t="s">
        <v>392</v>
      </c>
      <c r="D982" s="366" t="s">
        <v>1894</v>
      </c>
      <c r="E982" s="93"/>
      <c r="F982" s="93"/>
      <c r="G982" s="93"/>
      <c r="H982" s="76"/>
      <c r="I982" s="76"/>
      <c r="J982" s="76"/>
      <c r="K982" s="112"/>
    </row>
    <row r="983" spans="3:11" s="458" customFormat="1" ht="18.75" x14ac:dyDescent="0.25">
      <c r="C983" s="211" t="str">
        <f>IFERROR(VLOOKUP(D982,'1. Desarrollo e Innov. Curricu.'!$E:$F,2,FALSE),IFERROR(VLOOKUP(D982,'2. Investigación Científica'!$E:$F,2,FALSE),IFERROR(VLOOKUP(D982,'3. Vinculación Univ. Sociedad'!$E:$F,2,FALSE),IFERROR(VLOOKUP(D982,'4. Docencia y Profesorado Univ.'!$E:$F,2,FALSE),IFERROR(VLOOKUP(D982,'5. Estudiantes y Graduados'!$E:$F,2,FALSE),IFERROR(VLOOKUP(D982,'11. Gestion Administrativa'!$E:$F,2,FALSE),IFERROR(VLOOKUP(D982,'13. Gestión Académica'!$E:$F,2,FALSE),IFERROR(VLOOKUP(D982,'8. Asegura. de la Calid. y M'!$E:$F,2,FALSE),IFERROR(VLOOKUP(D982,'6. Gestión del Conocimiento'!$E:$F,2,FALSE),IFERROR(VLOOKUP(D982,'15. Gobernabilidad y Proceso...'!$E:$F,2,FALSE),IFERROR(VLOOKUP(D982,'12. Gestión del Talento Humano'!$E:$F,2,FALSE),IFERROR(VLOOKUP(D982,'14. Internacional... de la E.S.'!$E:$F,2,FALSE),IFERROR(VLOOKUP(D982,'10. Posgrado'!$E:$F,2,FALSE),IFERROR(VLOOKUP(D982,'17. Gestión TIC'!$E:$F,2,FALSE),IFERROR(VLOOKUP(D982,'16. Desa. del Sistema Educ.Sup.'!$E:$F,2,FALSE),IFERROR(VLOOKUP(D982,'9. Cultura de Inno. Insti...'!$E:$F,2,FALSE),VLOOKUP(D982,'7. Lo Esencial de la Reforma U.'!$E:$F,2,0)))))))))))))))))</f>
        <v xml:space="preserve">1. Elaboración de Presupuesto y envío a SEAF. 2. Se establecen alianzas con la Secretaría de Educación, Registro Nacional de las Personas, otros patrocinadores.  3. Diseño de Afiche, Planes de Estudio, material informativo, Banner´s, camisetas para voluntarios. 4. Se visitan Centros de Educación Media. 5.  Promoción en los medios de comunicación 6. Captación de Voluntarios. 7. Montaje y Desarrollo de la Feria. 8. Elaboración de Informe. </v>
      </c>
      <c r="D983" s="31"/>
      <c r="E983" s="93"/>
      <c r="F983" s="93"/>
      <c r="G983" s="93"/>
      <c r="H983" s="76"/>
      <c r="I983" s="76"/>
      <c r="J983" s="76"/>
      <c r="K983" s="112"/>
    </row>
    <row r="984" spans="3:11" s="458" customFormat="1" ht="15.75" thickBot="1" x14ac:dyDescent="0.3">
      <c r="F984" s="93"/>
      <c r="G984" s="76"/>
      <c r="H984" s="76"/>
      <c r="I984" s="76"/>
    </row>
    <row r="985" spans="3:11" s="458" customFormat="1" ht="30.75" thickBot="1" x14ac:dyDescent="0.3">
      <c r="C985" s="129" t="s">
        <v>44</v>
      </c>
      <c r="D985" s="129" t="s">
        <v>55</v>
      </c>
      <c r="E985" s="136" t="s">
        <v>57</v>
      </c>
      <c r="F985" s="135" t="s">
        <v>27</v>
      </c>
      <c r="G985" s="133" t="s">
        <v>131</v>
      </c>
      <c r="H985" s="136" t="s">
        <v>46</v>
      </c>
      <c r="I985" s="133" t="s">
        <v>132</v>
      </c>
      <c r="J985" s="133" t="s">
        <v>410</v>
      </c>
      <c r="K985" s="133" t="s">
        <v>411</v>
      </c>
    </row>
    <row r="986" spans="3:11" s="458" customFormat="1" x14ac:dyDescent="0.25">
      <c r="C986" s="221" t="s">
        <v>448</v>
      </c>
      <c r="D986" s="222">
        <v>0</v>
      </c>
      <c r="E986" s="220">
        <f>HLOOKUP(C986,$AH$2:$BU$3,2,0)</f>
        <v>4286.3535000000002</v>
      </c>
      <c r="F986" s="97">
        <f t="shared" ref="F986:F1021" si="78">D986*E986</f>
        <v>0</v>
      </c>
      <c r="G986" s="161" t="s">
        <v>1509</v>
      </c>
      <c r="H986" s="142" t="s">
        <v>301</v>
      </c>
      <c r="I986" s="130" t="str">
        <f>VLOOKUP(H986,Presupuesto!$B$11:$C$565,2,0)</f>
        <v>VIATICOS (26200-00)</v>
      </c>
      <c r="J986" s="219" t="s">
        <v>1360</v>
      </c>
      <c r="K986" s="98" t="s">
        <v>397</v>
      </c>
    </row>
    <row r="987" spans="3:11" s="458" customFormat="1" x14ac:dyDescent="0.25">
      <c r="C987" s="651" t="s">
        <v>2056</v>
      </c>
      <c r="D987" s="158">
        <v>300</v>
      </c>
      <c r="E987" s="123">
        <v>9</v>
      </c>
      <c r="F987" s="97">
        <f t="shared" si="78"/>
        <v>2700</v>
      </c>
      <c r="G987" s="161" t="s">
        <v>129</v>
      </c>
      <c r="H987" s="142" t="s">
        <v>661</v>
      </c>
      <c r="I987" s="130" t="str">
        <f>VLOOKUP(H987,Presupuesto!$B$11:$C$565,2,0)</f>
        <v>OTROS ALQUILERES</v>
      </c>
      <c r="J987" s="98" t="str">
        <f t="shared" ref="J987:J1021" si="79">$J$662</f>
        <v>Estudiantes y Graduados</v>
      </c>
      <c r="K987" s="98" t="s">
        <v>397</v>
      </c>
    </row>
    <row r="988" spans="3:11" s="458" customFormat="1" x14ac:dyDescent="0.25">
      <c r="C988" s="651" t="s">
        <v>2055</v>
      </c>
      <c r="D988" s="158">
        <v>120</v>
      </c>
      <c r="E988" s="123">
        <v>30</v>
      </c>
      <c r="F988" s="97">
        <f t="shared" si="78"/>
        <v>3600</v>
      </c>
      <c r="G988" s="161" t="s">
        <v>129</v>
      </c>
      <c r="H988" s="142" t="s">
        <v>661</v>
      </c>
      <c r="I988" s="130" t="str">
        <f>VLOOKUP(H988,Presupuesto!$B$11:$C$565,2,0)</f>
        <v>OTROS ALQUILERES</v>
      </c>
      <c r="J988" s="98" t="str">
        <f t="shared" si="79"/>
        <v>Estudiantes y Graduados</v>
      </c>
      <c r="K988" s="98" t="s">
        <v>397</v>
      </c>
    </row>
    <row r="989" spans="3:11" s="458" customFormat="1" x14ac:dyDescent="0.25">
      <c r="C989" s="651" t="s">
        <v>2196</v>
      </c>
      <c r="D989" s="158">
        <v>120</v>
      </c>
      <c r="E989" s="123">
        <v>30</v>
      </c>
      <c r="F989" s="97">
        <f t="shared" si="78"/>
        <v>3600</v>
      </c>
      <c r="G989" s="161" t="s">
        <v>129</v>
      </c>
      <c r="H989" s="142" t="s">
        <v>661</v>
      </c>
      <c r="I989" s="130" t="str">
        <f>VLOOKUP(H989,Presupuesto!$B$11:$C$565,2,0)</f>
        <v>OTROS ALQUILERES</v>
      </c>
      <c r="J989" s="98" t="str">
        <f t="shared" si="79"/>
        <v>Estudiantes y Graduados</v>
      </c>
      <c r="K989" s="98" t="s">
        <v>397</v>
      </c>
    </row>
    <row r="990" spans="3:11" s="458" customFormat="1" x14ac:dyDescent="0.25">
      <c r="C990" s="651" t="s">
        <v>2197</v>
      </c>
      <c r="D990" s="158">
        <v>100</v>
      </c>
      <c r="E990" s="123">
        <v>30</v>
      </c>
      <c r="F990" s="97">
        <f t="shared" si="78"/>
        <v>3000</v>
      </c>
      <c r="G990" s="161" t="s">
        <v>129</v>
      </c>
      <c r="H990" s="142" t="s">
        <v>661</v>
      </c>
      <c r="I990" s="130" t="str">
        <f>VLOOKUP(H990,Presupuesto!$B$11:$C$565,2,0)</f>
        <v>OTROS ALQUILERES</v>
      </c>
      <c r="J990" s="98" t="str">
        <f t="shared" si="79"/>
        <v>Estudiantes y Graduados</v>
      </c>
      <c r="K990" s="98" t="s">
        <v>397</v>
      </c>
    </row>
    <row r="991" spans="3:11" s="458" customFormat="1" x14ac:dyDescent="0.25">
      <c r="C991" s="651" t="s">
        <v>2198</v>
      </c>
      <c r="D991" s="158">
        <v>1</v>
      </c>
      <c r="E991" s="123">
        <v>7400</v>
      </c>
      <c r="F991" s="97">
        <f t="shared" si="78"/>
        <v>7400</v>
      </c>
      <c r="G991" s="161" t="s">
        <v>129</v>
      </c>
      <c r="H991" s="142" t="s">
        <v>661</v>
      </c>
      <c r="I991" s="130" t="str">
        <f>VLOOKUP(H991,Presupuesto!$B$11:$C$565,2,0)</f>
        <v>OTROS ALQUILERES</v>
      </c>
      <c r="J991" s="98" t="str">
        <f t="shared" si="79"/>
        <v>Estudiantes y Graduados</v>
      </c>
      <c r="K991" s="98" t="s">
        <v>397</v>
      </c>
    </row>
    <row r="992" spans="3:11" s="458" customFormat="1" x14ac:dyDescent="0.25">
      <c r="C992" s="651" t="s">
        <v>2199</v>
      </c>
      <c r="D992" s="158">
        <v>59</v>
      </c>
      <c r="E992" s="123">
        <v>2076</v>
      </c>
      <c r="F992" s="97">
        <f t="shared" si="78"/>
        <v>122484</v>
      </c>
      <c r="G992" s="161" t="s">
        <v>129</v>
      </c>
      <c r="H992" s="142" t="s">
        <v>661</v>
      </c>
      <c r="I992" s="130" t="str">
        <f>VLOOKUP(H992,Presupuesto!$B$11:$C$565,2,0)</f>
        <v>OTROS ALQUILERES</v>
      </c>
      <c r="J992" s="98" t="str">
        <f t="shared" si="79"/>
        <v>Estudiantes y Graduados</v>
      </c>
      <c r="K992" s="98" t="s">
        <v>397</v>
      </c>
    </row>
    <row r="993" spans="3:11" s="458" customFormat="1" x14ac:dyDescent="0.25">
      <c r="C993" s="651" t="s">
        <v>2200</v>
      </c>
      <c r="D993" s="158">
        <v>17</v>
      </c>
      <c r="E993" s="123">
        <v>800</v>
      </c>
      <c r="F993" s="97">
        <f t="shared" si="78"/>
        <v>13600</v>
      </c>
      <c r="G993" s="161" t="s">
        <v>129</v>
      </c>
      <c r="H993" s="142" t="s">
        <v>709</v>
      </c>
      <c r="I993" s="130" t="str">
        <f>VLOOKUP(H993,Presupuesto!$B$11:$C$565,2,0)</f>
        <v>SERVICIOS DE TRANSPORTE EMPLEADOS</v>
      </c>
      <c r="J993" s="98" t="str">
        <f t="shared" si="79"/>
        <v>Estudiantes y Graduados</v>
      </c>
      <c r="K993" s="98" t="s">
        <v>397</v>
      </c>
    </row>
    <row r="994" spans="3:11" s="458" customFormat="1" x14ac:dyDescent="0.25">
      <c r="C994" s="651" t="s">
        <v>2201</v>
      </c>
      <c r="D994" s="158">
        <v>1</v>
      </c>
      <c r="E994" s="123">
        <v>500</v>
      </c>
      <c r="F994" s="97">
        <f t="shared" si="78"/>
        <v>500</v>
      </c>
      <c r="G994" s="161" t="s">
        <v>129</v>
      </c>
      <c r="H994" s="142" t="s">
        <v>709</v>
      </c>
      <c r="I994" s="130" t="str">
        <f>VLOOKUP(H994,Presupuesto!$B$11:$C$565,2,0)</f>
        <v>SERVICIOS DE TRANSPORTE EMPLEADOS</v>
      </c>
      <c r="J994" s="98" t="str">
        <f t="shared" si="79"/>
        <v>Estudiantes y Graduados</v>
      </c>
      <c r="K994" s="98" t="s">
        <v>397</v>
      </c>
    </row>
    <row r="995" spans="3:11" s="458" customFormat="1" x14ac:dyDescent="0.25">
      <c r="C995" s="651" t="s">
        <v>2202</v>
      </c>
      <c r="D995" s="158">
        <v>85714</v>
      </c>
      <c r="E995" s="123">
        <v>1</v>
      </c>
      <c r="F995" s="97">
        <f t="shared" si="78"/>
        <v>85714</v>
      </c>
      <c r="G995" s="161" t="s">
        <v>129</v>
      </c>
      <c r="H995" s="142" t="s">
        <v>717</v>
      </c>
      <c r="I995" s="130" t="str">
        <f>VLOOKUP(H995,Presupuesto!$B$11:$C$565,2,0)</f>
        <v>SERVICIOS DE IMPRENTA PUBLIC.Y REPRODUCCION</v>
      </c>
      <c r="J995" s="98" t="str">
        <f t="shared" si="79"/>
        <v>Estudiantes y Graduados</v>
      </c>
      <c r="K995" s="98" t="s">
        <v>412</v>
      </c>
    </row>
    <row r="996" spans="3:11" s="458" customFormat="1" x14ac:dyDescent="0.25">
      <c r="C996" s="651" t="s">
        <v>2203</v>
      </c>
      <c r="D996" s="158">
        <v>500</v>
      </c>
      <c r="E996" s="123">
        <v>11</v>
      </c>
      <c r="F996" s="97">
        <f t="shared" si="78"/>
        <v>5500</v>
      </c>
      <c r="G996" s="161" t="s">
        <v>129</v>
      </c>
      <c r="H996" s="142" t="s">
        <v>717</v>
      </c>
      <c r="I996" s="130" t="str">
        <f>VLOOKUP(H996,Presupuesto!$B$11:$C$565,2,0)</f>
        <v>SERVICIOS DE IMPRENTA PUBLIC.Y REPRODUCCION</v>
      </c>
      <c r="J996" s="98" t="str">
        <f t="shared" si="79"/>
        <v>Estudiantes y Graduados</v>
      </c>
      <c r="K996" s="98" t="s">
        <v>412</v>
      </c>
    </row>
    <row r="997" spans="3:11" s="458" customFormat="1" ht="30" x14ac:dyDescent="0.25">
      <c r="C997" s="651" t="s">
        <v>2204</v>
      </c>
      <c r="D997" s="158">
        <v>300</v>
      </c>
      <c r="E997" s="123">
        <v>50</v>
      </c>
      <c r="F997" s="97">
        <f t="shared" si="78"/>
        <v>15000</v>
      </c>
      <c r="G997" s="161" t="s">
        <v>129</v>
      </c>
      <c r="H997" s="142" t="s">
        <v>717</v>
      </c>
      <c r="I997" s="130" t="str">
        <f>VLOOKUP(H997,Presupuesto!$B$11:$C$565,2,0)</f>
        <v>SERVICIOS DE IMPRENTA PUBLIC.Y REPRODUCCION</v>
      </c>
      <c r="J997" s="98" t="str">
        <f t="shared" si="79"/>
        <v>Estudiantes y Graduados</v>
      </c>
      <c r="K997" s="98" t="s">
        <v>412</v>
      </c>
    </row>
    <row r="998" spans="3:11" s="458" customFormat="1" x14ac:dyDescent="0.25">
      <c r="C998" s="651" t="s">
        <v>2205</v>
      </c>
      <c r="D998" s="158">
        <v>3000</v>
      </c>
      <c r="E998" s="123">
        <v>16</v>
      </c>
      <c r="F998" s="97">
        <f t="shared" si="78"/>
        <v>48000</v>
      </c>
      <c r="G998" s="161" t="s">
        <v>129</v>
      </c>
      <c r="H998" s="142" t="s">
        <v>717</v>
      </c>
      <c r="I998" s="130" t="str">
        <f>VLOOKUP(H998,Presupuesto!$B$11:$C$565,2,0)</f>
        <v>SERVICIOS DE IMPRENTA PUBLIC.Y REPRODUCCION</v>
      </c>
      <c r="J998" s="98" t="str">
        <f t="shared" si="79"/>
        <v>Estudiantes y Graduados</v>
      </c>
      <c r="K998" s="98" t="s">
        <v>412</v>
      </c>
    </row>
    <row r="999" spans="3:11" s="458" customFormat="1" ht="30" x14ac:dyDescent="0.25">
      <c r="C999" s="651" t="s">
        <v>2206</v>
      </c>
      <c r="D999" s="158">
        <v>2</v>
      </c>
      <c r="E999" s="123">
        <v>2200</v>
      </c>
      <c r="F999" s="97">
        <f t="shared" si="78"/>
        <v>4400</v>
      </c>
      <c r="G999" s="161" t="s">
        <v>129</v>
      </c>
      <c r="H999" s="142" t="s">
        <v>717</v>
      </c>
      <c r="I999" s="130" t="str">
        <f>VLOOKUP(H999,Presupuesto!$B$11:$C$565,2,0)</f>
        <v>SERVICIOS DE IMPRENTA PUBLIC.Y REPRODUCCION</v>
      </c>
      <c r="J999" s="98" t="str">
        <f t="shared" si="79"/>
        <v>Estudiantes y Graduados</v>
      </c>
      <c r="K999" s="98" t="s">
        <v>412</v>
      </c>
    </row>
    <row r="1000" spans="3:11" s="458" customFormat="1" x14ac:dyDescent="0.25">
      <c r="C1000" s="651" t="s">
        <v>2207</v>
      </c>
      <c r="D1000" s="158">
        <v>4</v>
      </c>
      <c r="E1000" s="123">
        <v>1170</v>
      </c>
      <c r="F1000" s="97">
        <f t="shared" si="78"/>
        <v>4680</v>
      </c>
      <c r="G1000" s="161" t="s">
        <v>129</v>
      </c>
      <c r="H1000" s="142" t="s">
        <v>717</v>
      </c>
      <c r="I1000" s="130" t="str">
        <f>VLOOKUP(H1000,Presupuesto!$B$11:$C$565,2,0)</f>
        <v>SERVICIOS DE IMPRENTA PUBLIC.Y REPRODUCCION</v>
      </c>
      <c r="J1000" s="98" t="str">
        <f t="shared" si="79"/>
        <v>Estudiantes y Graduados</v>
      </c>
      <c r="K1000" s="98" t="s">
        <v>412</v>
      </c>
    </row>
    <row r="1001" spans="3:11" s="458" customFormat="1" x14ac:dyDescent="0.25">
      <c r="C1001" s="651" t="s">
        <v>2208</v>
      </c>
      <c r="D1001" s="158">
        <v>3050</v>
      </c>
      <c r="E1001" s="123">
        <v>2</v>
      </c>
      <c r="F1001" s="97">
        <f t="shared" si="78"/>
        <v>6100</v>
      </c>
      <c r="G1001" s="161" t="s">
        <v>129</v>
      </c>
      <c r="H1001" s="142" t="s">
        <v>717</v>
      </c>
      <c r="I1001" s="130" t="str">
        <f>VLOOKUP(H1001,Presupuesto!$B$11:$C$565,2,0)</f>
        <v>SERVICIOS DE IMPRENTA PUBLIC.Y REPRODUCCION</v>
      </c>
      <c r="J1001" s="98" t="str">
        <f t="shared" si="79"/>
        <v>Estudiantes y Graduados</v>
      </c>
      <c r="K1001" s="98" t="s">
        <v>412</v>
      </c>
    </row>
    <row r="1002" spans="3:11" s="458" customFormat="1" x14ac:dyDescent="0.25">
      <c r="C1002" s="651" t="s">
        <v>2209</v>
      </c>
      <c r="D1002" s="158">
        <v>2</v>
      </c>
      <c r="E1002" s="123">
        <v>35</v>
      </c>
      <c r="F1002" s="97">
        <f t="shared" si="78"/>
        <v>70</v>
      </c>
      <c r="G1002" s="161" t="s">
        <v>129</v>
      </c>
      <c r="H1002" s="142" t="s">
        <v>298</v>
      </c>
      <c r="I1002" s="130" t="str">
        <f>VLOOKUP(H1002,Presupuesto!$B$11:$C$565,2,0)</f>
        <v>OTROS SERVICIOS COMERCIALES Y FINANCIEROS N.C.</v>
      </c>
      <c r="J1002" s="98" t="str">
        <f t="shared" si="79"/>
        <v>Estudiantes y Graduados</v>
      </c>
      <c r="K1002" s="98" t="s">
        <v>412</v>
      </c>
    </row>
    <row r="1003" spans="3:11" s="458" customFormat="1" x14ac:dyDescent="0.25">
      <c r="C1003" s="651" t="s">
        <v>2210</v>
      </c>
      <c r="D1003" s="158">
        <v>1</v>
      </c>
      <c r="E1003" s="123">
        <v>70</v>
      </c>
      <c r="F1003" s="97">
        <f t="shared" si="78"/>
        <v>70</v>
      </c>
      <c r="G1003" s="161" t="s">
        <v>129</v>
      </c>
      <c r="H1003" s="142" t="s">
        <v>298</v>
      </c>
      <c r="I1003" s="130" t="str">
        <f>VLOOKUP(H1003,Presupuesto!$B$11:$C$565,2,0)</f>
        <v>OTROS SERVICIOS COMERCIALES Y FINANCIEROS N.C.</v>
      </c>
      <c r="J1003" s="98" t="str">
        <f t="shared" si="79"/>
        <v>Estudiantes y Graduados</v>
      </c>
      <c r="K1003" s="98" t="s">
        <v>412</v>
      </c>
    </row>
    <row r="1004" spans="3:11" s="458" customFormat="1" x14ac:dyDescent="0.25">
      <c r="C1004" s="651" t="s">
        <v>2211</v>
      </c>
      <c r="D1004" s="158">
        <v>1</v>
      </c>
      <c r="E1004" s="123">
        <v>9600</v>
      </c>
      <c r="F1004" s="97">
        <f t="shared" si="78"/>
        <v>9600</v>
      </c>
      <c r="G1004" s="161" t="s">
        <v>129</v>
      </c>
      <c r="H1004" s="142" t="s">
        <v>305</v>
      </c>
      <c r="I1004" s="130" t="str">
        <f>VLOOKUP(H1004,Presupuesto!$B$11:$C$565,2,0)</f>
        <v>SERVICIOS DE CEREMONIAL Y PROTOCOLO (29100-00)</v>
      </c>
      <c r="J1004" s="98" t="str">
        <f t="shared" si="79"/>
        <v>Estudiantes y Graduados</v>
      </c>
      <c r="K1004" s="98" t="s">
        <v>412</v>
      </c>
    </row>
    <row r="1005" spans="3:11" s="458" customFormat="1" x14ac:dyDescent="0.25">
      <c r="C1005" s="651" t="s">
        <v>2212</v>
      </c>
      <c r="D1005" s="158">
        <v>1</v>
      </c>
      <c r="E1005" s="123">
        <v>1000</v>
      </c>
      <c r="F1005" s="97">
        <f t="shared" si="78"/>
        <v>1000</v>
      </c>
      <c r="G1005" s="161" t="s">
        <v>129</v>
      </c>
      <c r="H1005" s="142" t="s">
        <v>305</v>
      </c>
      <c r="I1005" s="130" t="str">
        <f>VLOOKUP(H1005,Presupuesto!$B$11:$C$565,2,0)</f>
        <v>SERVICIOS DE CEREMONIAL Y PROTOCOLO (29100-00)</v>
      </c>
      <c r="J1005" s="98" t="str">
        <f t="shared" si="79"/>
        <v>Estudiantes y Graduados</v>
      </c>
      <c r="K1005" s="98" t="s">
        <v>412</v>
      </c>
    </row>
    <row r="1006" spans="3:11" s="458" customFormat="1" x14ac:dyDescent="0.25">
      <c r="C1006" s="651" t="s">
        <v>2213</v>
      </c>
      <c r="D1006" s="158">
        <v>12</v>
      </c>
      <c r="E1006" s="123">
        <v>500</v>
      </c>
      <c r="F1006" s="97">
        <f t="shared" si="78"/>
        <v>6000</v>
      </c>
      <c r="G1006" s="161" t="s">
        <v>129</v>
      </c>
      <c r="H1006" s="142" t="s">
        <v>305</v>
      </c>
      <c r="I1006" s="130" t="str">
        <f>VLOOKUP(H1006,Presupuesto!$B$11:$C$565,2,0)</f>
        <v>SERVICIOS DE CEREMONIAL Y PROTOCOLO (29100-00)</v>
      </c>
      <c r="J1006" s="98" t="str">
        <f t="shared" si="79"/>
        <v>Estudiantes y Graduados</v>
      </c>
      <c r="K1006" s="98" t="s">
        <v>412</v>
      </c>
    </row>
    <row r="1007" spans="3:11" s="458" customFormat="1" x14ac:dyDescent="0.25">
      <c r="C1007" s="652" t="s">
        <v>2214</v>
      </c>
      <c r="D1007" s="151">
        <v>1</v>
      </c>
      <c r="E1007" s="118">
        <v>4500</v>
      </c>
      <c r="F1007" s="97">
        <f t="shared" si="78"/>
        <v>4500</v>
      </c>
      <c r="G1007" s="161" t="s">
        <v>129</v>
      </c>
      <c r="H1007" s="144" t="s">
        <v>790</v>
      </c>
      <c r="I1007" s="130" t="str">
        <f>VLOOKUP(H1007,Presupuesto!$B$11:$C$565,2,0)</f>
        <v>ACTUACIONES ARTISTICAS</v>
      </c>
      <c r="J1007" s="98" t="str">
        <f t="shared" si="79"/>
        <v>Estudiantes y Graduados</v>
      </c>
      <c r="K1007" s="98" t="s">
        <v>412</v>
      </c>
    </row>
    <row r="1008" spans="3:11" s="458" customFormat="1" x14ac:dyDescent="0.25">
      <c r="C1008" s="652" t="s">
        <v>2215</v>
      </c>
      <c r="D1008" s="151">
        <v>1000</v>
      </c>
      <c r="E1008" s="118">
        <v>55</v>
      </c>
      <c r="F1008" s="97">
        <f t="shared" si="78"/>
        <v>55000</v>
      </c>
      <c r="G1008" s="161" t="s">
        <v>129</v>
      </c>
      <c r="H1008" s="144" t="s">
        <v>792</v>
      </c>
      <c r="I1008" s="130" t="str">
        <f>VLOOKUP(H1008,Presupuesto!$B$11:$C$565,2,0)</f>
        <v>ALIMENTOS B EBIDAS PARA PERSONAS</v>
      </c>
      <c r="J1008" s="98" t="str">
        <f t="shared" si="79"/>
        <v>Estudiantes y Graduados</v>
      </c>
      <c r="K1008" s="98" t="s">
        <v>412</v>
      </c>
    </row>
    <row r="1009" spans="3:11" s="458" customFormat="1" x14ac:dyDescent="0.25">
      <c r="C1009" s="652" t="s">
        <v>2228</v>
      </c>
      <c r="D1009" s="151">
        <v>1</v>
      </c>
      <c r="E1009" s="118">
        <v>5220</v>
      </c>
      <c r="F1009" s="97">
        <f t="shared" si="78"/>
        <v>5220</v>
      </c>
      <c r="G1009" s="161" t="s">
        <v>129</v>
      </c>
      <c r="H1009" s="144" t="s">
        <v>792</v>
      </c>
      <c r="I1009" s="130" t="str">
        <f>VLOOKUP(H1009,Presupuesto!$B$11:$C$565,2,0)</f>
        <v>ALIMENTOS B EBIDAS PARA PERSONAS</v>
      </c>
      <c r="J1009" s="98" t="str">
        <f t="shared" si="79"/>
        <v>Estudiantes y Graduados</v>
      </c>
      <c r="K1009" s="98" t="s">
        <v>395</v>
      </c>
    </row>
    <row r="1010" spans="3:11" s="458" customFormat="1" x14ac:dyDescent="0.25">
      <c r="C1010" s="652" t="s">
        <v>2216</v>
      </c>
      <c r="D1010" s="151">
        <v>15</v>
      </c>
      <c r="E1010" s="118">
        <v>40</v>
      </c>
      <c r="F1010" s="97">
        <f t="shared" si="78"/>
        <v>600</v>
      </c>
      <c r="G1010" s="161" t="s">
        <v>129</v>
      </c>
      <c r="H1010" s="144" t="s">
        <v>792</v>
      </c>
      <c r="I1010" s="130" t="str">
        <f>VLOOKUP(H1010,Presupuesto!$B$11:$C$565,2,0)</f>
        <v>ALIMENTOS B EBIDAS PARA PERSONAS</v>
      </c>
      <c r="J1010" s="98" t="str">
        <f t="shared" si="79"/>
        <v>Estudiantes y Graduados</v>
      </c>
      <c r="K1010" s="98" t="s">
        <v>412</v>
      </c>
    </row>
    <row r="1011" spans="3:11" s="458" customFormat="1" x14ac:dyDescent="0.25">
      <c r="C1011" s="652" t="s">
        <v>2217</v>
      </c>
      <c r="D1011" s="151">
        <v>5000</v>
      </c>
      <c r="E1011" s="118">
        <v>1</v>
      </c>
      <c r="F1011" s="97">
        <f t="shared" si="78"/>
        <v>5000</v>
      </c>
      <c r="G1011" s="161" t="s">
        <v>129</v>
      </c>
      <c r="H1011" s="144" t="s">
        <v>792</v>
      </c>
      <c r="I1011" s="130" t="str">
        <f>VLOOKUP(H1011,Presupuesto!$B$11:$C$565,2,0)</f>
        <v>ALIMENTOS B EBIDAS PARA PERSONAS</v>
      </c>
      <c r="J1011" s="98" t="str">
        <f t="shared" si="79"/>
        <v>Estudiantes y Graduados</v>
      </c>
      <c r="K1011" s="98" t="s">
        <v>412</v>
      </c>
    </row>
    <row r="1012" spans="3:11" s="458" customFormat="1" x14ac:dyDescent="0.25">
      <c r="C1012" s="652" t="s">
        <v>2218</v>
      </c>
      <c r="D1012" s="151">
        <v>35</v>
      </c>
      <c r="E1012" s="118">
        <v>90</v>
      </c>
      <c r="F1012" s="97">
        <f t="shared" si="78"/>
        <v>3150</v>
      </c>
      <c r="G1012" s="161" t="s">
        <v>129</v>
      </c>
      <c r="H1012" s="144" t="s">
        <v>792</v>
      </c>
      <c r="I1012" s="130" t="str">
        <f>VLOOKUP(H1012,Presupuesto!$B$11:$C$565,2,0)</f>
        <v>ALIMENTOS B EBIDAS PARA PERSONAS</v>
      </c>
      <c r="J1012" s="98" t="str">
        <f t="shared" si="79"/>
        <v>Estudiantes y Graduados</v>
      </c>
      <c r="K1012" s="98" t="s">
        <v>412</v>
      </c>
    </row>
    <row r="1013" spans="3:11" s="458" customFormat="1" x14ac:dyDescent="0.25">
      <c r="C1013" s="652" t="s">
        <v>2219</v>
      </c>
      <c r="D1013" s="151">
        <v>10</v>
      </c>
      <c r="E1013" s="118">
        <v>60</v>
      </c>
      <c r="F1013" s="97">
        <f t="shared" si="78"/>
        <v>600</v>
      </c>
      <c r="G1013" s="161" t="s">
        <v>129</v>
      </c>
      <c r="H1013" s="144" t="s">
        <v>314</v>
      </c>
      <c r="I1013" s="130" t="str">
        <f>VLOOKUP(H1013,Presupuesto!$B$11:$C$565,2,0)</f>
        <v>ACABADOS Y TEXTILES</v>
      </c>
      <c r="J1013" s="98" t="str">
        <f t="shared" si="79"/>
        <v>Estudiantes y Graduados</v>
      </c>
      <c r="K1013" s="98" t="s">
        <v>412</v>
      </c>
    </row>
    <row r="1014" spans="3:11" s="458" customFormat="1" x14ac:dyDescent="0.25">
      <c r="C1014" s="652" t="s">
        <v>2220</v>
      </c>
      <c r="D1014" s="151">
        <v>25</v>
      </c>
      <c r="E1014" s="118">
        <v>250</v>
      </c>
      <c r="F1014" s="97">
        <f t="shared" si="78"/>
        <v>6250</v>
      </c>
      <c r="G1014" s="161" t="s">
        <v>129</v>
      </c>
      <c r="H1014" s="144" t="s">
        <v>314</v>
      </c>
      <c r="I1014" s="130" t="str">
        <f>VLOOKUP(H1014,Presupuesto!$B$11:$C$565,2,0)</f>
        <v>ACABADOS Y TEXTILES</v>
      </c>
      <c r="J1014" s="98" t="str">
        <f t="shared" si="79"/>
        <v>Estudiantes y Graduados</v>
      </c>
      <c r="K1014" s="98" t="s">
        <v>412</v>
      </c>
    </row>
    <row r="1015" spans="3:11" s="458" customFormat="1" x14ac:dyDescent="0.25">
      <c r="C1015" s="652" t="s">
        <v>2221</v>
      </c>
      <c r="D1015" s="151">
        <v>7</v>
      </c>
      <c r="E1015" s="118">
        <v>257</v>
      </c>
      <c r="F1015" s="97">
        <f t="shared" si="78"/>
        <v>1799</v>
      </c>
      <c r="G1015" s="161" t="s">
        <v>129</v>
      </c>
      <c r="H1015" s="144" t="s">
        <v>314</v>
      </c>
      <c r="I1015" s="130" t="str">
        <f>VLOOKUP(H1015,Presupuesto!$B$11:$C$565,2,0)</f>
        <v>ACABADOS Y TEXTILES</v>
      </c>
      <c r="J1015" s="98" t="str">
        <f t="shared" si="79"/>
        <v>Estudiantes y Graduados</v>
      </c>
      <c r="K1015" s="98" t="s">
        <v>412</v>
      </c>
    </row>
    <row r="1016" spans="3:11" s="458" customFormat="1" ht="30" x14ac:dyDescent="0.25">
      <c r="C1016" s="653" t="s">
        <v>2222</v>
      </c>
      <c r="D1016" s="151">
        <v>300</v>
      </c>
      <c r="E1016" s="118">
        <v>19</v>
      </c>
      <c r="F1016" s="97">
        <f t="shared" si="78"/>
        <v>5700</v>
      </c>
      <c r="G1016" s="161" t="s">
        <v>129</v>
      </c>
      <c r="H1016" s="146" t="s">
        <v>819</v>
      </c>
      <c r="I1016" s="130" t="str">
        <f>VLOOKUP(H1016,Presupuesto!$B$11:$C$565,2,0)</f>
        <v>PRODUCTOS DE ARTES GRAFICAS</v>
      </c>
      <c r="J1016" s="98" t="str">
        <f t="shared" si="79"/>
        <v>Estudiantes y Graduados</v>
      </c>
      <c r="K1016" s="98" t="s">
        <v>412</v>
      </c>
    </row>
    <row r="1017" spans="3:11" s="458" customFormat="1" x14ac:dyDescent="0.25">
      <c r="C1017" s="653" t="s">
        <v>2223</v>
      </c>
      <c r="D1017" s="151">
        <v>1500</v>
      </c>
      <c r="E1017" s="118">
        <v>6</v>
      </c>
      <c r="F1017" s="97">
        <f t="shared" si="78"/>
        <v>9000</v>
      </c>
      <c r="G1017" s="161" t="s">
        <v>129</v>
      </c>
      <c r="H1017" s="146" t="s">
        <v>819</v>
      </c>
      <c r="I1017" s="130" t="str">
        <f>VLOOKUP(H1017,Presupuesto!$B$11:$C$565,2,0)</f>
        <v>PRODUCTOS DE ARTES GRAFICAS</v>
      </c>
      <c r="J1017" s="98" t="str">
        <f t="shared" si="79"/>
        <v>Estudiantes y Graduados</v>
      </c>
      <c r="K1017" s="98" t="s">
        <v>412</v>
      </c>
    </row>
    <row r="1018" spans="3:11" s="458" customFormat="1" x14ac:dyDescent="0.25">
      <c r="C1018" s="653" t="s">
        <v>2224</v>
      </c>
      <c r="D1018" s="151">
        <v>1</v>
      </c>
      <c r="E1018" s="118">
        <v>1500</v>
      </c>
      <c r="F1018" s="97">
        <f t="shared" si="78"/>
        <v>1500</v>
      </c>
      <c r="G1018" s="161" t="s">
        <v>129</v>
      </c>
      <c r="H1018" s="146" t="s">
        <v>316</v>
      </c>
      <c r="I1018" s="130" t="str">
        <f>VLOOKUP(H1018,Presupuesto!$B$11:$C$565,2,0)</f>
        <v>PRODUCTOS DE PAPEL Y CARTON (33400-00)</v>
      </c>
      <c r="J1018" s="98" t="str">
        <f t="shared" si="79"/>
        <v>Estudiantes y Graduados</v>
      </c>
      <c r="K1018" s="98" t="s">
        <v>412</v>
      </c>
    </row>
    <row r="1019" spans="3:11" s="458" customFormat="1" x14ac:dyDescent="0.25">
      <c r="C1019" s="653" t="s">
        <v>2225</v>
      </c>
      <c r="D1019" s="151">
        <v>1</v>
      </c>
      <c r="E1019" s="118">
        <v>1000</v>
      </c>
      <c r="F1019" s="97">
        <f t="shared" si="78"/>
        <v>1000</v>
      </c>
      <c r="G1019" s="161" t="s">
        <v>129</v>
      </c>
      <c r="H1019" s="146" t="s">
        <v>873</v>
      </c>
      <c r="I1019" s="130" t="str">
        <f>VLOOKUP(H1019,Presupuesto!$B$11:$C$565,2,0)</f>
        <v>DIESEL</v>
      </c>
      <c r="J1019" s="98" t="str">
        <f t="shared" si="79"/>
        <v>Estudiantes y Graduados</v>
      </c>
      <c r="K1019" s="98" t="s">
        <v>412</v>
      </c>
    </row>
    <row r="1020" spans="3:11" s="458" customFormat="1" x14ac:dyDescent="0.25">
      <c r="C1020" s="653" t="s">
        <v>2226</v>
      </c>
      <c r="D1020" s="151">
        <v>9</v>
      </c>
      <c r="E1020" s="118">
        <v>354</v>
      </c>
      <c r="F1020" s="97">
        <f t="shared" ref="F1020" si="80">D1020*E1020</f>
        <v>3186</v>
      </c>
      <c r="G1020" s="161" t="s">
        <v>129</v>
      </c>
      <c r="H1020" s="146" t="s">
        <v>955</v>
      </c>
      <c r="I1020" s="130" t="str">
        <f>VLOOKUP(H1020,Presupuesto!$B$11:$C$565,2,0)</f>
        <v>OTROS RESPUESTOS Y ACCESORIOS MENORES</v>
      </c>
      <c r="J1020" s="98" t="str">
        <f t="shared" si="79"/>
        <v>Estudiantes y Graduados</v>
      </c>
      <c r="K1020" s="98" t="s">
        <v>412</v>
      </c>
    </row>
    <row r="1021" spans="3:11" s="458" customFormat="1" ht="15.75" thickBot="1" x14ac:dyDescent="0.3">
      <c r="C1021" s="654" t="s">
        <v>2227</v>
      </c>
      <c r="D1021" s="159">
        <v>9</v>
      </c>
      <c r="E1021" s="103">
        <v>441</v>
      </c>
      <c r="F1021" s="105">
        <f t="shared" si="78"/>
        <v>3969</v>
      </c>
      <c r="G1021" s="161" t="s">
        <v>129</v>
      </c>
      <c r="H1021" s="148" t="s">
        <v>955</v>
      </c>
      <c r="I1021" s="132" t="str">
        <f>VLOOKUP(H1021,Presupuesto!$B$11:$C$565,2,0)</f>
        <v>OTROS RESPUESTOS Y ACCESORIOS MENORES</v>
      </c>
      <c r="J1021" s="106" t="str">
        <f t="shared" si="79"/>
        <v>Estudiantes y Graduados</v>
      </c>
      <c r="K1021" s="124" t="s">
        <v>412</v>
      </c>
    </row>
    <row r="1023" spans="3:11" ht="15.75" thickBot="1" x14ac:dyDescent="0.3"/>
    <row r="1024" spans="3:11" s="458" customFormat="1" ht="15.75" thickBot="1" x14ac:dyDescent="0.3">
      <c r="C1024" s="157" t="s">
        <v>53</v>
      </c>
      <c r="D1024" s="370">
        <f>SUM(F1031:F1036)</f>
        <v>58200</v>
      </c>
      <c r="F1024" s="70"/>
      <c r="G1024" s="79"/>
      <c r="H1024" s="70"/>
      <c r="I1024" s="70"/>
    </row>
    <row r="1025" spans="3:11" s="458" customFormat="1" x14ac:dyDescent="0.25">
      <c r="C1025" s="70"/>
      <c r="D1025" s="31"/>
      <c r="E1025" s="93"/>
      <c r="F1025" s="93"/>
      <c r="G1025" s="93"/>
      <c r="H1025" s="76"/>
      <c r="I1025" s="76"/>
      <c r="J1025" s="76"/>
      <c r="K1025" s="112"/>
    </row>
    <row r="1026" spans="3:11" s="458" customFormat="1" x14ac:dyDescent="0.25">
      <c r="C1026" s="70"/>
      <c r="D1026" s="31"/>
      <c r="E1026" s="93"/>
      <c r="F1026" s="93"/>
      <c r="G1026" s="93"/>
      <c r="H1026" s="76"/>
      <c r="I1026" s="76"/>
      <c r="J1026" s="76"/>
      <c r="K1026" s="112"/>
    </row>
    <row r="1027" spans="3:11" s="458" customFormat="1" ht="15.75" x14ac:dyDescent="0.25">
      <c r="C1027" s="202" t="s">
        <v>392</v>
      </c>
      <c r="D1027" s="366" t="s">
        <v>2229</v>
      </c>
      <c r="E1027" s="93"/>
      <c r="F1027" s="93"/>
      <c r="G1027" s="93"/>
      <c r="H1027" s="76"/>
      <c r="I1027" s="76"/>
      <c r="J1027" s="76"/>
      <c r="K1027" s="112"/>
    </row>
    <row r="1028" spans="3:11" s="458" customFormat="1" ht="18.75" x14ac:dyDescent="0.25">
      <c r="C1028" s="211" t="str">
        <f>IFERROR(VLOOKUP(D1027,'1. Desarrollo e Innov. Curricu.'!$E:$F,2,FALSE),IFERROR(VLOOKUP(D1027,'2. Investigación Científica'!$E:$F,2,FALSE),IFERROR(VLOOKUP(D1027,'3. Vinculación Univ. Sociedad'!$E:$F,2,FALSE),IFERROR(VLOOKUP(D1027,'4. Docencia y Profesorado Univ.'!$E:$F,2,FALSE),IFERROR(VLOOKUP(D1027,'5. Estudiantes y Graduados'!$E:$F,2,FALSE),IFERROR(VLOOKUP(D1027,'11. Gestion Administrativa'!$E:$F,2,FALSE),IFERROR(VLOOKUP(D1027,'13. Gestión Académica'!$E:$F,2,FALSE),IFERROR(VLOOKUP(D1027,'8. Asegura. de la Calid. y M'!$E:$F,2,FALSE),IFERROR(VLOOKUP(D1027,'6. Gestión del Conocimiento'!$E:$F,2,FALSE),IFERROR(VLOOKUP(D1027,'15. Gobernabilidad y Proceso...'!$E:$F,2,FALSE),IFERROR(VLOOKUP(D1027,'12. Gestión del Talento Humano'!$E:$F,2,FALSE),IFERROR(VLOOKUP(D1027,'14. Internacional... de la E.S.'!$E:$F,2,FALSE),IFERROR(VLOOKUP(D1027,'10. Posgrado'!$E:$F,2,FALSE),IFERROR(VLOOKUP(D1027,'17. Gestión TIC'!$E:$F,2,FALSE),IFERROR(VLOOKUP(D1027,'16. Desa. del Sistema Educ.Sup.'!$E:$F,2,FALSE),IFERROR(VLOOKUP(D1027,'9. Cultura de Inno. Insti...'!$E:$F,2,FALSE),VLOOKUP(D1027,'7. Lo Esencial de la Reforma U.'!$E:$F,2,0)))))))))))))))))</f>
        <v>1.Elaboracion y remision de oficios gestinando equipo tecnológico para los programas que la VOAE desarrolla en cada CR       2.Elaboracion de solicitudes de equipo básico de oficina al inicio de cada periodo academico para la VOAE en  los CR .  3.Envío del equipo aprobado a cada CR</v>
      </c>
      <c r="D1028" s="31"/>
      <c r="E1028" s="93"/>
      <c r="F1028" s="93"/>
      <c r="G1028" s="93"/>
      <c r="H1028" s="76"/>
      <c r="I1028" s="76"/>
      <c r="J1028" s="76"/>
      <c r="K1028" s="112"/>
    </row>
    <row r="1029" spans="3:11" s="458" customFormat="1" ht="15.75" thickBot="1" x14ac:dyDescent="0.3">
      <c r="F1029" s="93"/>
      <c r="G1029" s="76"/>
      <c r="H1029" s="76"/>
      <c r="I1029" s="76"/>
    </row>
    <row r="1030" spans="3:11" s="458" customFormat="1" ht="30.75" thickBot="1" x14ac:dyDescent="0.3">
      <c r="C1030" s="129" t="s">
        <v>44</v>
      </c>
      <c r="D1030" s="129" t="s">
        <v>55</v>
      </c>
      <c r="E1030" s="136" t="s">
        <v>57</v>
      </c>
      <c r="F1030" s="135" t="s">
        <v>27</v>
      </c>
      <c r="G1030" s="133" t="s">
        <v>131</v>
      </c>
      <c r="H1030" s="136" t="s">
        <v>46</v>
      </c>
      <c r="I1030" s="133" t="s">
        <v>132</v>
      </c>
      <c r="J1030" s="133" t="s">
        <v>410</v>
      </c>
      <c r="K1030" s="133" t="s">
        <v>411</v>
      </c>
    </row>
    <row r="1031" spans="3:11" s="458" customFormat="1" ht="15.75" thickBot="1" x14ac:dyDescent="0.3">
      <c r="C1031" s="221" t="s">
        <v>420</v>
      </c>
      <c r="D1031" s="222">
        <v>3</v>
      </c>
      <c r="E1031" s="220">
        <f>HLOOKUP(C1031,$AH$2:$BU$3,2,0)</f>
        <v>2500</v>
      </c>
      <c r="F1031" s="97">
        <f t="shared" ref="F1031:F1036" si="81">D1031*E1031</f>
        <v>7500</v>
      </c>
      <c r="G1031" s="161" t="s">
        <v>129</v>
      </c>
      <c r="H1031" s="142" t="s">
        <v>761</v>
      </c>
      <c r="I1031" s="130" t="str">
        <f>VLOOKUP(H1031,Presupuesto!$B$11:$C$565,2,0)</f>
        <v>VIATICOS NACIONALES</v>
      </c>
      <c r="J1031" s="219" t="s">
        <v>1360</v>
      </c>
      <c r="K1031" s="98" t="s">
        <v>412</v>
      </c>
    </row>
    <row r="1032" spans="3:11" s="458" customFormat="1" ht="15.75" thickBot="1" x14ac:dyDescent="0.3">
      <c r="C1032" s="221" t="s">
        <v>428</v>
      </c>
      <c r="D1032" s="222">
        <v>12</v>
      </c>
      <c r="E1032" s="220">
        <f>HLOOKUP(C1032,$AH$2:$BU$3,2,0)</f>
        <v>2000</v>
      </c>
      <c r="F1032" s="97">
        <f t="shared" si="81"/>
        <v>24000</v>
      </c>
      <c r="G1032" s="161" t="s">
        <v>129</v>
      </c>
      <c r="H1032" s="142" t="s">
        <v>761</v>
      </c>
      <c r="I1032" s="130" t="str">
        <f>VLOOKUP(H1032,Presupuesto!$B$11:$C$565,2,0)</f>
        <v>VIATICOS NACIONALES</v>
      </c>
      <c r="J1032" s="98" t="str">
        <f>$J$662</f>
        <v>Estudiantes y Graduados</v>
      </c>
      <c r="K1032" s="98" t="s">
        <v>412</v>
      </c>
    </row>
    <row r="1033" spans="3:11" s="458" customFormat="1" ht="15.75" thickBot="1" x14ac:dyDescent="0.3">
      <c r="C1033" s="221" t="s">
        <v>432</v>
      </c>
      <c r="D1033" s="222">
        <v>3</v>
      </c>
      <c r="E1033" s="220">
        <f t="shared" ref="E1033:E1036" si="82">HLOOKUP(C1033,$AH$2:$BU$3,2,0)</f>
        <v>1750</v>
      </c>
      <c r="F1033" s="97">
        <f t="shared" si="81"/>
        <v>5250</v>
      </c>
      <c r="G1033" s="161" t="s">
        <v>129</v>
      </c>
      <c r="H1033" s="142" t="s">
        <v>761</v>
      </c>
      <c r="I1033" s="130" t="str">
        <f>VLOOKUP(H1033,Presupuesto!$B$11:$C$565,2,0)</f>
        <v>VIATICOS NACIONALES</v>
      </c>
      <c r="J1033" s="98" t="str">
        <f t="shared" ref="J1033:J1036" si="83">$J$662</f>
        <v>Estudiantes y Graduados</v>
      </c>
      <c r="K1033" s="98" t="s">
        <v>395</v>
      </c>
    </row>
    <row r="1034" spans="3:11" s="458" customFormat="1" ht="15.75" thickBot="1" x14ac:dyDescent="0.3">
      <c r="C1034" s="221" t="s">
        <v>422</v>
      </c>
      <c r="D1034" s="222">
        <v>3</v>
      </c>
      <c r="E1034" s="220">
        <f t="shared" si="82"/>
        <v>1650</v>
      </c>
      <c r="F1034" s="97">
        <f t="shared" si="81"/>
        <v>4950</v>
      </c>
      <c r="G1034" s="161" t="s">
        <v>129</v>
      </c>
      <c r="H1034" s="142" t="s">
        <v>761</v>
      </c>
      <c r="I1034" s="130" t="str">
        <f>VLOOKUP(H1034,Presupuesto!$B$11:$C$565,2,0)</f>
        <v>VIATICOS NACIONALES</v>
      </c>
      <c r="J1034" s="98" t="str">
        <f t="shared" si="83"/>
        <v>Estudiantes y Graduados</v>
      </c>
      <c r="K1034" s="98" t="s">
        <v>396</v>
      </c>
    </row>
    <row r="1035" spans="3:11" s="458" customFormat="1" ht="15.75" thickBot="1" x14ac:dyDescent="0.3">
      <c r="C1035" s="221" t="s">
        <v>430</v>
      </c>
      <c r="D1035" s="222">
        <v>12</v>
      </c>
      <c r="E1035" s="220">
        <f t="shared" si="82"/>
        <v>1150</v>
      </c>
      <c r="F1035" s="97">
        <f t="shared" si="81"/>
        <v>13800</v>
      </c>
      <c r="G1035" s="161" t="s">
        <v>129</v>
      </c>
      <c r="H1035" s="142" t="s">
        <v>761</v>
      </c>
      <c r="I1035" s="130" t="str">
        <f>VLOOKUP(H1035,Presupuesto!$B$11:$C$565,2,0)</f>
        <v>VIATICOS NACIONALES</v>
      </c>
      <c r="J1035" s="98" t="str">
        <f t="shared" si="83"/>
        <v>Estudiantes y Graduados</v>
      </c>
      <c r="K1035" s="98" t="s">
        <v>397</v>
      </c>
    </row>
    <row r="1036" spans="3:11" s="458" customFormat="1" x14ac:dyDescent="0.25">
      <c r="C1036" s="221" t="s">
        <v>434</v>
      </c>
      <c r="D1036" s="222">
        <v>3</v>
      </c>
      <c r="E1036" s="220">
        <f t="shared" si="82"/>
        <v>900</v>
      </c>
      <c r="F1036" s="97">
        <f t="shared" si="81"/>
        <v>2700</v>
      </c>
      <c r="G1036" s="161" t="s">
        <v>129</v>
      </c>
      <c r="H1036" s="142" t="s">
        <v>761</v>
      </c>
      <c r="I1036" s="130" t="str">
        <f>VLOOKUP(H1036,Presupuesto!$B$11:$C$565,2,0)</f>
        <v>VIATICOS NACIONALES</v>
      </c>
      <c r="J1036" s="98" t="str">
        <f t="shared" si="83"/>
        <v>Estudiantes y Graduados</v>
      </c>
      <c r="K1036" s="98" t="s">
        <v>398</v>
      </c>
    </row>
    <row r="1038" spans="3:11" ht="15.75" thickBot="1" x14ac:dyDescent="0.3"/>
    <row r="1039" spans="3:11" s="458" customFormat="1" ht="15.75" thickBot="1" x14ac:dyDescent="0.3">
      <c r="C1039" s="157" t="s">
        <v>53</v>
      </c>
      <c r="D1039" s="370">
        <f>SUM(F1046:F1051)</f>
        <v>67650</v>
      </c>
      <c r="F1039" s="70"/>
      <c r="G1039" s="79"/>
      <c r="H1039" s="70"/>
      <c r="I1039" s="70"/>
    </row>
    <row r="1040" spans="3:11" s="458" customFormat="1" x14ac:dyDescent="0.25">
      <c r="C1040" s="70"/>
      <c r="D1040" s="31"/>
      <c r="E1040" s="93"/>
      <c r="F1040" s="93"/>
      <c r="G1040" s="93"/>
      <c r="H1040" s="76"/>
      <c r="I1040" s="76"/>
      <c r="J1040" s="76"/>
      <c r="K1040" s="112"/>
    </row>
    <row r="1041" spans="3:11" s="458" customFormat="1" x14ac:dyDescent="0.25">
      <c r="C1041" s="70"/>
      <c r="D1041" s="31"/>
      <c r="E1041" s="93"/>
      <c r="F1041" s="93"/>
      <c r="G1041" s="93"/>
      <c r="H1041" s="76"/>
      <c r="I1041" s="76"/>
      <c r="J1041" s="76"/>
      <c r="K1041" s="112"/>
    </row>
    <row r="1042" spans="3:11" s="458" customFormat="1" ht="15.75" x14ac:dyDescent="0.25">
      <c r="C1042" s="202" t="s">
        <v>392</v>
      </c>
      <c r="D1042" s="366" t="s">
        <v>2230</v>
      </c>
      <c r="E1042" s="93"/>
      <c r="F1042" s="93"/>
      <c r="G1042" s="93"/>
      <c r="H1042" s="76"/>
      <c r="I1042" s="76"/>
      <c r="J1042" s="76"/>
      <c r="K1042" s="112"/>
    </row>
    <row r="1043" spans="3:11" s="458" customFormat="1" ht="18.75" x14ac:dyDescent="0.25">
      <c r="C1043" s="211" t="str">
        <f>IFERROR(VLOOKUP(D1042,'1. Desarrollo e Innov. Curricu.'!$E:$F,2,FALSE),IFERROR(VLOOKUP(D1042,'2. Investigación Científica'!$E:$F,2,FALSE),IFERROR(VLOOKUP(D1042,'3. Vinculación Univ. Sociedad'!$E:$F,2,FALSE),IFERROR(VLOOKUP(D1042,'4. Docencia y Profesorado Univ.'!$E:$F,2,FALSE),IFERROR(VLOOKUP(D1042,'5. Estudiantes y Graduados'!$E:$F,2,FALSE),IFERROR(VLOOKUP(D1042,'11. Gestion Administrativa'!$E:$F,2,FALSE),IFERROR(VLOOKUP(D1042,'13. Gestión Académica'!$E:$F,2,FALSE),IFERROR(VLOOKUP(D1042,'8. Asegura. de la Calid. y M'!$E:$F,2,FALSE),IFERROR(VLOOKUP(D1042,'6. Gestión del Conocimiento'!$E:$F,2,FALSE),IFERROR(VLOOKUP(D1042,'15. Gobernabilidad y Proceso...'!$E:$F,2,FALSE),IFERROR(VLOOKUP(D1042,'12. Gestión del Talento Humano'!$E:$F,2,FALSE),IFERROR(VLOOKUP(D1042,'14. Internacional... de la E.S.'!$E:$F,2,FALSE),IFERROR(VLOOKUP(D1042,'10. Posgrado'!$E:$F,2,FALSE),IFERROR(VLOOKUP(D1042,'17. Gestión TIC'!$E:$F,2,FALSE),IFERROR(VLOOKUP(D1042,'16. Desa. del Sistema Educ.Sup.'!$E:$F,2,FALSE),IFERROR(VLOOKUP(D1042,'9. Cultura de Inno. Insti...'!$E:$F,2,FALSE),VLOOKUP(D1042,'7. Lo Esencial de la Reforma U.'!$E:$F,2,0)))))))))))))))))</f>
        <v xml:space="preserve">1. Elaboracion de la agenda a desarrollar en cada centro regional. 2.Gestión de transporte.    3. Gestión de viaticos. </v>
      </c>
      <c r="D1043" s="31"/>
      <c r="E1043" s="93"/>
      <c r="F1043" s="93"/>
      <c r="G1043" s="93"/>
      <c r="H1043" s="76"/>
      <c r="I1043" s="76"/>
      <c r="J1043" s="76"/>
      <c r="K1043" s="112"/>
    </row>
    <row r="1044" spans="3:11" s="458" customFormat="1" ht="15.75" thickBot="1" x14ac:dyDescent="0.3">
      <c r="F1044" s="93"/>
      <c r="G1044" s="76"/>
      <c r="H1044" s="76"/>
      <c r="I1044" s="76"/>
    </row>
    <row r="1045" spans="3:11" s="458" customFormat="1" ht="30.75" thickBot="1" x14ac:dyDescent="0.3">
      <c r="C1045" s="129" t="s">
        <v>44</v>
      </c>
      <c r="D1045" s="129" t="s">
        <v>55</v>
      </c>
      <c r="E1045" s="136" t="s">
        <v>57</v>
      </c>
      <c r="F1045" s="135" t="s">
        <v>27</v>
      </c>
      <c r="G1045" s="133" t="s">
        <v>131</v>
      </c>
      <c r="H1045" s="136" t="s">
        <v>46</v>
      </c>
      <c r="I1045" s="133" t="s">
        <v>132</v>
      </c>
      <c r="J1045" s="133" t="s">
        <v>410</v>
      </c>
      <c r="K1045" s="133" t="s">
        <v>411</v>
      </c>
    </row>
    <row r="1046" spans="3:11" s="458" customFormat="1" ht="15.75" thickBot="1" x14ac:dyDescent="0.3">
      <c r="C1046" s="221" t="s">
        <v>420</v>
      </c>
      <c r="D1046" s="222">
        <v>3</v>
      </c>
      <c r="E1046" s="220">
        <f>HLOOKUP(C1046,$AH$2:$BU$3,2,0)</f>
        <v>2500</v>
      </c>
      <c r="F1046" s="97">
        <f t="shared" ref="F1046:F1051" si="84">D1046*E1046</f>
        <v>7500</v>
      </c>
      <c r="G1046" s="161" t="s">
        <v>129</v>
      </c>
      <c r="H1046" s="142" t="s">
        <v>761</v>
      </c>
      <c r="I1046" s="130" t="str">
        <f>VLOOKUP(H1046,Presupuesto!$B$11:$C$565,2,0)</f>
        <v>VIATICOS NACIONALES</v>
      </c>
      <c r="J1046" s="219" t="s">
        <v>1360</v>
      </c>
      <c r="K1046" s="98" t="s">
        <v>412</v>
      </c>
    </row>
    <row r="1047" spans="3:11" s="458" customFormat="1" ht="15.75" thickBot="1" x14ac:dyDescent="0.3">
      <c r="C1047" s="221" t="s">
        <v>428</v>
      </c>
      <c r="D1047" s="222">
        <v>15</v>
      </c>
      <c r="E1047" s="220">
        <f>HLOOKUP(C1047,$AH$2:$BU$3,2,0)</f>
        <v>2000</v>
      </c>
      <c r="F1047" s="97">
        <f t="shared" si="84"/>
        <v>30000</v>
      </c>
      <c r="G1047" s="161" t="s">
        <v>129</v>
      </c>
      <c r="H1047" s="142" t="s">
        <v>761</v>
      </c>
      <c r="I1047" s="130" t="str">
        <f>VLOOKUP(H1047,Presupuesto!$B$11:$C$565,2,0)</f>
        <v>VIATICOS NACIONALES</v>
      </c>
      <c r="J1047" s="98" t="str">
        <f>$J$662</f>
        <v>Estudiantes y Graduados</v>
      </c>
      <c r="K1047" s="98" t="s">
        <v>412</v>
      </c>
    </row>
    <row r="1048" spans="3:11" s="458" customFormat="1" ht="15.75" thickBot="1" x14ac:dyDescent="0.3">
      <c r="C1048" s="221" t="s">
        <v>432</v>
      </c>
      <c r="D1048" s="222">
        <v>3</v>
      </c>
      <c r="E1048" s="220">
        <f t="shared" ref="E1048:E1051" si="85">HLOOKUP(C1048,$AH$2:$BU$3,2,0)</f>
        <v>1750</v>
      </c>
      <c r="F1048" s="97">
        <f t="shared" si="84"/>
        <v>5250</v>
      </c>
      <c r="G1048" s="161" t="s">
        <v>129</v>
      </c>
      <c r="H1048" s="142" t="s">
        <v>761</v>
      </c>
      <c r="I1048" s="130" t="str">
        <f>VLOOKUP(H1048,Presupuesto!$B$11:$C$565,2,0)</f>
        <v>VIATICOS NACIONALES</v>
      </c>
      <c r="J1048" s="98" t="str">
        <f t="shared" ref="J1048:J1051" si="86">$J$662</f>
        <v>Estudiantes y Graduados</v>
      </c>
      <c r="K1048" s="98" t="s">
        <v>395</v>
      </c>
    </row>
    <row r="1049" spans="3:11" s="458" customFormat="1" ht="15.75" thickBot="1" x14ac:dyDescent="0.3">
      <c r="C1049" s="221" t="s">
        <v>422</v>
      </c>
      <c r="D1049" s="222">
        <v>3</v>
      </c>
      <c r="E1049" s="220">
        <f t="shared" si="85"/>
        <v>1650</v>
      </c>
      <c r="F1049" s="97">
        <f t="shared" si="84"/>
        <v>4950</v>
      </c>
      <c r="G1049" s="161" t="s">
        <v>129</v>
      </c>
      <c r="H1049" s="142" t="s">
        <v>761</v>
      </c>
      <c r="I1049" s="130" t="str">
        <f>VLOOKUP(H1049,Presupuesto!$B$11:$C$565,2,0)</f>
        <v>VIATICOS NACIONALES</v>
      </c>
      <c r="J1049" s="98" t="str">
        <f t="shared" si="86"/>
        <v>Estudiantes y Graduados</v>
      </c>
      <c r="K1049" s="98" t="s">
        <v>396</v>
      </c>
    </row>
    <row r="1050" spans="3:11" s="458" customFormat="1" ht="15.75" thickBot="1" x14ac:dyDescent="0.3">
      <c r="C1050" s="221" t="s">
        <v>430</v>
      </c>
      <c r="D1050" s="222">
        <v>15</v>
      </c>
      <c r="E1050" s="220">
        <f t="shared" si="85"/>
        <v>1150</v>
      </c>
      <c r="F1050" s="97">
        <f t="shared" si="84"/>
        <v>17250</v>
      </c>
      <c r="G1050" s="161" t="s">
        <v>129</v>
      </c>
      <c r="H1050" s="142" t="s">
        <v>761</v>
      </c>
      <c r="I1050" s="130" t="str">
        <f>VLOOKUP(H1050,Presupuesto!$B$11:$C$565,2,0)</f>
        <v>VIATICOS NACIONALES</v>
      </c>
      <c r="J1050" s="98" t="str">
        <f t="shared" si="86"/>
        <v>Estudiantes y Graduados</v>
      </c>
      <c r="K1050" s="98" t="s">
        <v>397</v>
      </c>
    </row>
    <row r="1051" spans="3:11" s="458" customFormat="1" x14ac:dyDescent="0.25">
      <c r="C1051" s="221" t="s">
        <v>434</v>
      </c>
      <c r="D1051" s="222">
        <v>3</v>
      </c>
      <c r="E1051" s="220">
        <f t="shared" si="85"/>
        <v>900</v>
      </c>
      <c r="F1051" s="97">
        <f t="shared" si="84"/>
        <v>2700</v>
      </c>
      <c r="G1051" s="161" t="s">
        <v>129</v>
      </c>
      <c r="H1051" s="142" t="s">
        <v>761</v>
      </c>
      <c r="I1051" s="130" t="str">
        <f>VLOOKUP(H1051,Presupuesto!$B$11:$C$565,2,0)</f>
        <v>VIATICOS NACIONALES</v>
      </c>
      <c r="J1051" s="98" t="str">
        <f t="shared" si="86"/>
        <v>Estudiantes y Graduados</v>
      </c>
      <c r="K1051" s="98" t="s">
        <v>398</v>
      </c>
    </row>
    <row r="1053" spans="3:11" ht="15.75" thickBot="1" x14ac:dyDescent="0.3"/>
    <row r="1054" spans="3:11" s="458" customFormat="1" ht="15.75" thickBot="1" x14ac:dyDescent="0.3">
      <c r="C1054" s="157" t="s">
        <v>53</v>
      </c>
      <c r="D1054" s="370">
        <f>SUM(F1061:F1066)</f>
        <v>76650</v>
      </c>
      <c r="F1054" s="70"/>
      <c r="G1054" s="79"/>
      <c r="H1054" s="70"/>
      <c r="I1054" s="70"/>
    </row>
    <row r="1055" spans="3:11" s="458" customFormat="1" x14ac:dyDescent="0.25">
      <c r="C1055" s="70"/>
      <c r="D1055" s="31"/>
      <c r="E1055" s="93"/>
      <c r="F1055" s="93"/>
      <c r="G1055" s="93"/>
      <c r="H1055" s="76"/>
      <c r="I1055" s="76"/>
      <c r="J1055" s="76"/>
      <c r="K1055" s="112"/>
    </row>
    <row r="1056" spans="3:11" s="458" customFormat="1" x14ac:dyDescent="0.25">
      <c r="C1056" s="70"/>
      <c r="D1056" s="31"/>
      <c r="E1056" s="93"/>
      <c r="F1056" s="93"/>
      <c r="G1056" s="93"/>
      <c r="H1056" s="76"/>
      <c r="I1056" s="76"/>
      <c r="J1056" s="76"/>
      <c r="K1056" s="112"/>
    </row>
    <row r="1057" spans="3:11" s="458" customFormat="1" ht="15.75" x14ac:dyDescent="0.25">
      <c r="C1057" s="202" t="s">
        <v>392</v>
      </c>
      <c r="D1057" s="366" t="s">
        <v>2231</v>
      </c>
      <c r="E1057" s="93"/>
      <c r="F1057" s="93"/>
      <c r="G1057" s="93"/>
      <c r="H1057" s="76"/>
      <c r="I1057" s="76"/>
      <c r="J1057" s="76"/>
      <c r="K1057" s="112"/>
    </row>
    <row r="1058" spans="3:11" s="458" customFormat="1" ht="18.75" x14ac:dyDescent="0.25">
      <c r="C1058" s="211" t="str">
        <f>IFERROR(VLOOKUP(D1057,'1. Desarrollo e Innov. Curricu.'!$E:$F,2,FALSE),IFERROR(VLOOKUP(D1057,'2. Investigación Científica'!$E:$F,2,FALSE),IFERROR(VLOOKUP(D1057,'3. Vinculación Univ. Sociedad'!$E:$F,2,FALSE),IFERROR(VLOOKUP(D1057,'4. Docencia y Profesorado Univ.'!$E:$F,2,FALSE),IFERROR(VLOOKUP(D1057,'5. Estudiantes y Graduados'!$E:$F,2,FALSE),IFERROR(VLOOKUP(D1057,'11. Gestion Administrativa'!$E:$F,2,FALSE),IFERROR(VLOOKUP(D1057,'13. Gestión Académica'!$E:$F,2,FALSE),IFERROR(VLOOKUP(D1057,'8. Asegura. de la Calid. y M'!$E:$F,2,FALSE),IFERROR(VLOOKUP(D1057,'6. Gestión del Conocimiento'!$E:$F,2,FALSE),IFERROR(VLOOKUP(D1057,'15. Gobernabilidad y Proceso...'!$E:$F,2,FALSE),IFERROR(VLOOKUP(D1057,'12. Gestión del Talento Humano'!$E:$F,2,FALSE),IFERROR(VLOOKUP(D1057,'14. Internacional... de la E.S.'!$E:$F,2,FALSE),IFERROR(VLOOKUP(D1057,'10. Posgrado'!$E:$F,2,FALSE),IFERROR(VLOOKUP(D1057,'17. Gestión TIC'!$E:$F,2,FALSE),IFERROR(VLOOKUP(D1057,'16. Desa. del Sistema Educ.Sup.'!$E:$F,2,FALSE),IFERROR(VLOOKUP(D1057,'9. Cultura de Inno. Insti...'!$E:$F,2,FALSE),VLOOKUP(D1057,'7. Lo Esencial de la Reforma U.'!$E:$F,2,0)))))))))))))))))</f>
        <v xml:space="preserve">1.Calendarizacion de gira       2.Remision  de convocatorias                        3.Confirmacion de asistencia               </v>
      </c>
      <c r="D1058" s="31"/>
      <c r="E1058" s="93"/>
      <c r="F1058" s="93"/>
      <c r="G1058" s="93"/>
      <c r="H1058" s="76"/>
      <c r="I1058" s="76"/>
      <c r="J1058" s="76"/>
      <c r="K1058" s="112"/>
    </row>
    <row r="1059" spans="3:11" s="458" customFormat="1" ht="15.75" thickBot="1" x14ac:dyDescent="0.3">
      <c r="F1059" s="93"/>
      <c r="G1059" s="76"/>
      <c r="H1059" s="76"/>
      <c r="I1059" s="76"/>
    </row>
    <row r="1060" spans="3:11" s="458" customFormat="1" ht="30.75" thickBot="1" x14ac:dyDescent="0.3">
      <c r="C1060" s="129" t="s">
        <v>44</v>
      </c>
      <c r="D1060" s="129" t="s">
        <v>55</v>
      </c>
      <c r="E1060" s="136" t="s">
        <v>57</v>
      </c>
      <c r="F1060" s="135" t="s">
        <v>27</v>
      </c>
      <c r="G1060" s="133" t="s">
        <v>131</v>
      </c>
      <c r="H1060" s="136" t="s">
        <v>46</v>
      </c>
      <c r="I1060" s="133" t="s">
        <v>132</v>
      </c>
      <c r="J1060" s="133" t="s">
        <v>410</v>
      </c>
      <c r="K1060" s="133" t="s">
        <v>411</v>
      </c>
    </row>
    <row r="1061" spans="3:11" s="458" customFormat="1" ht="15.75" thickBot="1" x14ac:dyDescent="0.3">
      <c r="C1061" s="221" t="s">
        <v>420</v>
      </c>
      <c r="D1061" s="222">
        <v>12</v>
      </c>
      <c r="E1061" s="220">
        <f>HLOOKUP(C1061,$AH$2:$BU$3,2,0)</f>
        <v>2500</v>
      </c>
      <c r="F1061" s="97">
        <f t="shared" ref="F1061:F1066" si="87">D1061*E1061</f>
        <v>30000</v>
      </c>
      <c r="G1061" s="161" t="s">
        <v>129</v>
      </c>
      <c r="H1061" s="142" t="s">
        <v>761</v>
      </c>
      <c r="I1061" s="130" t="str">
        <f>VLOOKUP(H1061,Presupuesto!$B$11:$C$565,2,0)</f>
        <v>VIATICOS NACIONALES</v>
      </c>
      <c r="J1061" s="219" t="s">
        <v>1360</v>
      </c>
      <c r="K1061" s="98" t="s">
        <v>412</v>
      </c>
    </row>
    <row r="1062" spans="3:11" s="458" customFormat="1" ht="15.75" thickBot="1" x14ac:dyDescent="0.3">
      <c r="C1062" s="221" t="s">
        <v>428</v>
      </c>
      <c r="D1062" s="222">
        <v>6</v>
      </c>
      <c r="E1062" s="220">
        <f>HLOOKUP(C1062,$AH$2:$BU$3,2,0)</f>
        <v>2000</v>
      </c>
      <c r="F1062" s="97">
        <f t="shared" si="87"/>
        <v>12000</v>
      </c>
      <c r="G1062" s="161" t="s">
        <v>129</v>
      </c>
      <c r="H1062" s="142" t="s">
        <v>761</v>
      </c>
      <c r="I1062" s="130" t="str">
        <f>VLOOKUP(H1062,Presupuesto!$B$11:$C$565,2,0)</f>
        <v>VIATICOS NACIONALES</v>
      </c>
      <c r="J1062" s="98" t="str">
        <f>$J$662</f>
        <v>Estudiantes y Graduados</v>
      </c>
      <c r="K1062" s="98" t="s">
        <v>412</v>
      </c>
    </row>
    <row r="1063" spans="3:11" s="458" customFormat="1" ht="15.75" thickBot="1" x14ac:dyDescent="0.3">
      <c r="C1063" s="221" t="s">
        <v>432</v>
      </c>
      <c r="D1063" s="222">
        <v>3</v>
      </c>
      <c r="E1063" s="220">
        <f t="shared" ref="E1063:E1066" si="88">HLOOKUP(C1063,$AH$2:$BU$3,2,0)</f>
        <v>1750</v>
      </c>
      <c r="F1063" s="97">
        <f t="shared" si="87"/>
        <v>5250</v>
      </c>
      <c r="G1063" s="161" t="s">
        <v>129</v>
      </c>
      <c r="H1063" s="142" t="s">
        <v>761</v>
      </c>
      <c r="I1063" s="130" t="str">
        <f>VLOOKUP(H1063,Presupuesto!$B$11:$C$565,2,0)</f>
        <v>VIATICOS NACIONALES</v>
      </c>
      <c r="J1063" s="98" t="str">
        <f t="shared" ref="J1063:J1066" si="89">$J$662</f>
        <v>Estudiantes y Graduados</v>
      </c>
      <c r="K1063" s="98" t="s">
        <v>395</v>
      </c>
    </row>
    <row r="1064" spans="3:11" s="458" customFormat="1" ht="15.75" thickBot="1" x14ac:dyDescent="0.3">
      <c r="C1064" s="221" t="s">
        <v>422</v>
      </c>
      <c r="D1064" s="222">
        <v>12</v>
      </c>
      <c r="E1064" s="220">
        <f t="shared" si="88"/>
        <v>1650</v>
      </c>
      <c r="F1064" s="97">
        <f t="shared" si="87"/>
        <v>19800</v>
      </c>
      <c r="G1064" s="161" t="s">
        <v>129</v>
      </c>
      <c r="H1064" s="142" t="s">
        <v>761</v>
      </c>
      <c r="I1064" s="130" t="str">
        <f>VLOOKUP(H1064,Presupuesto!$B$11:$C$565,2,0)</f>
        <v>VIATICOS NACIONALES</v>
      </c>
      <c r="J1064" s="98" t="str">
        <f t="shared" si="89"/>
        <v>Estudiantes y Graduados</v>
      </c>
      <c r="K1064" s="98" t="s">
        <v>396</v>
      </c>
    </row>
    <row r="1065" spans="3:11" s="458" customFormat="1" ht="15.75" thickBot="1" x14ac:dyDescent="0.3">
      <c r="C1065" s="221" t="s">
        <v>430</v>
      </c>
      <c r="D1065" s="222">
        <v>6</v>
      </c>
      <c r="E1065" s="220">
        <f t="shared" si="88"/>
        <v>1150</v>
      </c>
      <c r="F1065" s="97">
        <f t="shared" si="87"/>
        <v>6900</v>
      </c>
      <c r="G1065" s="161" t="s">
        <v>129</v>
      </c>
      <c r="H1065" s="142" t="s">
        <v>761</v>
      </c>
      <c r="I1065" s="130" t="str">
        <f>VLOOKUP(H1065,Presupuesto!$B$11:$C$565,2,0)</f>
        <v>VIATICOS NACIONALES</v>
      </c>
      <c r="J1065" s="98" t="str">
        <f t="shared" si="89"/>
        <v>Estudiantes y Graduados</v>
      </c>
      <c r="K1065" s="98" t="s">
        <v>397</v>
      </c>
    </row>
    <row r="1066" spans="3:11" s="458" customFormat="1" x14ac:dyDescent="0.25">
      <c r="C1066" s="221" t="s">
        <v>434</v>
      </c>
      <c r="D1066" s="222">
        <v>3</v>
      </c>
      <c r="E1066" s="220">
        <f t="shared" si="88"/>
        <v>900</v>
      </c>
      <c r="F1066" s="97">
        <f t="shared" si="87"/>
        <v>2700</v>
      </c>
      <c r="G1066" s="161" t="s">
        <v>129</v>
      </c>
      <c r="H1066" s="142" t="s">
        <v>761</v>
      </c>
      <c r="I1066" s="130" t="str">
        <f>VLOOKUP(H1066,Presupuesto!$B$11:$C$565,2,0)</f>
        <v>VIATICOS NACIONALES</v>
      </c>
      <c r="J1066" s="98" t="str">
        <f t="shared" si="89"/>
        <v>Estudiantes y Graduados</v>
      </c>
      <c r="K1066" s="98" t="s">
        <v>398</v>
      </c>
    </row>
    <row r="1067" spans="3:11" s="458" customFormat="1" x14ac:dyDescent="0.25">
      <c r="G1067" s="445"/>
    </row>
  </sheetData>
  <autoFilter ref="F7:I1067"/>
  <dataConsolidate/>
  <dataValidations count="6">
    <dataValidation type="list" allowBlank="1" showInputMessage="1" showErrorMessage="1" errorTitle="¡Ingreso Inválido!" error="Seleccione una opción de la lista." promptTitle="Tipo de Presupuesto" prompt="Seleccione una opción de la lista." sqref="G17:G22 G32:G34 G44:G78 G88:G122 G132:G133 G157:G160 G170:G204 G215:G249 G259:G293 G303:G337 G347:G381 G391:G425 G435:G469 G143:G147 G568:G602 G612:G626 G636:G637 G647:G652 G662:G665 G479:G558 G675:G678 G688:G689 G700:G734 G744:G778 G788:G822 G832:G838 G848:G857 G867:G875 G885:G893 G903:G915 G925:G930 G940:G944 G954:G960 G970:G976 G986:G1021 G1031:G1036 G1046:G1051 G1061:G1066">
      <formula1>$R$2:$S$2</formula1>
    </dataValidation>
    <dataValidation type="list" allowBlank="1" showInputMessage="1" showErrorMessage="1" errorTitle="¡Ingreso Inválido!" error="Seleccione una opción de la lista" promptTitle="Mes Requerido" prompt="Seleccione el mes en el que requiere el recurso." sqref="K17:K22 K32:K34 K44:K78 K88:K122 K132:K133 K157:K160 K170:K204 K215:K249 K259:K293 K303:K337 K347:K381 K391:K425 K435:K469 K143:K147 K568:K602 K612:K626 K636:K637 K647:K652 K662:K665 K479:K558 K675:K678 K688:K689 K700:K734 K744:K778 K788:K822 K832:K838 K848:K857 K867:K875 K885:K893 K903:K915 K925:K930 K940:K944 K954:K960 K970:K976 K986:K1021 K1031:K1036 K1046:K1051 K1061:K1066">
      <formula1>$U$2:$AF$2</formula1>
    </dataValidation>
    <dataValidation type="list" allowBlank="1" showInputMessage="1" showErrorMessage="1" errorTitle="¡Ingreso Invalido!" error="Seleccione una opción de la lista." promptTitle="Categoria/Zona de Viáticos" prompt="Seleccione una opción de la lista" sqref="C17 C32 C44 C88 C132:C133 C143:C146 C157 C170 C215:C218 C259 C303 C347:C350 C391:C394 C662:C665 C479 C568 C435:C438 C636 C647:C649 C612:C617 C675:C678 C688 C700:C701 C744:C745 C788:C789 C832:C833 C848:C849 C867:C868 C885:C886 C903:C904 C925:C926 C940:C941 C954 C970:C973 C986 C1031:C1036 C1046:C1051 C1061:C1066">
      <formula1>$AH$2:$BU$2</formula1>
    </dataValidation>
    <dataValidation type="list" allowBlank="1" showInputMessage="1" showErrorMessage="1" errorTitle="¡Ingreso Inválido!" error="Verifique el valor ingresado." promptTitle="Ingrese el Objeto de Gasto" prompt="Ingrese el Objeto de Gasto" sqref="H17:H22 H32:H34 H44:H78 H88:H122 H132:H133 H157:H160 H170:H204 H215:H249 H259:H293 H143:H147 H303:H337 H347:H381 H391:H425 H435:H469 H568:H602 H479:H558 H636:H637 H612:H626 H647:H652 H662:H665 H675:H678 H688:H689 H700:H734 H744:H778 H788:H822 H848:H857 H867:H875 H832:H838 H885:H893 H903:H915 H925:H930 H940:H944 H954:H960 H970:H976 H986:H1021 H1031:H1036 H1046:H1051 H1061:H1066">
      <formula1>$A$1:$UI$1</formula1>
    </dataValidation>
    <dataValidation type="list" allowBlank="1" showInputMessage="1" showErrorMessage="1" errorTitle="¡Ingreso Inválido!" error="Seleccione una opción de la lista." promptTitle="Dimensión Estratégica" prompt="Seleccione una opción de la lista." sqref="J33:J34 J45:J78 J89:J122 J133 J158:J160 J171:J204 J216:J249 J260:J293 J304:J337 J348:J381 J392:J425 J436:J469 J144:J147 J569:J602 J613:J626 J637 J648:J652 J663:J665 J18:J22 J480:J558 J676:J678 J689 J701:J734 J745:J778 J789:J822 J833:J838 J849:J857 J868:J875 J886:J893 J904:J915 J926:J930 J941:J944 J955:J960 J971:J976 J987:J1021 J1032:J1036 J1047:J1051 J1062:J1066">
      <formula1>$A$2:$P$2</formula1>
    </dataValidation>
    <dataValidation type="list" allowBlank="1" showInputMessage="1" showErrorMessage="1" errorTitle="¡Ingreso Inválido!" error="Seleccione una opción de la lista." promptTitle="Dimensión Estratégica" prompt="Seleccione una opción de la lista." sqref="J17 J32 J44 J88 J132 J143 J157 J170 J215 J259 J303 J347 J391 J435 J479 J568 J612 J636 J647 J662 J675 J688 J700 J744 J788 J832 J848 J867 J885 J903 J925 J940 J954 J970 J986 J1031 J1046 J1061">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17"/>
  <sheetViews>
    <sheetView showGridLines="0" topLeftCell="A4" zoomScale="86" zoomScaleNormal="86" workbookViewId="0">
      <selection activeCell="I30" sqref="I30"/>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54" t="str">
        <f>+Presupuesto!D11</f>
        <v>Recurrente</v>
      </c>
      <c r="S2" s="454"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9" t="s">
        <v>420</v>
      </c>
      <c r="AI2" s="449" t="s">
        <v>421</v>
      </c>
      <c r="AJ2" s="449" t="s">
        <v>422</v>
      </c>
      <c r="AK2" s="449" t="s">
        <v>423</v>
      </c>
      <c r="AL2" s="449" t="s">
        <v>424</v>
      </c>
      <c r="AM2" s="449" t="s">
        <v>427</v>
      </c>
      <c r="AN2" s="449" t="s">
        <v>425</v>
      </c>
      <c r="AO2" s="449" t="s">
        <v>426</v>
      </c>
      <c r="AP2" s="449" t="s">
        <v>428</v>
      </c>
      <c r="AQ2" s="449" t="s">
        <v>429</v>
      </c>
      <c r="AR2" s="449" t="s">
        <v>430</v>
      </c>
      <c r="AS2" s="449" t="s">
        <v>431</v>
      </c>
      <c r="AT2" s="449" t="s">
        <v>432</v>
      </c>
      <c r="AU2" s="449" t="s">
        <v>433</v>
      </c>
      <c r="AV2" s="449" t="s">
        <v>434</v>
      </c>
      <c r="AW2" s="449" t="s">
        <v>435</v>
      </c>
      <c r="AX2" s="449" t="s">
        <v>436</v>
      </c>
      <c r="AY2" s="449" t="s">
        <v>437</v>
      </c>
      <c r="AZ2" s="449" t="s">
        <v>438</v>
      </c>
      <c r="BA2" s="449" t="s">
        <v>439</v>
      </c>
      <c r="BB2" s="449" t="s">
        <v>440</v>
      </c>
      <c r="BC2" s="449" t="s">
        <v>441</v>
      </c>
      <c r="BD2" s="449" t="s">
        <v>442</v>
      </c>
      <c r="BE2" s="449" t="s">
        <v>443</v>
      </c>
      <c r="BF2" s="449" t="s">
        <v>444</v>
      </c>
      <c r="BG2" s="449" t="s">
        <v>445</v>
      </c>
      <c r="BH2" s="449" t="s">
        <v>446</v>
      </c>
      <c r="BI2" s="449" t="s">
        <v>447</v>
      </c>
      <c r="BJ2" s="449" t="s">
        <v>448</v>
      </c>
      <c r="BK2" s="449" t="s">
        <v>449</v>
      </c>
      <c r="BL2" s="449" t="s">
        <v>450</v>
      </c>
      <c r="BM2" s="449" t="s">
        <v>451</v>
      </c>
      <c r="BN2" s="449" t="s">
        <v>452</v>
      </c>
      <c r="BO2" s="449" t="s">
        <v>453</v>
      </c>
      <c r="BP2" s="449" t="s">
        <v>454</v>
      </c>
      <c r="BQ2" s="449" t="s">
        <v>455</v>
      </c>
      <c r="BR2" s="449" t="s">
        <v>456</v>
      </c>
      <c r="BS2" s="449" t="s">
        <v>457</v>
      </c>
      <c r="BT2" s="449" t="s">
        <v>458</v>
      </c>
      <c r="BU2" s="449" t="s">
        <v>459</v>
      </c>
    </row>
    <row r="3" spans="1:555" hidden="1" x14ac:dyDescent="0.25">
      <c r="AH3" s="450">
        <v>2500</v>
      </c>
      <c r="AI3" s="450">
        <v>1900</v>
      </c>
      <c r="AJ3" s="450">
        <v>1650</v>
      </c>
      <c r="AK3" s="450">
        <v>1580</v>
      </c>
      <c r="AL3" s="450">
        <v>2250</v>
      </c>
      <c r="AM3" s="450">
        <v>1650</v>
      </c>
      <c r="AN3" s="450">
        <v>1400</v>
      </c>
      <c r="AO3" s="451">
        <v>1340</v>
      </c>
      <c r="AP3" s="451">
        <v>2000</v>
      </c>
      <c r="AQ3" s="451">
        <v>1400</v>
      </c>
      <c r="AR3" s="451">
        <v>1150</v>
      </c>
      <c r="AS3" s="451">
        <v>1100</v>
      </c>
      <c r="AT3" s="451">
        <v>1750</v>
      </c>
      <c r="AU3" s="451">
        <v>1150</v>
      </c>
      <c r="AV3" s="451">
        <v>900</v>
      </c>
      <c r="AW3" s="451">
        <v>860</v>
      </c>
      <c r="AX3" s="451">
        <v>1200</v>
      </c>
      <c r="AY3" s="452">
        <v>900</v>
      </c>
      <c r="AZ3" s="452">
        <v>650</v>
      </c>
      <c r="BA3" s="452">
        <v>620</v>
      </c>
      <c r="BB3" s="450">
        <f>+'Cuadro Resumen'!C213</f>
        <v>5605.2314999999999</v>
      </c>
      <c r="BC3" s="450">
        <f>+'Cuadro Resumen'!D213</f>
        <v>5165.6055000000006</v>
      </c>
      <c r="BD3" s="450">
        <f>+'Cuadro Resumen'!E213</f>
        <v>6594.39</v>
      </c>
      <c r="BE3" s="450">
        <f>+'Cuadro Resumen'!F213</f>
        <v>6154.7640000000001</v>
      </c>
      <c r="BF3" s="450">
        <f>+'Cuadro Resumen'!C214</f>
        <v>4945.7925000000005</v>
      </c>
      <c r="BG3" s="450">
        <f>+'Cuadro Resumen'!D214</f>
        <v>4506.1665000000003</v>
      </c>
      <c r="BH3" s="450">
        <f>+'Cuadro Resumen'!E214</f>
        <v>5934.951</v>
      </c>
      <c r="BI3" s="450">
        <f>+'Cuadro Resumen'!F214</f>
        <v>5495.3249999999998</v>
      </c>
      <c r="BJ3" s="451">
        <f>+'Cuadro Resumen'!C215</f>
        <v>4286.3535000000002</v>
      </c>
      <c r="BK3" s="451">
        <f>+'Cuadro Resumen'!D215</f>
        <v>3956.634</v>
      </c>
      <c r="BL3" s="451">
        <f>+'Cuadro Resumen'!E215</f>
        <v>5275.5120000000006</v>
      </c>
      <c r="BM3" s="451">
        <f>+'Cuadro Resumen'!F215</f>
        <v>4835.8860000000004</v>
      </c>
      <c r="BN3" s="451">
        <f>+'Cuadro Resumen'!C216</f>
        <v>3626.9145000000003</v>
      </c>
      <c r="BO3" s="451">
        <f>+'Cuadro Resumen'!D216</f>
        <v>3297.1950000000002</v>
      </c>
      <c r="BP3" s="451">
        <f>+'Cuadro Resumen'!E216</f>
        <v>4616.0730000000003</v>
      </c>
      <c r="BQ3" s="451">
        <f>+'Cuadro Resumen'!F216</f>
        <v>4286.3535000000002</v>
      </c>
      <c r="BR3" s="451">
        <f>+'Cuadro Resumen'!C217</f>
        <v>3187.2885000000001</v>
      </c>
      <c r="BS3" s="451">
        <f>+'Cuadro Resumen'!D217</f>
        <v>2967.4755</v>
      </c>
      <c r="BT3" s="451">
        <f>+'Cuadro Resumen'!E217</f>
        <v>4066.5405000000001</v>
      </c>
      <c r="BU3" s="451">
        <f>+'Cuadro Resumen'!F217</f>
        <v>3736.8210000000004</v>
      </c>
    </row>
    <row r="4" spans="1:555" ht="15.75" thickBot="1" x14ac:dyDescent="0.3"/>
    <row r="5" spans="1:555" ht="27" thickBot="1" x14ac:dyDescent="0.3">
      <c r="C5" s="87" t="s">
        <v>388</v>
      </c>
      <c r="D5" s="198">
        <f>SUMIF(C:C,$C$10,D:D)</f>
        <v>56122040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0">
        <f>SUM(F17:F24)</f>
        <v>56122040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66" t="s">
        <v>1942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1.Promocion de los diferentes tipos de becas entre las carreras priorizadas en los diferentes Centros de la UNAH.                                       2. Recepcion, pre selección de los expedientes que reunen requisitos contemplados en el reglamento.                               3. Somenter aprobacion de los expedientes al Comite de Selección de estudiantes.                                              4. Jornadas de induccion a nuevos beneficiarios.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t="s">
        <v>1963</v>
      </c>
      <c r="D17" s="158">
        <v>1716</v>
      </c>
      <c r="E17" s="115">
        <v>1840</v>
      </c>
      <c r="F17" s="97">
        <f t="shared" ref="F17:F24" si="0">D17*E17</f>
        <v>3157440</v>
      </c>
      <c r="G17" s="161" t="s">
        <v>129</v>
      </c>
      <c r="H17" s="142" t="s">
        <v>1066</v>
      </c>
      <c r="I17" s="130" t="str">
        <f>VLOOKUP(H17,Presupuesto!$B$11:$C$565,2,0)</f>
        <v>BECAS</v>
      </c>
      <c r="J17" s="219" t="s">
        <v>1454</v>
      </c>
      <c r="K17" s="98" t="s">
        <v>394</v>
      </c>
      <c r="L17" s="98"/>
    </row>
    <row r="18" spans="3:12" x14ac:dyDescent="0.25">
      <c r="C18" s="141" t="s">
        <v>1964</v>
      </c>
      <c r="D18" s="158">
        <v>440</v>
      </c>
      <c r="E18" s="123">
        <v>1840</v>
      </c>
      <c r="F18" s="97">
        <f t="shared" si="0"/>
        <v>809600</v>
      </c>
      <c r="G18" s="161" t="s">
        <v>129</v>
      </c>
      <c r="H18" s="142" t="s">
        <v>1066</v>
      </c>
      <c r="I18" s="130" t="str">
        <f>VLOOKUP(H18,Presupuesto!$B$11:$C$565,2,0)</f>
        <v>BECAS</v>
      </c>
      <c r="J18" s="98" t="str">
        <f>$J$17</f>
        <v>Posgrado</v>
      </c>
      <c r="K18" s="98" t="s">
        <v>412</v>
      </c>
      <c r="L18" s="98"/>
    </row>
    <row r="19" spans="3:12" x14ac:dyDescent="0.25">
      <c r="C19" s="141" t="s">
        <v>1965</v>
      </c>
      <c r="D19" s="158">
        <v>275</v>
      </c>
      <c r="E19" s="123">
        <v>3000</v>
      </c>
      <c r="F19" s="97">
        <f t="shared" si="0"/>
        <v>825000</v>
      </c>
      <c r="G19" s="161" t="s">
        <v>129</v>
      </c>
      <c r="H19" s="142" t="s">
        <v>1066</v>
      </c>
      <c r="I19" s="130" t="str">
        <f>VLOOKUP(H19,Presupuesto!$B$11:$C$565,2,0)</f>
        <v>BECAS</v>
      </c>
      <c r="J19" s="98" t="str">
        <f t="shared" ref="J19:J23" si="1">$J$17</f>
        <v>Posgrado</v>
      </c>
      <c r="K19" s="98" t="s">
        <v>412</v>
      </c>
      <c r="L19" s="98"/>
    </row>
    <row r="20" spans="3:12" x14ac:dyDescent="0.25">
      <c r="C20" s="141" t="s">
        <v>1966</v>
      </c>
      <c r="D20" s="158">
        <v>2200</v>
      </c>
      <c r="E20" s="123">
        <v>2000</v>
      </c>
      <c r="F20" s="97">
        <f t="shared" si="0"/>
        <v>4400000</v>
      </c>
      <c r="G20" s="161" t="s">
        <v>129</v>
      </c>
      <c r="H20" s="142" t="s">
        <v>1074</v>
      </c>
      <c r="I20" s="130" t="str">
        <f>VLOOKUP(H20,Presupuesto!$B$11:$C$565,2,0)</f>
        <v>BECAS EXCELENCIA ACADEMICA</v>
      </c>
      <c r="J20" s="98" t="str">
        <f t="shared" si="1"/>
        <v>Posgrado</v>
      </c>
      <c r="K20" s="98" t="s">
        <v>412</v>
      </c>
      <c r="L20" s="98"/>
    </row>
    <row r="21" spans="3:12" x14ac:dyDescent="0.25">
      <c r="C21" s="141" t="s">
        <v>1967</v>
      </c>
      <c r="D21" s="158">
        <v>7700</v>
      </c>
      <c r="E21" s="123">
        <v>1680</v>
      </c>
      <c r="F21" s="97">
        <f t="shared" si="0"/>
        <v>12936000</v>
      </c>
      <c r="G21" s="161" t="s">
        <v>129</v>
      </c>
      <c r="H21" s="142" t="s">
        <v>1074</v>
      </c>
      <c r="I21" s="130" t="str">
        <f>VLOOKUP(H21,Presupuesto!$B$11:$C$565,2,0)</f>
        <v>BECAS EXCELENCIA ACADEMICA</v>
      </c>
      <c r="J21" s="98" t="str">
        <f t="shared" si="1"/>
        <v>Posgrado</v>
      </c>
      <c r="K21" s="98" t="s">
        <v>412</v>
      </c>
      <c r="L21" s="98"/>
    </row>
    <row r="22" spans="3:12" x14ac:dyDescent="0.25">
      <c r="C22" s="141" t="s">
        <v>1968</v>
      </c>
      <c r="D22" s="158">
        <v>600</v>
      </c>
      <c r="E22" s="123">
        <v>1840</v>
      </c>
      <c r="F22" s="97">
        <f t="shared" si="0"/>
        <v>1104000</v>
      </c>
      <c r="G22" s="161" t="s">
        <v>129</v>
      </c>
      <c r="H22" s="142" t="s">
        <v>1084</v>
      </c>
      <c r="I22" s="130" t="str">
        <f>VLOOKUP(H22,Presupuesto!$B$11:$C$565,2,0)</f>
        <v>PRESTAMOS A ESTUDIANTES</v>
      </c>
      <c r="J22" s="98" t="str">
        <f t="shared" si="1"/>
        <v>Posgrado</v>
      </c>
      <c r="K22" s="98" t="s">
        <v>401</v>
      </c>
      <c r="L22" s="98"/>
    </row>
    <row r="23" spans="3:12" x14ac:dyDescent="0.25">
      <c r="C23" s="141" t="s">
        <v>1969</v>
      </c>
      <c r="D23" s="158">
        <v>5500</v>
      </c>
      <c r="E23" s="123">
        <v>5980</v>
      </c>
      <c r="F23" s="97">
        <f t="shared" si="0"/>
        <v>32890000</v>
      </c>
      <c r="G23" s="161" t="s">
        <v>129</v>
      </c>
      <c r="H23" s="142" t="s">
        <v>1100</v>
      </c>
      <c r="I23" s="130" t="str">
        <f>VLOOKUP(H23,Presupuesto!$B$11:$C$565,2,0)</f>
        <v>BECAS DE EQUIDAD</v>
      </c>
      <c r="J23" s="98" t="str">
        <f t="shared" si="1"/>
        <v>Posgrado</v>
      </c>
      <c r="K23" s="98" t="s">
        <v>412</v>
      </c>
      <c r="L23" s="98"/>
    </row>
    <row r="24" spans="3:12" ht="15.75" thickBot="1" x14ac:dyDescent="0.3">
      <c r="C24" s="147"/>
      <c r="D24" s="223"/>
      <c r="E24" s="103"/>
      <c r="F24" s="105">
        <f t="shared" si="0"/>
        <v>0</v>
      </c>
      <c r="G24" s="162"/>
      <c r="H24" s="148"/>
      <c r="I24" s="132" t="e">
        <f>VLOOKUP(H24,Presupuesto!$B$11:$C$565,2,0)</f>
        <v>#N/A</v>
      </c>
      <c r="J24" s="106" t="str">
        <f t="shared" ref="J24" si="2">$J$17</f>
        <v>Posgrado</v>
      </c>
      <c r="K24" s="124" t="s">
        <v>394</v>
      </c>
      <c r="L24" s="124"/>
    </row>
    <row r="25" spans="3:12" x14ac:dyDescent="0.25">
      <c r="F25" s="90"/>
      <c r="G25" s="89"/>
      <c r="H25" s="90"/>
      <c r="I25" s="90"/>
    </row>
    <row r="26" spans="3:12" ht="15.75" thickBot="1" x14ac:dyDescent="0.3"/>
    <row r="27" spans="3:12" ht="15.75" thickBot="1" x14ac:dyDescent="0.3">
      <c r="C27" s="157" t="s">
        <v>53</v>
      </c>
      <c r="D27" s="370">
        <f>SUM(F34:F55)</f>
        <v>0</v>
      </c>
      <c r="F27" s="70"/>
      <c r="G27" s="79"/>
      <c r="H27" s="70"/>
      <c r="I27" s="70"/>
    </row>
    <row r="28" spans="3:12" x14ac:dyDescent="0.25">
      <c r="C28" s="70"/>
      <c r="D28" s="31"/>
      <c r="E28" s="93"/>
      <c r="F28" s="93"/>
      <c r="G28" s="93"/>
      <c r="H28" s="76"/>
      <c r="I28" s="76"/>
      <c r="J28" s="76"/>
      <c r="K28" s="112"/>
    </row>
    <row r="29" spans="3:12" x14ac:dyDescent="0.25">
      <c r="C29" s="70"/>
      <c r="D29" s="31"/>
      <c r="E29" s="93"/>
      <c r="F29" s="93"/>
      <c r="G29" s="93"/>
      <c r="H29" s="76"/>
      <c r="I29" s="76"/>
      <c r="J29" s="76"/>
      <c r="K29" s="112"/>
    </row>
    <row r="30" spans="3:12" ht="15.75" x14ac:dyDescent="0.25">
      <c r="C30" s="202" t="s">
        <v>392</v>
      </c>
      <c r="D30" s="366"/>
      <c r="E30" s="93"/>
      <c r="F30" s="93"/>
      <c r="G30" s="93"/>
      <c r="H30" s="76"/>
      <c r="I30" s="76"/>
      <c r="J30" s="76"/>
      <c r="K30" s="112"/>
    </row>
    <row r="31" spans="3:12" ht="18.75" x14ac:dyDescent="0.25">
      <c r="C31" s="211" t="e">
        <f>IFERROR(VLOOKUP(D30,'1. Desarrollo e Innov. Curricu.'!$E:$F,2,FALSE),IFERROR(VLOOKUP(D30,'2. Investigación Científica'!$E:$F,2,FALSE),IFERROR(VLOOKUP(D30,'3. Vinculación Univ. Sociedad'!$E:$F,2,FALSE),IFERROR(VLOOKUP(D30,'4. Docencia y Profesorado Univ.'!$E:$F,2,FALSE),IFERROR(VLOOKUP(D30,'5. Estudiantes y Graduados'!$E:$F,2,FALSE),IFERROR(VLOOKUP(D30,'11. Gestion Administrativa'!$E:$F,2,FALSE),IFERROR(VLOOKUP(D30,'13. Gestión Académica'!$E:$F,2,FALSE),IFERROR(VLOOKUP(D30,'8. Asegura. de la Calid. y M'!$E:$F,2,FALSE),IFERROR(VLOOKUP(D30,'6. Gestión del Conocimiento'!$E:$F,2,FALSE),IFERROR(VLOOKUP(D30,'15. Gobernabilidad y Proceso...'!$E:$F,2,FALSE),IFERROR(VLOOKUP(D30,'12. Gestión del Talento Humano'!$E:$F,2,FALSE),IFERROR(VLOOKUP(D30,'14. Internacional... de la E.S.'!$E:$F,2,FALSE),IFERROR(VLOOKUP(D30,'10. Posgrado'!$E:$F,2,FALSE),IFERROR(VLOOKUP(D30,'17. Gestión TIC'!$E:$F,2,FALSE),IFERROR(VLOOKUP(D30,'16. Desa. del Sistema Educ.Sup.'!$E:$F,2,FALSE),IFERROR(VLOOKUP(D30,'9. Cultura de Inno. Insti...'!$E:$F,2,FALSE),VLOOKUP(D30,'7. Lo Esencial de la Reforma U.'!$E:$F,2,0)))))))))))))))))</f>
        <v>#N/A</v>
      </c>
      <c r="D31" s="31"/>
      <c r="E31" s="93"/>
      <c r="F31" s="93"/>
      <c r="G31" s="93"/>
      <c r="H31" s="76"/>
      <c r="I31" s="76"/>
      <c r="J31" s="76"/>
      <c r="K31" s="112"/>
    </row>
    <row r="32" spans="3:12" ht="15.75" thickBot="1" x14ac:dyDescent="0.3">
      <c r="F32" s="93"/>
      <c r="G32" s="76"/>
      <c r="H32" s="76"/>
      <c r="I32" s="76"/>
    </row>
    <row r="33" spans="3:12" ht="30.75" thickBot="1" x14ac:dyDescent="0.3">
      <c r="C33" s="129" t="s">
        <v>44</v>
      </c>
      <c r="D33" s="134" t="s">
        <v>55</v>
      </c>
      <c r="E33" s="136" t="s">
        <v>57</v>
      </c>
      <c r="F33" s="135" t="s">
        <v>27</v>
      </c>
      <c r="G33" s="133" t="s">
        <v>131</v>
      </c>
      <c r="H33" s="136" t="s">
        <v>46</v>
      </c>
      <c r="I33" s="133" t="s">
        <v>132</v>
      </c>
      <c r="J33" s="133" t="s">
        <v>410</v>
      </c>
      <c r="K33" s="133" t="s">
        <v>411</v>
      </c>
      <c r="L33" s="133" t="s">
        <v>465</v>
      </c>
    </row>
    <row r="34" spans="3:12" x14ac:dyDescent="0.25">
      <c r="C34" s="141"/>
      <c r="D34" s="158"/>
      <c r="E34" s="115"/>
      <c r="F34" s="97">
        <f t="shared" ref="F34:F55" si="3">D34*E34</f>
        <v>0</v>
      </c>
      <c r="G34" s="161"/>
      <c r="H34" s="142" t="s">
        <v>1066</v>
      </c>
      <c r="I34" s="130" t="str">
        <f>VLOOKUP(H34,Presupuesto!$B$11:$C$565,2,0)</f>
        <v>BECAS</v>
      </c>
      <c r="J34" s="219" t="s">
        <v>1454</v>
      </c>
      <c r="K34" s="98" t="s">
        <v>394</v>
      </c>
      <c r="L34" s="98"/>
    </row>
    <row r="35" spans="3:12" x14ac:dyDescent="0.25">
      <c r="C35" s="141"/>
      <c r="D35" s="158"/>
      <c r="E35" s="123"/>
      <c r="F35" s="97">
        <f t="shared" si="3"/>
        <v>0</v>
      </c>
      <c r="G35" s="161"/>
      <c r="H35" s="142" t="s">
        <v>1068</v>
      </c>
      <c r="I35" s="130" t="str">
        <f>VLOOKUP(H35,Presupuesto!$B$11:$C$565,2,0)</f>
        <v>BECAS ESTUDIANTES DE PREGRADO (PLAN REFORMA)</v>
      </c>
      <c r="J35" s="98" t="str">
        <f>$J$34</f>
        <v>Posgrado</v>
      </c>
      <c r="K35" s="98" t="s">
        <v>412</v>
      </c>
      <c r="L35" s="98"/>
    </row>
    <row r="36" spans="3:12" x14ac:dyDescent="0.25">
      <c r="C36" s="141"/>
      <c r="D36" s="158"/>
      <c r="E36" s="123"/>
      <c r="F36" s="97">
        <f t="shared" si="3"/>
        <v>0</v>
      </c>
      <c r="G36" s="161"/>
      <c r="H36" s="142" t="s">
        <v>1070</v>
      </c>
      <c r="I36" s="130" t="str">
        <f>VLOOKUP(H36,Presupuesto!$B$11:$C$565,2,0)</f>
        <v>BECAS CONVENIO MINISTERIO SALUD -IHSS-UNAH</v>
      </c>
      <c r="J36" s="98" t="str">
        <f t="shared" ref="J36:J55" si="4">$J$34</f>
        <v>Posgrado</v>
      </c>
      <c r="K36" s="98" t="s">
        <v>412</v>
      </c>
      <c r="L36" s="98"/>
    </row>
    <row r="37" spans="3:12" x14ac:dyDescent="0.25">
      <c r="C37" s="141"/>
      <c r="D37" s="158"/>
      <c r="E37" s="123"/>
      <c r="F37" s="97">
        <f t="shared" si="3"/>
        <v>0</v>
      </c>
      <c r="G37" s="161"/>
      <c r="H37" s="142" t="s">
        <v>1072</v>
      </c>
      <c r="I37" s="130" t="str">
        <f>VLOOKUP(H37,Presupuesto!$B$11:$C$565,2,0)</f>
        <v>BECAS DE ACTUALIZACION Y CAPACITACION DOCENTE</v>
      </c>
      <c r="J37" s="98" t="str">
        <f t="shared" si="4"/>
        <v>Posgrado</v>
      </c>
      <c r="K37" s="98" t="s">
        <v>412</v>
      </c>
      <c r="L37" s="98"/>
    </row>
    <row r="38" spans="3:12" x14ac:dyDescent="0.25">
      <c r="C38" s="141"/>
      <c r="D38" s="158"/>
      <c r="E38" s="123"/>
      <c r="F38" s="97">
        <f t="shared" si="3"/>
        <v>0</v>
      </c>
      <c r="G38" s="161"/>
      <c r="H38" s="142" t="s">
        <v>1074</v>
      </c>
      <c r="I38" s="130" t="str">
        <f>VLOOKUP(H38,Presupuesto!$B$11:$C$565,2,0)</f>
        <v>BECAS EXCELENCIA ACADEMICA</v>
      </c>
      <c r="J38" s="98" t="str">
        <f t="shared" si="4"/>
        <v>Posgrado</v>
      </c>
      <c r="K38" s="98" t="s">
        <v>412</v>
      </c>
      <c r="L38" s="98"/>
    </row>
    <row r="39" spans="3:12" x14ac:dyDescent="0.25">
      <c r="C39" s="141"/>
      <c r="D39" s="158"/>
      <c r="E39" s="123"/>
      <c r="F39" s="97">
        <f t="shared" si="3"/>
        <v>0</v>
      </c>
      <c r="G39" s="161"/>
      <c r="H39" s="142" t="s">
        <v>1076</v>
      </c>
      <c r="I39" s="130" t="str">
        <f>VLOOKUP(H39,Presupuesto!$B$11:$C$565,2,0)</f>
        <v>BECAS PARA HIJOS DE LOS TRABAJADORES</v>
      </c>
      <c r="J39" s="98" t="str">
        <f t="shared" si="4"/>
        <v>Posgrado</v>
      </c>
      <c r="K39" s="98" t="s">
        <v>401</v>
      </c>
      <c r="L39" s="98"/>
    </row>
    <row r="40" spans="3:12" x14ac:dyDescent="0.25">
      <c r="C40" s="141"/>
      <c r="D40" s="158"/>
      <c r="E40" s="123"/>
      <c r="F40" s="97">
        <f t="shared" si="3"/>
        <v>0</v>
      </c>
      <c r="G40" s="161"/>
      <c r="H40" s="142" t="s">
        <v>1078</v>
      </c>
      <c r="I40" s="130" t="str">
        <f>VLOOKUP(H40,Presupuesto!$B$11:$C$565,2,0)</f>
        <v>BECAS POST GRADO ECONOMIA</v>
      </c>
      <c r="J40" s="98" t="str">
        <f t="shared" si="4"/>
        <v>Posgrado</v>
      </c>
      <c r="K40" s="98" t="s">
        <v>412</v>
      </c>
      <c r="L40" s="98"/>
    </row>
    <row r="41" spans="3:12" x14ac:dyDescent="0.25">
      <c r="C41" s="141"/>
      <c r="D41" s="158"/>
      <c r="E41" s="123"/>
      <c r="F41" s="97">
        <f t="shared" si="3"/>
        <v>0</v>
      </c>
      <c r="G41" s="161"/>
      <c r="H41" s="142" t="s">
        <v>1080</v>
      </c>
      <c r="I41" s="130" t="str">
        <f>VLOOKUP(H41,Presupuesto!$B$11:$C$565,2,0)</f>
        <v>BECAS POST-GRADO DE TRABAJO SOCIAL</v>
      </c>
      <c r="J41" s="98" t="str">
        <f t="shared" si="4"/>
        <v>Posgrado</v>
      </c>
      <c r="K41" s="98" t="s">
        <v>412</v>
      </c>
      <c r="L41" s="98"/>
    </row>
    <row r="42" spans="3:12" x14ac:dyDescent="0.25">
      <c r="C42" s="141"/>
      <c r="D42" s="158"/>
      <c r="E42" s="123"/>
      <c r="F42" s="97">
        <f t="shared" si="3"/>
        <v>0</v>
      </c>
      <c r="G42" s="161"/>
      <c r="H42" s="142" t="s">
        <v>1082</v>
      </c>
      <c r="I42" s="130" t="str">
        <f>VLOOKUP(H42,Presupuesto!$B$11:$C$565,2,0)</f>
        <v>BECAS PROFESIONALIZANTES DOCENTE (PLAN DE REFORMA)</v>
      </c>
      <c r="J42" s="98" t="str">
        <f t="shared" si="4"/>
        <v>Posgrado</v>
      </c>
      <c r="K42" s="98" t="s">
        <v>412</v>
      </c>
      <c r="L42" s="98"/>
    </row>
    <row r="43" spans="3:12" x14ac:dyDescent="0.25">
      <c r="C43" s="141"/>
      <c r="D43" s="158"/>
      <c r="E43" s="123"/>
      <c r="F43" s="97">
        <f t="shared" si="3"/>
        <v>0</v>
      </c>
      <c r="G43" s="161"/>
      <c r="H43" s="142" t="s">
        <v>1084</v>
      </c>
      <c r="I43" s="130" t="str">
        <f>VLOOKUP(H43,Presupuesto!$B$11:$C$565,2,0)</f>
        <v>PRESTAMOS A ESTUDIANTES</v>
      </c>
      <c r="J43" s="98" t="str">
        <f t="shared" si="4"/>
        <v>Posgrado</v>
      </c>
      <c r="K43" s="98" t="s">
        <v>412</v>
      </c>
      <c r="L43" s="98"/>
    </row>
    <row r="44" spans="3:12" x14ac:dyDescent="0.25">
      <c r="C44" s="141"/>
      <c r="D44" s="158"/>
      <c r="E44" s="123"/>
      <c r="F44" s="97">
        <f t="shared" si="3"/>
        <v>0</v>
      </c>
      <c r="G44" s="161"/>
      <c r="H44" s="142" t="s">
        <v>1086</v>
      </c>
      <c r="I44" s="130" t="str">
        <f>VLOOKUP(H44,Presupuesto!$B$11:$C$565,2,0)</f>
        <v>BECAS TALLERES EMPLEADOS A ESTUDIANTES</v>
      </c>
      <c r="J44" s="98" t="str">
        <f t="shared" si="4"/>
        <v>Posgrado</v>
      </c>
      <c r="K44" s="98" t="s">
        <v>412</v>
      </c>
      <c r="L44" s="98"/>
    </row>
    <row r="45" spans="3:12" x14ac:dyDescent="0.25">
      <c r="C45" s="141"/>
      <c r="D45" s="158"/>
      <c r="E45" s="123"/>
      <c r="F45" s="97">
        <f t="shared" si="3"/>
        <v>0</v>
      </c>
      <c r="G45" s="161"/>
      <c r="H45" s="142" t="s">
        <v>1088</v>
      </c>
      <c r="I45" s="130" t="str">
        <f>VLOOKUP(H45,Presupuesto!$B$11:$C$565,2,0)</f>
        <v>BECAS EXTERNAS DE INVESTIGACION</v>
      </c>
      <c r="J45" s="98" t="str">
        <f t="shared" si="4"/>
        <v>Posgrado</v>
      </c>
      <c r="K45" s="98" t="s">
        <v>412</v>
      </c>
      <c r="L45" s="98"/>
    </row>
    <row r="46" spans="3:12" x14ac:dyDescent="0.25">
      <c r="C46" s="141"/>
      <c r="D46" s="158"/>
      <c r="E46" s="123"/>
      <c r="F46" s="97">
        <f t="shared" si="3"/>
        <v>0</v>
      </c>
      <c r="G46" s="161"/>
      <c r="H46" s="142" t="s">
        <v>1090</v>
      </c>
      <c r="I46" s="130" t="str">
        <f>VLOOKUP(H46,Presupuesto!$B$11:$C$565,2,0)</f>
        <v>BECAS SUSTANTIVAS DE INVESTIGACIÓN</v>
      </c>
      <c r="J46" s="98" t="str">
        <f t="shared" si="4"/>
        <v>Posgrado</v>
      </c>
      <c r="K46" s="98" t="s">
        <v>412</v>
      </c>
      <c r="L46" s="98"/>
    </row>
    <row r="47" spans="3:12" x14ac:dyDescent="0.25">
      <c r="C47" s="141"/>
      <c r="D47" s="158"/>
      <c r="E47" s="123"/>
      <c r="F47" s="97">
        <f t="shared" si="3"/>
        <v>0</v>
      </c>
      <c r="G47" s="161"/>
      <c r="H47" s="142" t="s">
        <v>1092</v>
      </c>
      <c r="I47" s="130" t="str">
        <f>VLOOKUP(H47,Presupuesto!$B$11:$C$565,2,0)</f>
        <v>BECAS DE INVEST, PARA ESTUD. DE PREGRADO</v>
      </c>
      <c r="J47" s="98" t="str">
        <f t="shared" si="4"/>
        <v>Posgrado</v>
      </c>
      <c r="K47" s="98" t="s">
        <v>412</v>
      </c>
      <c r="L47" s="98"/>
    </row>
    <row r="48" spans="3:12" x14ac:dyDescent="0.25">
      <c r="C48" s="141"/>
      <c r="D48" s="158"/>
      <c r="E48" s="123"/>
      <c r="F48" s="97">
        <f t="shared" si="3"/>
        <v>0</v>
      </c>
      <c r="G48" s="161"/>
      <c r="H48" s="142" t="s">
        <v>1094</v>
      </c>
      <c r="I48" s="130" t="str">
        <f>VLOOKUP(H48,Presupuesto!$B$11:$C$565,2,0)</f>
        <v>BECAS DE INVEST. PARA DOC.DE POST-GRADO</v>
      </c>
      <c r="J48" s="98" t="str">
        <f t="shared" si="4"/>
        <v>Posgrado</v>
      </c>
      <c r="K48" s="98" t="s">
        <v>412</v>
      </c>
      <c r="L48" s="98"/>
    </row>
    <row r="49" spans="3:12" x14ac:dyDescent="0.25">
      <c r="C49" s="141"/>
      <c r="D49" s="158"/>
      <c r="E49" s="123"/>
      <c r="F49" s="97">
        <f t="shared" si="3"/>
        <v>0</v>
      </c>
      <c r="G49" s="161"/>
      <c r="H49" s="142" t="s">
        <v>1096</v>
      </c>
      <c r="I49" s="130" t="str">
        <f>VLOOKUP(H49,Presupuesto!$B$11:$C$565,2,0)</f>
        <v>BECAS BÁSICAS DE INVESTIGACIÓN</v>
      </c>
      <c r="J49" s="98" t="str">
        <f t="shared" si="4"/>
        <v>Posgrado</v>
      </c>
      <c r="K49" s="98" t="s">
        <v>412</v>
      </c>
      <c r="L49" s="98"/>
    </row>
    <row r="50" spans="3:12" x14ac:dyDescent="0.25">
      <c r="C50" s="141"/>
      <c r="D50" s="158"/>
      <c r="E50" s="123"/>
      <c r="F50" s="97">
        <f t="shared" si="3"/>
        <v>0</v>
      </c>
      <c r="G50" s="161"/>
      <c r="H50" s="142" t="s">
        <v>1098</v>
      </c>
      <c r="I50" s="130" t="str">
        <f>VLOOKUP(H50,Presupuesto!$B$11:$C$565,2,0)</f>
        <v>BECAS RELEVO GENERACIONAL</v>
      </c>
      <c r="J50" s="98" t="str">
        <f t="shared" si="4"/>
        <v>Posgrado</v>
      </c>
      <c r="K50" s="98" t="s">
        <v>412</v>
      </c>
      <c r="L50" s="98"/>
    </row>
    <row r="51" spans="3:12" x14ac:dyDescent="0.25">
      <c r="C51" s="141"/>
      <c r="D51" s="158"/>
      <c r="E51" s="123"/>
      <c r="F51" s="97">
        <f t="shared" si="3"/>
        <v>0</v>
      </c>
      <c r="G51" s="161"/>
      <c r="H51" s="142" t="s">
        <v>1100</v>
      </c>
      <c r="I51" s="130" t="str">
        <f>VLOOKUP(H51,Presupuesto!$B$11:$C$565,2,0)</f>
        <v>BECAS DE EQUIDAD</v>
      </c>
      <c r="J51" s="98" t="str">
        <f t="shared" si="4"/>
        <v>Posgrado</v>
      </c>
      <c r="K51" s="98" t="s">
        <v>412</v>
      </c>
      <c r="L51" s="98"/>
    </row>
    <row r="52" spans="3:12" x14ac:dyDescent="0.25">
      <c r="C52" s="141"/>
      <c r="D52" s="158"/>
      <c r="E52" s="123"/>
      <c r="F52" s="97">
        <f t="shared" si="3"/>
        <v>0</v>
      </c>
      <c r="G52" s="161"/>
      <c r="H52" s="142" t="s">
        <v>1102</v>
      </c>
      <c r="I52" s="130" t="str">
        <f>VLOOKUP(H52,Presupuesto!$B$11:$C$565,2,0)</f>
        <v>PREMIOS AL INVESTIGADOR</v>
      </c>
      <c r="J52" s="98" t="str">
        <f t="shared" si="4"/>
        <v>Posgrado</v>
      </c>
      <c r="K52" s="98" t="s">
        <v>412</v>
      </c>
      <c r="L52" s="98"/>
    </row>
    <row r="53" spans="3:12" x14ac:dyDescent="0.25">
      <c r="C53" s="141"/>
      <c r="D53" s="158"/>
      <c r="E53" s="123"/>
      <c r="F53" s="97">
        <f t="shared" si="3"/>
        <v>0</v>
      </c>
      <c r="G53" s="161"/>
      <c r="H53" s="142" t="s">
        <v>1104</v>
      </c>
      <c r="I53" s="130" t="str">
        <f>VLOOKUP(H53,Presupuesto!$B$11:$C$565,2,0)</f>
        <v>BECAS DE INV. PARA ESTUDIANTES DE POSTGRADO</v>
      </c>
      <c r="J53" s="98" t="str">
        <f t="shared" si="4"/>
        <v>Posgrado</v>
      </c>
      <c r="K53" s="98" t="s">
        <v>412</v>
      </c>
      <c r="L53" s="98"/>
    </row>
    <row r="54" spans="3:12" x14ac:dyDescent="0.25">
      <c r="C54" s="141"/>
      <c r="D54" s="158"/>
      <c r="E54" s="123"/>
      <c r="F54" s="97">
        <f t="shared" si="3"/>
        <v>0</v>
      </c>
      <c r="G54" s="161"/>
      <c r="H54" s="142" t="s">
        <v>1106</v>
      </c>
      <c r="I54" s="130" t="str">
        <f>VLOOKUP(H54,Presupuesto!$B$11:$C$565,2,0)</f>
        <v>Becas Especiales de Investigación</v>
      </c>
      <c r="J54" s="98" t="str">
        <f t="shared" si="4"/>
        <v>Posgrado</v>
      </c>
      <c r="K54" s="98" t="s">
        <v>412</v>
      </c>
      <c r="L54" s="98"/>
    </row>
    <row r="55" spans="3:12" ht="15.75" thickBot="1" x14ac:dyDescent="0.3">
      <c r="C55" s="147"/>
      <c r="D55" s="223"/>
      <c r="E55" s="103"/>
      <c r="F55" s="105">
        <f t="shared" si="3"/>
        <v>0</v>
      </c>
      <c r="G55" s="162"/>
      <c r="H55" s="148"/>
      <c r="I55" s="132" t="e">
        <f>VLOOKUP(H55,Presupuesto!$B$11:$C$565,2,0)</f>
        <v>#N/A</v>
      </c>
      <c r="J55" s="106" t="str">
        <f t="shared" si="4"/>
        <v>Posgrado</v>
      </c>
      <c r="K55" s="124" t="s">
        <v>394</v>
      </c>
      <c r="L55" s="124"/>
    </row>
    <row r="57" spans="3:12" ht="15.75" thickBot="1" x14ac:dyDescent="0.3"/>
    <row r="58" spans="3:12" ht="15.75" thickBot="1" x14ac:dyDescent="0.3">
      <c r="C58" s="157" t="s">
        <v>53</v>
      </c>
      <c r="D58" s="370">
        <f>SUM(F65:F86)</f>
        <v>0</v>
      </c>
      <c r="F58" s="70"/>
      <c r="G58" s="79"/>
      <c r="H58" s="70"/>
      <c r="I58" s="70"/>
    </row>
    <row r="59" spans="3:12" x14ac:dyDescent="0.25">
      <c r="C59" s="70"/>
      <c r="D59" s="31"/>
      <c r="E59" s="93"/>
      <c r="F59" s="93"/>
      <c r="G59" s="93"/>
      <c r="H59" s="76"/>
      <c r="I59" s="76"/>
      <c r="J59" s="76"/>
      <c r="K59" s="112"/>
    </row>
    <row r="60" spans="3:12" x14ac:dyDescent="0.25">
      <c r="C60" s="70"/>
      <c r="D60" s="31"/>
      <c r="E60" s="93"/>
      <c r="F60" s="93"/>
      <c r="G60" s="93"/>
      <c r="H60" s="76"/>
      <c r="I60" s="76"/>
      <c r="J60" s="76"/>
      <c r="K60" s="112"/>
    </row>
    <row r="61" spans="3:12" ht="15.75" x14ac:dyDescent="0.25">
      <c r="C61" s="202" t="s">
        <v>392</v>
      </c>
      <c r="D61" s="366"/>
      <c r="E61" s="93"/>
      <c r="F61" s="93"/>
      <c r="G61" s="93"/>
      <c r="H61" s="76"/>
      <c r="I61" s="76"/>
      <c r="J61" s="76"/>
      <c r="K61" s="112"/>
    </row>
    <row r="62" spans="3:12" ht="18.75" x14ac:dyDescent="0.25">
      <c r="C62" s="211" t="e">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#N/A</v>
      </c>
      <c r="D62" s="31"/>
      <c r="E62" s="93"/>
      <c r="F62" s="93"/>
      <c r="G62" s="93"/>
      <c r="H62" s="76"/>
      <c r="I62" s="76"/>
      <c r="J62" s="76"/>
      <c r="K62" s="112"/>
    </row>
    <row r="63" spans="3:12" ht="15.75" thickBot="1" x14ac:dyDescent="0.3">
      <c r="F63" s="93"/>
      <c r="G63" s="76"/>
      <c r="H63" s="76"/>
      <c r="I63" s="76"/>
    </row>
    <row r="64" spans="3:12" ht="30.75" thickBot="1" x14ac:dyDescent="0.3">
      <c r="C64" s="129" t="s">
        <v>44</v>
      </c>
      <c r="D64" s="134" t="s">
        <v>55</v>
      </c>
      <c r="E64" s="136" t="s">
        <v>57</v>
      </c>
      <c r="F64" s="135" t="s">
        <v>27</v>
      </c>
      <c r="G64" s="133" t="s">
        <v>131</v>
      </c>
      <c r="H64" s="136" t="s">
        <v>46</v>
      </c>
      <c r="I64" s="133" t="s">
        <v>132</v>
      </c>
      <c r="J64" s="133" t="s">
        <v>410</v>
      </c>
      <c r="K64" s="133" t="s">
        <v>411</v>
      </c>
      <c r="L64" s="133" t="s">
        <v>465</v>
      </c>
    </row>
    <row r="65" spans="3:12" x14ac:dyDescent="0.25">
      <c r="C65" s="141"/>
      <c r="D65" s="158"/>
      <c r="E65" s="115"/>
      <c r="F65" s="97">
        <f t="shared" ref="F65:F86" si="5">D65*E65</f>
        <v>0</v>
      </c>
      <c r="G65" s="161"/>
      <c r="H65" s="142" t="s">
        <v>1066</v>
      </c>
      <c r="I65" s="130" t="str">
        <f>VLOOKUP(H65,Presupuesto!$B$11:$C$565,2,0)</f>
        <v>BECAS</v>
      </c>
      <c r="J65" s="219" t="s">
        <v>1454</v>
      </c>
      <c r="K65" s="98" t="s">
        <v>394</v>
      </c>
      <c r="L65" s="98"/>
    </row>
    <row r="66" spans="3:12" x14ac:dyDescent="0.25">
      <c r="C66" s="141"/>
      <c r="D66" s="158"/>
      <c r="E66" s="123"/>
      <c r="F66" s="97">
        <f t="shared" si="5"/>
        <v>0</v>
      </c>
      <c r="G66" s="161"/>
      <c r="H66" s="142" t="s">
        <v>1068</v>
      </c>
      <c r="I66" s="130" t="str">
        <f>VLOOKUP(H66,Presupuesto!$B$11:$C$565,2,0)</f>
        <v>BECAS ESTUDIANTES DE PREGRADO (PLAN REFORMA)</v>
      </c>
      <c r="J66" s="98" t="str">
        <f>$J$65</f>
        <v>Posgrado</v>
      </c>
      <c r="K66" s="98" t="s">
        <v>412</v>
      </c>
      <c r="L66" s="98"/>
    </row>
    <row r="67" spans="3:12" x14ac:dyDescent="0.25">
      <c r="C67" s="141"/>
      <c r="D67" s="158"/>
      <c r="E67" s="123"/>
      <c r="F67" s="97">
        <f t="shared" si="5"/>
        <v>0</v>
      </c>
      <c r="G67" s="161"/>
      <c r="H67" s="142" t="s">
        <v>1070</v>
      </c>
      <c r="I67" s="130" t="str">
        <f>VLOOKUP(H67,Presupuesto!$B$11:$C$565,2,0)</f>
        <v>BECAS CONVENIO MINISTERIO SALUD -IHSS-UNAH</v>
      </c>
      <c r="J67" s="98" t="str">
        <f t="shared" ref="J67:J86" si="6">$J$65</f>
        <v>Posgrado</v>
      </c>
      <c r="K67" s="98" t="s">
        <v>412</v>
      </c>
      <c r="L67" s="98"/>
    </row>
    <row r="68" spans="3:12" x14ac:dyDescent="0.25">
      <c r="C68" s="141"/>
      <c r="D68" s="158"/>
      <c r="E68" s="123"/>
      <c r="F68" s="97">
        <f t="shared" si="5"/>
        <v>0</v>
      </c>
      <c r="G68" s="161"/>
      <c r="H68" s="142" t="s">
        <v>1072</v>
      </c>
      <c r="I68" s="130" t="str">
        <f>VLOOKUP(H68,Presupuesto!$B$11:$C$565,2,0)</f>
        <v>BECAS DE ACTUALIZACION Y CAPACITACION DOCENTE</v>
      </c>
      <c r="J68" s="98" t="str">
        <f t="shared" si="6"/>
        <v>Posgrado</v>
      </c>
      <c r="K68" s="98" t="s">
        <v>412</v>
      </c>
      <c r="L68" s="98"/>
    </row>
    <row r="69" spans="3:12" x14ac:dyDescent="0.25">
      <c r="C69" s="141"/>
      <c r="D69" s="158"/>
      <c r="E69" s="123"/>
      <c r="F69" s="97">
        <f t="shared" si="5"/>
        <v>0</v>
      </c>
      <c r="G69" s="161"/>
      <c r="H69" s="142" t="s">
        <v>1074</v>
      </c>
      <c r="I69" s="130" t="str">
        <f>VLOOKUP(H69,Presupuesto!$B$11:$C$565,2,0)</f>
        <v>BECAS EXCELENCIA ACADEMICA</v>
      </c>
      <c r="J69" s="98" t="str">
        <f t="shared" si="6"/>
        <v>Posgrado</v>
      </c>
      <c r="K69" s="98" t="s">
        <v>412</v>
      </c>
      <c r="L69" s="98"/>
    </row>
    <row r="70" spans="3:12" x14ac:dyDescent="0.25">
      <c r="C70" s="141"/>
      <c r="D70" s="158"/>
      <c r="E70" s="123"/>
      <c r="F70" s="97">
        <f t="shared" si="5"/>
        <v>0</v>
      </c>
      <c r="G70" s="161"/>
      <c r="H70" s="142" t="s">
        <v>1076</v>
      </c>
      <c r="I70" s="130" t="str">
        <f>VLOOKUP(H70,Presupuesto!$B$11:$C$565,2,0)</f>
        <v>BECAS PARA HIJOS DE LOS TRABAJADORES</v>
      </c>
      <c r="J70" s="98" t="str">
        <f t="shared" si="6"/>
        <v>Posgrado</v>
      </c>
      <c r="K70" s="98" t="s">
        <v>401</v>
      </c>
      <c r="L70" s="98"/>
    </row>
    <row r="71" spans="3:12" x14ac:dyDescent="0.25">
      <c r="C71" s="141"/>
      <c r="D71" s="158"/>
      <c r="E71" s="123"/>
      <c r="F71" s="97">
        <f t="shared" si="5"/>
        <v>0</v>
      </c>
      <c r="G71" s="161"/>
      <c r="H71" s="142" t="s">
        <v>1078</v>
      </c>
      <c r="I71" s="130" t="str">
        <f>VLOOKUP(H71,Presupuesto!$B$11:$C$565,2,0)</f>
        <v>BECAS POST GRADO ECONOMIA</v>
      </c>
      <c r="J71" s="98" t="str">
        <f t="shared" si="6"/>
        <v>Posgrado</v>
      </c>
      <c r="K71" s="98" t="s">
        <v>412</v>
      </c>
      <c r="L71" s="98"/>
    </row>
    <row r="72" spans="3:12" x14ac:dyDescent="0.25">
      <c r="C72" s="141"/>
      <c r="D72" s="158"/>
      <c r="E72" s="123"/>
      <c r="F72" s="97">
        <f t="shared" si="5"/>
        <v>0</v>
      </c>
      <c r="G72" s="161"/>
      <c r="H72" s="142" t="s">
        <v>1080</v>
      </c>
      <c r="I72" s="130" t="str">
        <f>VLOOKUP(H72,Presupuesto!$B$11:$C$565,2,0)</f>
        <v>BECAS POST-GRADO DE TRABAJO SOCIAL</v>
      </c>
      <c r="J72" s="98" t="str">
        <f t="shared" si="6"/>
        <v>Posgrado</v>
      </c>
      <c r="K72" s="98" t="s">
        <v>412</v>
      </c>
      <c r="L72" s="98"/>
    </row>
    <row r="73" spans="3:12" x14ac:dyDescent="0.25">
      <c r="C73" s="141"/>
      <c r="D73" s="158"/>
      <c r="E73" s="123"/>
      <c r="F73" s="97">
        <f t="shared" si="5"/>
        <v>0</v>
      </c>
      <c r="G73" s="161"/>
      <c r="H73" s="142" t="s">
        <v>1082</v>
      </c>
      <c r="I73" s="130" t="str">
        <f>VLOOKUP(H73,Presupuesto!$B$11:$C$565,2,0)</f>
        <v>BECAS PROFESIONALIZANTES DOCENTE (PLAN DE REFORMA)</v>
      </c>
      <c r="J73" s="98" t="str">
        <f t="shared" si="6"/>
        <v>Posgrado</v>
      </c>
      <c r="K73" s="98" t="s">
        <v>412</v>
      </c>
      <c r="L73" s="98"/>
    </row>
    <row r="74" spans="3:12" x14ac:dyDescent="0.25">
      <c r="C74" s="141"/>
      <c r="D74" s="158"/>
      <c r="E74" s="123"/>
      <c r="F74" s="97">
        <f t="shared" si="5"/>
        <v>0</v>
      </c>
      <c r="G74" s="161"/>
      <c r="H74" s="142" t="s">
        <v>1084</v>
      </c>
      <c r="I74" s="130" t="str">
        <f>VLOOKUP(H74,Presupuesto!$B$11:$C$565,2,0)</f>
        <v>PRESTAMOS A ESTUDIANTES</v>
      </c>
      <c r="J74" s="98" t="str">
        <f t="shared" si="6"/>
        <v>Posgrado</v>
      </c>
      <c r="K74" s="98" t="s">
        <v>412</v>
      </c>
      <c r="L74" s="98"/>
    </row>
    <row r="75" spans="3:12" x14ac:dyDescent="0.25">
      <c r="C75" s="141"/>
      <c r="D75" s="158"/>
      <c r="E75" s="123"/>
      <c r="F75" s="97">
        <f t="shared" si="5"/>
        <v>0</v>
      </c>
      <c r="G75" s="161"/>
      <c r="H75" s="142" t="s">
        <v>1086</v>
      </c>
      <c r="I75" s="130" t="str">
        <f>VLOOKUP(H75,Presupuesto!$B$11:$C$565,2,0)</f>
        <v>BECAS TALLERES EMPLEADOS A ESTUDIANTES</v>
      </c>
      <c r="J75" s="98" t="str">
        <f t="shared" si="6"/>
        <v>Posgrado</v>
      </c>
      <c r="K75" s="98" t="s">
        <v>412</v>
      </c>
      <c r="L75" s="98"/>
    </row>
    <row r="76" spans="3:12" x14ac:dyDescent="0.25">
      <c r="C76" s="141"/>
      <c r="D76" s="158"/>
      <c r="E76" s="123"/>
      <c r="F76" s="97">
        <f t="shared" si="5"/>
        <v>0</v>
      </c>
      <c r="G76" s="161"/>
      <c r="H76" s="142" t="s">
        <v>1088</v>
      </c>
      <c r="I76" s="130" t="str">
        <f>VLOOKUP(H76,Presupuesto!$B$11:$C$565,2,0)</f>
        <v>BECAS EXTERNAS DE INVESTIGACION</v>
      </c>
      <c r="J76" s="98" t="str">
        <f t="shared" si="6"/>
        <v>Posgrado</v>
      </c>
      <c r="K76" s="98" t="s">
        <v>412</v>
      </c>
      <c r="L76" s="98"/>
    </row>
    <row r="77" spans="3:12" x14ac:dyDescent="0.25">
      <c r="C77" s="141"/>
      <c r="D77" s="158"/>
      <c r="E77" s="123"/>
      <c r="F77" s="97">
        <f t="shared" si="5"/>
        <v>0</v>
      </c>
      <c r="G77" s="161"/>
      <c r="H77" s="142" t="s">
        <v>1090</v>
      </c>
      <c r="I77" s="130" t="str">
        <f>VLOOKUP(H77,Presupuesto!$B$11:$C$565,2,0)</f>
        <v>BECAS SUSTANTIVAS DE INVESTIGACIÓN</v>
      </c>
      <c r="J77" s="98" t="str">
        <f t="shared" si="6"/>
        <v>Posgrado</v>
      </c>
      <c r="K77" s="98" t="s">
        <v>412</v>
      </c>
      <c r="L77" s="98"/>
    </row>
    <row r="78" spans="3:12" x14ac:dyDescent="0.25">
      <c r="C78" s="141"/>
      <c r="D78" s="158"/>
      <c r="E78" s="123"/>
      <c r="F78" s="97">
        <f t="shared" si="5"/>
        <v>0</v>
      </c>
      <c r="G78" s="161"/>
      <c r="H78" s="142" t="s">
        <v>1092</v>
      </c>
      <c r="I78" s="130" t="str">
        <f>VLOOKUP(H78,Presupuesto!$B$11:$C$565,2,0)</f>
        <v>BECAS DE INVEST, PARA ESTUD. DE PREGRADO</v>
      </c>
      <c r="J78" s="98" t="str">
        <f t="shared" si="6"/>
        <v>Posgrado</v>
      </c>
      <c r="K78" s="98" t="s">
        <v>412</v>
      </c>
      <c r="L78" s="98"/>
    </row>
    <row r="79" spans="3:12" x14ac:dyDescent="0.25">
      <c r="C79" s="141"/>
      <c r="D79" s="158"/>
      <c r="E79" s="123"/>
      <c r="F79" s="97">
        <f t="shared" si="5"/>
        <v>0</v>
      </c>
      <c r="G79" s="161"/>
      <c r="H79" s="142" t="s">
        <v>1094</v>
      </c>
      <c r="I79" s="130" t="str">
        <f>VLOOKUP(H79,Presupuesto!$B$11:$C$565,2,0)</f>
        <v>BECAS DE INVEST. PARA DOC.DE POST-GRADO</v>
      </c>
      <c r="J79" s="98" t="str">
        <f t="shared" si="6"/>
        <v>Posgrado</v>
      </c>
      <c r="K79" s="98" t="s">
        <v>412</v>
      </c>
      <c r="L79" s="98"/>
    </row>
    <row r="80" spans="3:12" x14ac:dyDescent="0.25">
      <c r="C80" s="141"/>
      <c r="D80" s="158"/>
      <c r="E80" s="123"/>
      <c r="F80" s="97">
        <f t="shared" si="5"/>
        <v>0</v>
      </c>
      <c r="G80" s="161"/>
      <c r="H80" s="142" t="s">
        <v>1096</v>
      </c>
      <c r="I80" s="130" t="str">
        <f>VLOOKUP(H80,Presupuesto!$B$11:$C$565,2,0)</f>
        <v>BECAS BÁSICAS DE INVESTIGACIÓN</v>
      </c>
      <c r="J80" s="98" t="str">
        <f t="shared" si="6"/>
        <v>Posgrado</v>
      </c>
      <c r="K80" s="98" t="s">
        <v>412</v>
      </c>
      <c r="L80" s="98"/>
    </row>
    <row r="81" spans="3:12" x14ac:dyDescent="0.25">
      <c r="C81" s="141"/>
      <c r="D81" s="158"/>
      <c r="E81" s="123"/>
      <c r="F81" s="97">
        <f t="shared" si="5"/>
        <v>0</v>
      </c>
      <c r="G81" s="161"/>
      <c r="H81" s="142" t="s">
        <v>1098</v>
      </c>
      <c r="I81" s="130" t="str">
        <f>VLOOKUP(H81,Presupuesto!$B$11:$C$565,2,0)</f>
        <v>BECAS RELEVO GENERACIONAL</v>
      </c>
      <c r="J81" s="98" t="str">
        <f t="shared" si="6"/>
        <v>Posgrado</v>
      </c>
      <c r="K81" s="98" t="s">
        <v>412</v>
      </c>
      <c r="L81" s="98"/>
    </row>
    <row r="82" spans="3:12" x14ac:dyDescent="0.25">
      <c r="C82" s="141"/>
      <c r="D82" s="158"/>
      <c r="E82" s="123"/>
      <c r="F82" s="97">
        <f t="shared" si="5"/>
        <v>0</v>
      </c>
      <c r="G82" s="161"/>
      <c r="H82" s="142" t="s">
        <v>1100</v>
      </c>
      <c r="I82" s="130" t="str">
        <f>VLOOKUP(H82,Presupuesto!$B$11:$C$565,2,0)</f>
        <v>BECAS DE EQUIDAD</v>
      </c>
      <c r="J82" s="98" t="str">
        <f t="shared" si="6"/>
        <v>Posgrado</v>
      </c>
      <c r="K82" s="98" t="s">
        <v>412</v>
      </c>
      <c r="L82" s="98"/>
    </row>
    <row r="83" spans="3:12" x14ac:dyDescent="0.25">
      <c r="C83" s="141"/>
      <c r="D83" s="158"/>
      <c r="E83" s="123"/>
      <c r="F83" s="97">
        <f t="shared" si="5"/>
        <v>0</v>
      </c>
      <c r="G83" s="161"/>
      <c r="H83" s="142" t="s">
        <v>1102</v>
      </c>
      <c r="I83" s="130" t="str">
        <f>VLOOKUP(H83,Presupuesto!$B$11:$C$565,2,0)</f>
        <v>PREMIOS AL INVESTIGADOR</v>
      </c>
      <c r="J83" s="98" t="str">
        <f t="shared" si="6"/>
        <v>Posgrado</v>
      </c>
      <c r="K83" s="98" t="s">
        <v>412</v>
      </c>
      <c r="L83" s="98"/>
    </row>
    <row r="84" spans="3:12" x14ac:dyDescent="0.25">
      <c r="C84" s="141"/>
      <c r="D84" s="158"/>
      <c r="E84" s="123"/>
      <c r="F84" s="97">
        <f t="shared" si="5"/>
        <v>0</v>
      </c>
      <c r="G84" s="161"/>
      <c r="H84" s="142" t="s">
        <v>1104</v>
      </c>
      <c r="I84" s="130" t="str">
        <f>VLOOKUP(H84,Presupuesto!$B$11:$C$565,2,0)</f>
        <v>BECAS DE INV. PARA ESTUDIANTES DE POSTGRADO</v>
      </c>
      <c r="J84" s="98" t="str">
        <f t="shared" si="6"/>
        <v>Posgrado</v>
      </c>
      <c r="K84" s="98" t="s">
        <v>412</v>
      </c>
      <c r="L84" s="98"/>
    </row>
    <row r="85" spans="3:12" x14ac:dyDescent="0.25">
      <c r="C85" s="141"/>
      <c r="D85" s="158"/>
      <c r="E85" s="123"/>
      <c r="F85" s="97">
        <f t="shared" si="5"/>
        <v>0</v>
      </c>
      <c r="G85" s="161"/>
      <c r="H85" s="142" t="s">
        <v>1106</v>
      </c>
      <c r="I85" s="130" t="str">
        <f>VLOOKUP(H85,Presupuesto!$B$11:$C$565,2,0)</f>
        <v>Becas Especiales de Investigación</v>
      </c>
      <c r="J85" s="98" t="str">
        <f t="shared" si="6"/>
        <v>Posgrado</v>
      </c>
      <c r="K85" s="98" t="s">
        <v>412</v>
      </c>
      <c r="L85" s="98"/>
    </row>
    <row r="86" spans="3:12" ht="15.75" thickBot="1" x14ac:dyDescent="0.3">
      <c r="C86" s="147"/>
      <c r="D86" s="223"/>
      <c r="E86" s="103"/>
      <c r="F86" s="105">
        <f t="shared" si="5"/>
        <v>0</v>
      </c>
      <c r="G86" s="162"/>
      <c r="H86" s="148"/>
      <c r="I86" s="132" t="e">
        <f>VLOOKUP(H86,Presupuesto!$B$11:$C$565,2,0)</f>
        <v>#N/A</v>
      </c>
      <c r="J86" s="106" t="str">
        <f t="shared" si="6"/>
        <v>Posgrado</v>
      </c>
      <c r="K86" s="124" t="s">
        <v>394</v>
      </c>
      <c r="L86" s="124"/>
    </row>
    <row r="88" spans="3:12" ht="15.75" thickBot="1" x14ac:dyDescent="0.3"/>
    <row r="89" spans="3:12" ht="15.75" thickBot="1" x14ac:dyDescent="0.3">
      <c r="C89" s="157" t="s">
        <v>53</v>
      </c>
      <c r="D89" s="370">
        <f>SUM(F96:F117)</f>
        <v>0</v>
      </c>
      <c r="F89" s="70"/>
      <c r="G89" s="79"/>
      <c r="H89" s="70"/>
      <c r="I89" s="70"/>
    </row>
    <row r="90" spans="3:12" x14ac:dyDescent="0.25">
      <c r="C90" s="70"/>
      <c r="D90" s="31"/>
      <c r="E90" s="93"/>
      <c r="F90" s="93"/>
      <c r="G90" s="93"/>
      <c r="H90" s="76"/>
      <c r="I90" s="76"/>
      <c r="J90" s="76"/>
      <c r="K90" s="112"/>
    </row>
    <row r="91" spans="3:12" x14ac:dyDescent="0.25">
      <c r="C91" s="70"/>
      <c r="D91" s="31"/>
      <c r="E91" s="93"/>
      <c r="F91" s="93"/>
      <c r="G91" s="93"/>
      <c r="H91" s="76"/>
      <c r="I91" s="76"/>
      <c r="J91" s="76"/>
      <c r="K91" s="112"/>
    </row>
    <row r="92" spans="3:12" ht="15.75" x14ac:dyDescent="0.25">
      <c r="C92" s="202" t="s">
        <v>392</v>
      </c>
      <c r="D92" s="366"/>
      <c r="E92" s="93"/>
      <c r="F92" s="93"/>
      <c r="G92" s="93"/>
      <c r="H92" s="76"/>
      <c r="I92" s="76"/>
      <c r="J92" s="76"/>
      <c r="K92" s="112"/>
    </row>
    <row r="93" spans="3:12" ht="18.75" x14ac:dyDescent="0.25">
      <c r="C93" s="211" t="e">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#N/A</v>
      </c>
      <c r="D93" s="31"/>
      <c r="E93" s="93"/>
      <c r="F93" s="93"/>
      <c r="G93" s="93"/>
      <c r="H93" s="76"/>
      <c r="I93" s="76"/>
      <c r="J93" s="76"/>
      <c r="K93" s="112"/>
    </row>
    <row r="94" spans="3:12" ht="15.75" thickBot="1" x14ac:dyDescent="0.3">
      <c r="F94" s="93"/>
      <c r="G94" s="76"/>
      <c r="H94" s="76"/>
      <c r="I94" s="76"/>
    </row>
    <row r="95" spans="3:12" ht="30.75" thickBot="1" x14ac:dyDescent="0.3">
      <c r="C95" s="129" t="s">
        <v>44</v>
      </c>
      <c r="D95" s="134" t="s">
        <v>55</v>
      </c>
      <c r="E95" s="136" t="s">
        <v>57</v>
      </c>
      <c r="F95" s="135" t="s">
        <v>27</v>
      </c>
      <c r="G95" s="133" t="s">
        <v>131</v>
      </c>
      <c r="H95" s="136" t="s">
        <v>46</v>
      </c>
      <c r="I95" s="133" t="s">
        <v>132</v>
      </c>
      <c r="J95" s="133" t="s">
        <v>410</v>
      </c>
      <c r="K95" s="133" t="s">
        <v>411</v>
      </c>
      <c r="L95" s="133" t="s">
        <v>465</v>
      </c>
    </row>
    <row r="96" spans="3:12" x14ac:dyDescent="0.25">
      <c r="C96" s="141"/>
      <c r="D96" s="158"/>
      <c r="E96" s="115"/>
      <c r="F96" s="97">
        <f t="shared" ref="F96:F117" si="7">D96*E96</f>
        <v>0</v>
      </c>
      <c r="G96" s="161"/>
      <c r="H96" s="142" t="s">
        <v>1066</v>
      </c>
      <c r="I96" s="130" t="str">
        <f>VLOOKUP(H96,Presupuesto!$B$11:$C$565,2,0)</f>
        <v>BECAS</v>
      </c>
      <c r="J96" s="219" t="s">
        <v>1454</v>
      </c>
      <c r="K96" s="98" t="s">
        <v>394</v>
      </c>
      <c r="L96" s="98"/>
    </row>
    <row r="97" spans="3:12" x14ac:dyDescent="0.25">
      <c r="C97" s="141"/>
      <c r="D97" s="158"/>
      <c r="E97" s="123"/>
      <c r="F97" s="97">
        <f t="shared" si="7"/>
        <v>0</v>
      </c>
      <c r="G97" s="161"/>
      <c r="H97" s="142" t="s">
        <v>1068</v>
      </c>
      <c r="I97" s="130" t="str">
        <f>VLOOKUP(H97,Presupuesto!$B$11:$C$565,2,0)</f>
        <v>BECAS ESTUDIANTES DE PREGRADO (PLAN REFORMA)</v>
      </c>
      <c r="J97" s="98" t="str">
        <f>$J$96</f>
        <v>Posgrado</v>
      </c>
      <c r="K97" s="98" t="s">
        <v>412</v>
      </c>
      <c r="L97" s="98"/>
    </row>
    <row r="98" spans="3:12" x14ac:dyDescent="0.25">
      <c r="C98" s="141"/>
      <c r="D98" s="158"/>
      <c r="E98" s="123"/>
      <c r="F98" s="97">
        <f t="shared" si="7"/>
        <v>0</v>
      </c>
      <c r="G98" s="161"/>
      <c r="H98" s="142" t="s">
        <v>1070</v>
      </c>
      <c r="I98" s="130" t="str">
        <f>VLOOKUP(H98,Presupuesto!$B$11:$C$565,2,0)</f>
        <v>BECAS CONVENIO MINISTERIO SALUD -IHSS-UNAH</v>
      </c>
      <c r="J98" s="98" t="str">
        <f t="shared" ref="J98:J117" si="8">$J$96</f>
        <v>Posgrado</v>
      </c>
      <c r="K98" s="98" t="s">
        <v>412</v>
      </c>
      <c r="L98" s="98"/>
    </row>
    <row r="99" spans="3:12" x14ac:dyDescent="0.25">
      <c r="C99" s="141"/>
      <c r="D99" s="158"/>
      <c r="E99" s="123"/>
      <c r="F99" s="97">
        <f t="shared" si="7"/>
        <v>0</v>
      </c>
      <c r="G99" s="161"/>
      <c r="H99" s="142" t="s">
        <v>1072</v>
      </c>
      <c r="I99" s="130" t="str">
        <f>VLOOKUP(H99,Presupuesto!$B$11:$C$565,2,0)</f>
        <v>BECAS DE ACTUALIZACION Y CAPACITACION DOCENTE</v>
      </c>
      <c r="J99" s="98" t="str">
        <f t="shared" si="8"/>
        <v>Posgrado</v>
      </c>
      <c r="K99" s="98" t="s">
        <v>412</v>
      </c>
      <c r="L99" s="98"/>
    </row>
    <row r="100" spans="3:12" x14ac:dyDescent="0.25">
      <c r="C100" s="141"/>
      <c r="D100" s="158"/>
      <c r="E100" s="123"/>
      <c r="F100" s="97">
        <f t="shared" si="7"/>
        <v>0</v>
      </c>
      <c r="G100" s="161"/>
      <c r="H100" s="142" t="s">
        <v>1074</v>
      </c>
      <c r="I100" s="130" t="str">
        <f>VLOOKUP(H100,Presupuesto!$B$11:$C$565,2,0)</f>
        <v>BECAS EXCELENCIA ACADEMICA</v>
      </c>
      <c r="J100" s="98" t="str">
        <f t="shared" si="8"/>
        <v>Posgrado</v>
      </c>
      <c r="K100" s="98" t="s">
        <v>412</v>
      </c>
      <c r="L100" s="98"/>
    </row>
    <row r="101" spans="3:12" x14ac:dyDescent="0.25">
      <c r="C101" s="141"/>
      <c r="D101" s="158"/>
      <c r="E101" s="123"/>
      <c r="F101" s="97">
        <f t="shared" si="7"/>
        <v>0</v>
      </c>
      <c r="G101" s="161"/>
      <c r="H101" s="142" t="s">
        <v>1076</v>
      </c>
      <c r="I101" s="130" t="str">
        <f>VLOOKUP(H101,Presupuesto!$B$11:$C$565,2,0)</f>
        <v>BECAS PARA HIJOS DE LOS TRABAJADORES</v>
      </c>
      <c r="J101" s="98" t="str">
        <f t="shared" si="8"/>
        <v>Posgrado</v>
      </c>
      <c r="K101" s="98" t="s">
        <v>401</v>
      </c>
      <c r="L101" s="98"/>
    </row>
    <row r="102" spans="3:12" x14ac:dyDescent="0.25">
      <c r="C102" s="141"/>
      <c r="D102" s="158"/>
      <c r="E102" s="123"/>
      <c r="F102" s="97">
        <f t="shared" si="7"/>
        <v>0</v>
      </c>
      <c r="G102" s="161"/>
      <c r="H102" s="142" t="s">
        <v>1078</v>
      </c>
      <c r="I102" s="130" t="str">
        <f>VLOOKUP(H102,Presupuesto!$B$11:$C$565,2,0)</f>
        <v>BECAS POST GRADO ECONOMIA</v>
      </c>
      <c r="J102" s="98" t="str">
        <f t="shared" si="8"/>
        <v>Posgrado</v>
      </c>
      <c r="K102" s="98" t="s">
        <v>412</v>
      </c>
      <c r="L102" s="98"/>
    </row>
    <row r="103" spans="3:12" x14ac:dyDescent="0.25">
      <c r="C103" s="141"/>
      <c r="D103" s="158"/>
      <c r="E103" s="123"/>
      <c r="F103" s="97">
        <f t="shared" si="7"/>
        <v>0</v>
      </c>
      <c r="G103" s="161"/>
      <c r="H103" s="142" t="s">
        <v>1080</v>
      </c>
      <c r="I103" s="130" t="str">
        <f>VLOOKUP(H103,Presupuesto!$B$11:$C$565,2,0)</f>
        <v>BECAS POST-GRADO DE TRABAJO SOCIAL</v>
      </c>
      <c r="J103" s="98" t="str">
        <f t="shared" si="8"/>
        <v>Posgrado</v>
      </c>
      <c r="K103" s="98" t="s">
        <v>412</v>
      </c>
      <c r="L103" s="98"/>
    </row>
    <row r="104" spans="3:12" x14ac:dyDescent="0.25">
      <c r="C104" s="141"/>
      <c r="D104" s="158"/>
      <c r="E104" s="123"/>
      <c r="F104" s="97">
        <f t="shared" si="7"/>
        <v>0</v>
      </c>
      <c r="G104" s="161"/>
      <c r="H104" s="142" t="s">
        <v>1082</v>
      </c>
      <c r="I104" s="130" t="str">
        <f>VLOOKUP(H104,Presupuesto!$B$11:$C$565,2,0)</f>
        <v>BECAS PROFESIONALIZANTES DOCENTE (PLAN DE REFORMA)</v>
      </c>
      <c r="J104" s="98" t="str">
        <f t="shared" si="8"/>
        <v>Posgrado</v>
      </c>
      <c r="K104" s="98" t="s">
        <v>412</v>
      </c>
      <c r="L104" s="98"/>
    </row>
    <row r="105" spans="3:12" x14ac:dyDescent="0.25">
      <c r="C105" s="141"/>
      <c r="D105" s="158"/>
      <c r="E105" s="123"/>
      <c r="F105" s="97">
        <f t="shared" si="7"/>
        <v>0</v>
      </c>
      <c r="G105" s="161"/>
      <c r="H105" s="142" t="s">
        <v>1084</v>
      </c>
      <c r="I105" s="130" t="str">
        <f>VLOOKUP(H105,Presupuesto!$B$11:$C$565,2,0)</f>
        <v>PRESTAMOS A ESTUDIANTES</v>
      </c>
      <c r="J105" s="98" t="str">
        <f t="shared" si="8"/>
        <v>Posgrado</v>
      </c>
      <c r="K105" s="98" t="s">
        <v>412</v>
      </c>
      <c r="L105" s="98"/>
    </row>
    <row r="106" spans="3:12" x14ac:dyDescent="0.25">
      <c r="C106" s="141"/>
      <c r="D106" s="158"/>
      <c r="E106" s="123"/>
      <c r="F106" s="97">
        <f t="shared" si="7"/>
        <v>0</v>
      </c>
      <c r="G106" s="161"/>
      <c r="H106" s="142" t="s">
        <v>1086</v>
      </c>
      <c r="I106" s="130" t="str">
        <f>VLOOKUP(H106,Presupuesto!$B$11:$C$565,2,0)</f>
        <v>BECAS TALLERES EMPLEADOS A ESTUDIANTES</v>
      </c>
      <c r="J106" s="98" t="str">
        <f t="shared" si="8"/>
        <v>Posgrado</v>
      </c>
      <c r="K106" s="98" t="s">
        <v>412</v>
      </c>
      <c r="L106" s="98"/>
    </row>
    <row r="107" spans="3:12" x14ac:dyDescent="0.25">
      <c r="C107" s="141"/>
      <c r="D107" s="158"/>
      <c r="E107" s="123"/>
      <c r="F107" s="97">
        <f t="shared" si="7"/>
        <v>0</v>
      </c>
      <c r="G107" s="161"/>
      <c r="H107" s="142" t="s">
        <v>1088</v>
      </c>
      <c r="I107" s="130" t="str">
        <f>VLOOKUP(H107,Presupuesto!$B$11:$C$565,2,0)</f>
        <v>BECAS EXTERNAS DE INVESTIGACION</v>
      </c>
      <c r="J107" s="98" t="str">
        <f t="shared" si="8"/>
        <v>Posgrado</v>
      </c>
      <c r="K107" s="98" t="s">
        <v>412</v>
      </c>
      <c r="L107" s="98"/>
    </row>
    <row r="108" spans="3:12" x14ac:dyDescent="0.25">
      <c r="C108" s="141"/>
      <c r="D108" s="158"/>
      <c r="E108" s="123"/>
      <c r="F108" s="97">
        <f t="shared" si="7"/>
        <v>0</v>
      </c>
      <c r="G108" s="161"/>
      <c r="H108" s="142" t="s">
        <v>1090</v>
      </c>
      <c r="I108" s="130" t="str">
        <f>VLOOKUP(H108,Presupuesto!$B$11:$C$565,2,0)</f>
        <v>BECAS SUSTANTIVAS DE INVESTIGACIÓN</v>
      </c>
      <c r="J108" s="98" t="str">
        <f t="shared" si="8"/>
        <v>Posgrado</v>
      </c>
      <c r="K108" s="98" t="s">
        <v>412</v>
      </c>
      <c r="L108" s="98"/>
    </row>
    <row r="109" spans="3:12" x14ac:dyDescent="0.25">
      <c r="C109" s="141"/>
      <c r="D109" s="158"/>
      <c r="E109" s="123"/>
      <c r="F109" s="97">
        <f t="shared" si="7"/>
        <v>0</v>
      </c>
      <c r="G109" s="161"/>
      <c r="H109" s="142" t="s">
        <v>1092</v>
      </c>
      <c r="I109" s="130" t="str">
        <f>VLOOKUP(H109,Presupuesto!$B$11:$C$565,2,0)</f>
        <v>BECAS DE INVEST, PARA ESTUD. DE PREGRADO</v>
      </c>
      <c r="J109" s="98" t="str">
        <f t="shared" si="8"/>
        <v>Posgrado</v>
      </c>
      <c r="K109" s="98" t="s">
        <v>412</v>
      </c>
      <c r="L109" s="98"/>
    </row>
    <row r="110" spans="3:12" x14ac:dyDescent="0.25">
      <c r="C110" s="141"/>
      <c r="D110" s="158"/>
      <c r="E110" s="123"/>
      <c r="F110" s="97">
        <f t="shared" si="7"/>
        <v>0</v>
      </c>
      <c r="G110" s="161"/>
      <c r="H110" s="142" t="s">
        <v>1094</v>
      </c>
      <c r="I110" s="130" t="str">
        <f>VLOOKUP(H110,Presupuesto!$B$11:$C$565,2,0)</f>
        <v>BECAS DE INVEST. PARA DOC.DE POST-GRADO</v>
      </c>
      <c r="J110" s="98" t="str">
        <f t="shared" si="8"/>
        <v>Posgrado</v>
      </c>
      <c r="K110" s="98" t="s">
        <v>412</v>
      </c>
      <c r="L110" s="98"/>
    </row>
    <row r="111" spans="3:12" x14ac:dyDescent="0.25">
      <c r="C111" s="141"/>
      <c r="D111" s="158"/>
      <c r="E111" s="123"/>
      <c r="F111" s="97">
        <f t="shared" si="7"/>
        <v>0</v>
      </c>
      <c r="G111" s="161"/>
      <c r="H111" s="142" t="s">
        <v>1096</v>
      </c>
      <c r="I111" s="130" t="str">
        <f>VLOOKUP(H111,Presupuesto!$B$11:$C$565,2,0)</f>
        <v>BECAS BÁSICAS DE INVESTIGACIÓN</v>
      </c>
      <c r="J111" s="98" t="str">
        <f t="shared" si="8"/>
        <v>Posgrado</v>
      </c>
      <c r="K111" s="98" t="s">
        <v>412</v>
      </c>
      <c r="L111" s="98"/>
    </row>
    <row r="112" spans="3:12" x14ac:dyDescent="0.25">
      <c r="C112" s="141"/>
      <c r="D112" s="158"/>
      <c r="E112" s="123"/>
      <c r="F112" s="97">
        <f t="shared" si="7"/>
        <v>0</v>
      </c>
      <c r="G112" s="161"/>
      <c r="H112" s="142" t="s">
        <v>1098</v>
      </c>
      <c r="I112" s="130" t="str">
        <f>VLOOKUP(H112,Presupuesto!$B$11:$C$565,2,0)</f>
        <v>BECAS RELEVO GENERACIONAL</v>
      </c>
      <c r="J112" s="98" t="str">
        <f t="shared" si="8"/>
        <v>Posgrado</v>
      </c>
      <c r="K112" s="98" t="s">
        <v>412</v>
      </c>
      <c r="L112" s="98"/>
    </row>
    <row r="113" spans="3:12" x14ac:dyDescent="0.25">
      <c r="C113" s="141"/>
      <c r="D113" s="158"/>
      <c r="E113" s="123"/>
      <c r="F113" s="97">
        <f t="shared" si="7"/>
        <v>0</v>
      </c>
      <c r="G113" s="161"/>
      <c r="H113" s="142" t="s">
        <v>1100</v>
      </c>
      <c r="I113" s="130" t="str">
        <f>VLOOKUP(H113,Presupuesto!$B$11:$C$565,2,0)</f>
        <v>BECAS DE EQUIDAD</v>
      </c>
      <c r="J113" s="98" t="str">
        <f t="shared" si="8"/>
        <v>Posgrado</v>
      </c>
      <c r="K113" s="98" t="s">
        <v>412</v>
      </c>
      <c r="L113" s="98"/>
    </row>
    <row r="114" spans="3:12" x14ac:dyDescent="0.25">
      <c r="C114" s="141"/>
      <c r="D114" s="158"/>
      <c r="E114" s="123"/>
      <c r="F114" s="97">
        <f t="shared" si="7"/>
        <v>0</v>
      </c>
      <c r="G114" s="161"/>
      <c r="H114" s="142" t="s">
        <v>1102</v>
      </c>
      <c r="I114" s="130" t="str">
        <f>VLOOKUP(H114,Presupuesto!$B$11:$C$565,2,0)</f>
        <v>PREMIOS AL INVESTIGADOR</v>
      </c>
      <c r="J114" s="98" t="str">
        <f t="shared" si="8"/>
        <v>Posgrado</v>
      </c>
      <c r="K114" s="98" t="s">
        <v>412</v>
      </c>
      <c r="L114" s="98"/>
    </row>
    <row r="115" spans="3:12" x14ac:dyDescent="0.25">
      <c r="C115" s="141"/>
      <c r="D115" s="158"/>
      <c r="E115" s="123"/>
      <c r="F115" s="97">
        <f t="shared" si="7"/>
        <v>0</v>
      </c>
      <c r="G115" s="161"/>
      <c r="H115" s="142" t="s">
        <v>1104</v>
      </c>
      <c r="I115" s="130" t="str">
        <f>VLOOKUP(H115,Presupuesto!$B$11:$C$565,2,0)</f>
        <v>BECAS DE INV. PARA ESTUDIANTES DE POSTGRADO</v>
      </c>
      <c r="J115" s="98" t="str">
        <f t="shared" si="8"/>
        <v>Posgrado</v>
      </c>
      <c r="K115" s="98" t="s">
        <v>412</v>
      </c>
      <c r="L115" s="98"/>
    </row>
    <row r="116" spans="3:12" x14ac:dyDescent="0.25">
      <c r="C116" s="141"/>
      <c r="D116" s="158"/>
      <c r="E116" s="123"/>
      <c r="F116" s="97">
        <f t="shared" si="7"/>
        <v>0</v>
      </c>
      <c r="G116" s="161"/>
      <c r="H116" s="142" t="s">
        <v>1106</v>
      </c>
      <c r="I116" s="130" t="str">
        <f>VLOOKUP(H116,Presupuesto!$B$11:$C$565,2,0)</f>
        <v>Becas Especiales de Investigación</v>
      </c>
      <c r="J116" s="98" t="str">
        <f t="shared" si="8"/>
        <v>Posgrado</v>
      </c>
      <c r="K116" s="98" t="s">
        <v>412</v>
      </c>
      <c r="L116" s="98"/>
    </row>
    <row r="117" spans="3:12" ht="15.75" thickBot="1" x14ac:dyDescent="0.3">
      <c r="C117" s="147"/>
      <c r="D117" s="223"/>
      <c r="E117" s="103"/>
      <c r="F117" s="105">
        <f t="shared" si="7"/>
        <v>0</v>
      </c>
      <c r="G117" s="162"/>
      <c r="H117" s="148"/>
      <c r="I117" s="132" t="e">
        <f>VLOOKUP(H117,Presupuesto!$B$11:$C$565,2,0)</f>
        <v>#N/A</v>
      </c>
      <c r="J117" s="106" t="str">
        <f t="shared" si="8"/>
        <v>Posgrado</v>
      </c>
      <c r="K117" s="124" t="s">
        <v>394</v>
      </c>
      <c r="L117" s="124"/>
    </row>
  </sheetData>
  <dataValidations count="5">
    <dataValidation type="list" allowBlank="1" showInputMessage="1" showErrorMessage="1" errorTitle="¡Ingreso Inválido!" error="Seleccione una opción de la lista" promptTitle="Mes Requerido" prompt="Seleccione el mes en el que requiere el recurso." sqref="K34:K55 K65:K86 K96:K117 K17:K24">
      <formula1>$U$2:$AF$2</formula1>
    </dataValidation>
    <dataValidation type="list" allowBlank="1" showInputMessage="1" showErrorMessage="1" errorTitle="¡Ingreso Inválido!" error="Seleccione una opción de la lista." promptTitle="Tipo de Presupuesto" prompt="Seleccione una opción de la lista." sqref="G34:G55 G65:G86 G96:G117 G17:G24">
      <formula1>$R$2:$S$2</formula1>
    </dataValidation>
    <dataValidation type="list" allowBlank="1" showInputMessage="1" showErrorMessage="1" errorTitle="¡Ingreso Inválido!" error="Verifique el valor ingresado." promptTitle="Ingrese el Objeto de Gasto" prompt="Ingrese el Objeto de Gasto" sqref="H96:H117 H34:H55 H65:H86 H17:H24">
      <formula1>$A$1:$UI$1</formula1>
    </dataValidation>
    <dataValidation type="list" allowBlank="1" showInputMessage="1" showErrorMessage="1" errorTitle="¡Ingreso Inválido!" error="Seleccione una opción de la lista." promptTitle="Dimensión Estratégica" prompt="Seleccione una opción de la lista." sqref="J35:J55 J97:J117 J66:J86 J18:J24">
      <formula1>$A$2:$P$2</formula1>
    </dataValidation>
    <dataValidation type="list" allowBlank="1" showInputMessage="1" showErrorMessage="1" errorTitle="¡Ingreso Inválido!" error="Seleccione una opción de la lista." promptTitle="Dimensión Estratégica" prompt="Seleccione una opción de la lista." sqref="J17 J34 J65 J96">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2015-10-02T21:36:24Z</cp:lastPrinted>
  <dcterms:created xsi:type="dcterms:W3CDTF">2010-05-02T01:28:32Z</dcterms:created>
  <dcterms:modified xsi:type="dcterms:W3CDTF">2015-10-06T22:03:39Z</dcterms:modified>
</cp:coreProperties>
</file>