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omments6.xml" ContentType="application/vnd.openxmlformats-officedocument.spreadsheetml.comments+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3.xml" ContentType="application/vnd.openxmlformats-officedocument.drawing+xml"/>
  <Override PartName="/xl/comments5.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9230" windowHeight="7995" tabRatio="688" firstSheet="12" activeTab="1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Hoja2" sheetId="52" r:id="rId12"/>
    <sheet name="1. Desarrollo e Innov. Curricu." sheetId="28" r:id="rId13"/>
    <sheet name="2. Investigación Científica" sheetId="21" r:id="rId14"/>
    <sheet name="3. Vinculación Univ. Sociedad" sheetId="22" r:id="rId15"/>
    <sheet name="5. Estudiantes y Graduados" sheetId="30" r:id="rId16"/>
    <sheet name="4. Docencia y Profesorado Univ." sheetId="29" r:id="rId17"/>
    <sheet name="6. Gestión del Conocimiento" sheetId="23" r:id="rId18"/>
    <sheet name="7. Lo Esencial de la Reforma U." sheetId="45" r:id="rId19"/>
    <sheet name="8. Asegura. de la Calid. y M" sheetId="33" r:id="rId20"/>
    <sheet name="9. Cultura de Inno. Insti..." sheetId="47" r:id="rId21"/>
    <sheet name="10. Posgrado" sheetId="48" r:id="rId22"/>
    <sheet name="11. Gestion Administrativa" sheetId="24" r:id="rId23"/>
    <sheet name="12. Gestión del Talento Humano" sheetId="44" r:id="rId24"/>
    <sheet name="13. Gestión Académica" sheetId="31" r:id="rId25"/>
    <sheet name="14. Internacional... de la E.S." sheetId="46" r:id="rId26"/>
    <sheet name="15. Gobernabilidad y Proceso..." sheetId="34" state="hidden" r:id="rId27"/>
    <sheet name="16. Desa. del Sistema Educ.Sup." sheetId="49" state="hidden" r:id="rId28"/>
    <sheet name="17. Gestión TIC" sheetId="50" state="hidden" r:id="rId29"/>
    <sheet name="Hoja1" sheetId="51" state="hidden" r:id="rId30"/>
  </sheets>
  <definedNames>
    <definedName name="_xlnm._FilterDatabase" localSheetId="3" hidden="1">'1. TALLERES SEMINARIOS'!$C$11:$C$161</definedName>
    <definedName name="_xlnm._FilterDatabase" localSheetId="4" hidden="1">'2. CONTRATACION DE PERSONAL'!$C$12:$C$990</definedName>
    <definedName name="_xlnm._FilterDatabase" localSheetId="5" hidden="1">'3. EQUIPO DE OFICINA'!$C$12:$C$243</definedName>
    <definedName name="_xlnm._FilterDatabase" localSheetId="6" hidden="1">'4. EQUIPO TECNOLÓGICOS'!$J$11:$J$290</definedName>
    <definedName name="_xlnm._FilterDatabase" localSheetId="7" hidden="1">'5. ACTIVIDADES ESPECIALES'!$J$13:$J$269</definedName>
    <definedName name="_xlnm._FilterDatabase" localSheetId="8" hidden="1">'6. Becas'!$J$13:$J$131</definedName>
    <definedName name="_xlnm._FilterDatabase" localSheetId="9" hidden="1">'7. Infraestructura'!$J$12:$J$76</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2">'1. Desarrollo e Innov. Curricu.'!$5:$7</definedName>
    <definedName name="_xlnm.Print_Titles" localSheetId="13">'2. Investigación Científica'!#REF!</definedName>
    <definedName name="_xlnm.Print_Titles" localSheetId="14">'3. Vinculación Univ. Sociedad'!#REF!</definedName>
    <definedName name="_xlnm.Print_Titles" localSheetId="0">'CME VACIO'!$1:$9</definedName>
  </definedNames>
  <calcPr calcId="124519" calcMode="manual"/>
</workbook>
</file>

<file path=xl/calcChain.xml><?xml version="1.0" encoding="utf-8"?>
<calcChain xmlns="http://schemas.openxmlformats.org/spreadsheetml/2006/main">
  <c r="I712" i="12"/>
  <c r="F712"/>
  <c r="I711"/>
  <c r="F711"/>
  <c r="I710"/>
  <c r="F710"/>
  <c r="I709"/>
  <c r="E709"/>
  <c r="F709" s="1"/>
  <c r="D702" s="1"/>
  <c r="C706"/>
  <c r="I699"/>
  <c r="F699"/>
  <c r="I698"/>
  <c r="F698"/>
  <c r="I697"/>
  <c r="F697"/>
  <c r="I696"/>
  <c r="E696"/>
  <c r="F696" s="1"/>
  <c r="D689" s="1"/>
  <c r="C693"/>
  <c r="I686"/>
  <c r="F686"/>
  <c r="I685"/>
  <c r="F685"/>
  <c r="I684"/>
  <c r="F684"/>
  <c r="I683"/>
  <c r="E683"/>
  <c r="F683" s="1"/>
  <c r="D676" s="1"/>
  <c r="C680"/>
  <c r="I109" i="42"/>
  <c r="F109"/>
  <c r="I108"/>
  <c r="F108"/>
  <c r="C104"/>
  <c r="D101"/>
  <c r="J960" i="7"/>
  <c r="J959"/>
  <c r="G959"/>
  <c r="J958"/>
  <c r="G958"/>
  <c r="J957"/>
  <c r="G957"/>
  <c r="J956"/>
  <c r="G956"/>
  <c r="J955"/>
  <c r="G955"/>
  <c r="J954"/>
  <c r="G954"/>
  <c r="J953"/>
  <c r="G953"/>
  <c r="J952"/>
  <c r="G952"/>
  <c r="J951"/>
  <c r="G951"/>
  <c r="C948"/>
  <c r="J236" i="10"/>
  <c r="I41" i="12"/>
  <c r="I18"/>
  <c r="H39" i="21"/>
  <c r="J39"/>
  <c r="L39"/>
  <c r="N39"/>
  <c r="P38"/>
  <c r="O38"/>
  <c r="P37"/>
  <c r="O37"/>
  <c r="P36"/>
  <c r="P39" s="1"/>
  <c r="O36"/>
  <c r="P35"/>
  <c r="O35"/>
  <c r="P34"/>
  <c r="O34"/>
  <c r="P33"/>
  <c r="O33"/>
  <c r="P32"/>
  <c r="O32"/>
  <c r="P31"/>
  <c r="O31"/>
  <c r="P30"/>
  <c r="O30"/>
  <c r="P29"/>
  <c r="P28"/>
  <c r="O28"/>
  <c r="P27"/>
  <c r="O27"/>
  <c r="P26"/>
  <c r="O26"/>
  <c r="P25"/>
  <c r="O25"/>
  <c r="P24"/>
  <c r="O24"/>
  <c r="P23"/>
  <c r="O23"/>
  <c r="P22"/>
  <c r="O22"/>
  <c r="P21"/>
  <c r="O21"/>
  <c r="P20"/>
  <c r="O20"/>
  <c r="P19"/>
  <c r="O19"/>
  <c r="P18"/>
  <c r="O18"/>
  <c r="P17"/>
  <c r="O17"/>
  <c r="P16"/>
  <c r="O16"/>
  <c r="P15"/>
  <c r="O15"/>
  <c r="P14"/>
  <c r="O14"/>
  <c r="P13"/>
  <c r="O13"/>
  <c r="P12"/>
  <c r="O12"/>
  <c r="P11"/>
  <c r="O11"/>
  <c r="O10"/>
  <c r="P9"/>
  <c r="O9"/>
  <c r="P8"/>
  <c r="O8"/>
  <c r="C14" i="12"/>
  <c r="I17"/>
  <c r="F18"/>
  <c r="C25"/>
  <c r="E28"/>
  <c r="F28" s="1"/>
  <c r="I28"/>
  <c r="F29"/>
  <c r="I29"/>
  <c r="F30"/>
  <c r="I30"/>
  <c r="C37"/>
  <c r="E40"/>
  <c r="F40" s="1"/>
  <c r="I40"/>
  <c r="F41"/>
  <c r="D33" l="1"/>
  <c r="D21"/>
  <c r="I98" i="42" l="1"/>
  <c r="F98"/>
  <c r="I97"/>
  <c r="F97"/>
  <c r="C93"/>
  <c r="D90"/>
  <c r="I87"/>
  <c r="I671" i="12"/>
  <c r="I660"/>
  <c r="I643"/>
  <c r="I652"/>
  <c r="I651"/>
  <c r="I650"/>
  <c r="I649"/>
  <c r="I648"/>
  <c r="I647"/>
  <c r="I646"/>
  <c r="I673"/>
  <c r="I672"/>
  <c r="F673"/>
  <c r="F672"/>
  <c r="F671"/>
  <c r="F670"/>
  <c r="F669"/>
  <c r="F668"/>
  <c r="F652"/>
  <c r="F661"/>
  <c r="F660"/>
  <c r="F659"/>
  <c r="F658"/>
  <c r="F657"/>
  <c r="F656"/>
  <c r="F655"/>
  <c r="F654"/>
  <c r="F653"/>
  <c r="F651"/>
  <c r="F650"/>
  <c r="F649"/>
  <c r="F648"/>
  <c r="F647"/>
  <c r="F646"/>
  <c r="F645"/>
  <c r="F644"/>
  <c r="F643"/>
  <c r="I667"/>
  <c r="F667"/>
  <c r="F666"/>
  <c r="F665"/>
  <c r="F664"/>
  <c r="I663"/>
  <c r="F663"/>
  <c r="F662"/>
  <c r="I661"/>
  <c r="I657"/>
  <c r="I656"/>
  <c r="I655"/>
  <c r="I654"/>
  <c r="I653"/>
  <c r="I645"/>
  <c r="I644"/>
  <c r="I642"/>
  <c r="F642"/>
  <c r="I641"/>
  <c r="E641"/>
  <c r="F641" s="1"/>
  <c r="D634" s="1"/>
  <c r="C638"/>
  <c r="I209" i="10"/>
  <c r="F209"/>
  <c r="I208"/>
  <c r="F208"/>
  <c r="F207"/>
  <c r="J117" i="9"/>
  <c r="I117"/>
  <c r="F117"/>
  <c r="F125"/>
  <c r="J125"/>
  <c r="I125"/>
  <c r="J124"/>
  <c r="I124"/>
  <c r="F124"/>
  <c r="F127"/>
  <c r="F126"/>
  <c r="F123"/>
  <c r="F122"/>
  <c r="J126"/>
  <c r="I126"/>
  <c r="J123"/>
  <c r="I123"/>
  <c r="J122"/>
  <c r="I122"/>
  <c r="J121"/>
  <c r="I121"/>
  <c r="F121"/>
  <c r="F219" i="10"/>
  <c r="F218"/>
  <c r="F217"/>
  <c r="F216"/>
  <c r="I218"/>
  <c r="I217"/>
  <c r="I219"/>
  <c r="J120" i="9"/>
  <c r="I120"/>
  <c r="F120"/>
  <c r="J129"/>
  <c r="J128"/>
  <c r="J127"/>
  <c r="J119"/>
  <c r="J118"/>
  <c r="J116"/>
  <c r="J115"/>
  <c r="J114"/>
  <c r="J113"/>
  <c r="J112"/>
  <c r="D379" i="8"/>
  <c r="G429"/>
  <c r="G428"/>
  <c r="G443"/>
  <c r="F444" s="1"/>
  <c r="G444" s="1"/>
  <c r="J445"/>
  <c r="J444"/>
  <c r="J443"/>
  <c r="P15" i="44"/>
  <c r="I628" i="12"/>
  <c r="F628"/>
  <c r="I631"/>
  <c r="F631"/>
  <c r="I630"/>
  <c r="F630"/>
  <c r="I629"/>
  <c r="F629"/>
  <c r="I627"/>
  <c r="E627"/>
  <c r="F627" s="1"/>
  <c r="D620" s="1"/>
  <c r="C624"/>
  <c r="H15" i="24"/>
  <c r="F87" i="42"/>
  <c r="I86"/>
  <c r="F86"/>
  <c r="C82"/>
  <c r="D79"/>
  <c r="I617" i="12"/>
  <c r="F617"/>
  <c r="I616"/>
  <c r="F616"/>
  <c r="I615"/>
  <c r="F615"/>
  <c r="I614"/>
  <c r="F614"/>
  <c r="I613"/>
  <c r="E613"/>
  <c r="F613" s="1"/>
  <c r="D606" s="1"/>
  <c r="C610"/>
  <c r="I184" i="10"/>
  <c r="F184"/>
  <c r="F181"/>
  <c r="P14" i="44"/>
  <c r="P13"/>
  <c r="P12"/>
  <c r="P11"/>
  <c r="P10"/>
  <c r="P9"/>
  <c r="P8"/>
  <c r="P35" i="48"/>
  <c r="P34"/>
  <c r="P33"/>
  <c r="P32"/>
  <c r="P31"/>
  <c r="P30"/>
  <c r="P29"/>
  <c r="P28"/>
  <c r="P27"/>
  <c r="P26"/>
  <c r="P25"/>
  <c r="P24"/>
  <c r="P23"/>
  <c r="P22"/>
  <c r="P21"/>
  <c r="P20"/>
  <c r="I603" i="12"/>
  <c r="F603"/>
  <c r="I602"/>
  <c r="F602"/>
  <c r="I601"/>
  <c r="F601"/>
  <c r="I600"/>
  <c r="F600"/>
  <c r="I599"/>
  <c r="E599"/>
  <c r="F599" s="1"/>
  <c r="D592" s="1"/>
  <c r="C596"/>
  <c r="J941" i="7"/>
  <c r="J940"/>
  <c r="G940"/>
  <c r="J939"/>
  <c r="G939"/>
  <c r="J938"/>
  <c r="G938"/>
  <c r="J937"/>
  <c r="G937"/>
  <c r="J936"/>
  <c r="G936"/>
  <c r="J935"/>
  <c r="G935"/>
  <c r="J934"/>
  <c r="G934"/>
  <c r="J933"/>
  <c r="G933"/>
  <c r="J932"/>
  <c r="G932"/>
  <c r="C929"/>
  <c r="J922"/>
  <c r="J921"/>
  <c r="G921"/>
  <c r="J920"/>
  <c r="G920"/>
  <c r="J919"/>
  <c r="G919"/>
  <c r="J918"/>
  <c r="G918"/>
  <c r="J917"/>
  <c r="G917"/>
  <c r="J916"/>
  <c r="G916"/>
  <c r="J915"/>
  <c r="G915"/>
  <c r="J914"/>
  <c r="G914"/>
  <c r="J913"/>
  <c r="G913"/>
  <c r="C910"/>
  <c r="J903"/>
  <c r="J902"/>
  <c r="G902"/>
  <c r="J901"/>
  <c r="G901"/>
  <c r="J900"/>
  <c r="G900"/>
  <c r="J899"/>
  <c r="G899"/>
  <c r="J898"/>
  <c r="G898"/>
  <c r="J897"/>
  <c r="G897"/>
  <c r="J896"/>
  <c r="G896"/>
  <c r="J895"/>
  <c r="G895"/>
  <c r="J894"/>
  <c r="G894"/>
  <c r="C891"/>
  <c r="J884"/>
  <c r="J883"/>
  <c r="G883"/>
  <c r="J882"/>
  <c r="G882"/>
  <c r="J881"/>
  <c r="G881"/>
  <c r="J880"/>
  <c r="G880"/>
  <c r="J879"/>
  <c r="G879"/>
  <c r="J878"/>
  <c r="G878"/>
  <c r="J877"/>
  <c r="G877"/>
  <c r="J876"/>
  <c r="G876"/>
  <c r="J875"/>
  <c r="G875"/>
  <c r="C872"/>
  <c r="J865"/>
  <c r="J864"/>
  <c r="G864"/>
  <c r="J863"/>
  <c r="G863"/>
  <c r="J862"/>
  <c r="G862"/>
  <c r="J861"/>
  <c r="G861"/>
  <c r="J860"/>
  <c r="G860"/>
  <c r="J859"/>
  <c r="G859"/>
  <c r="J858"/>
  <c r="G858"/>
  <c r="J857"/>
  <c r="G857"/>
  <c r="J856"/>
  <c r="G856"/>
  <c r="C853"/>
  <c r="J846"/>
  <c r="J845"/>
  <c r="G845"/>
  <c r="J844"/>
  <c r="G844"/>
  <c r="J843"/>
  <c r="G843"/>
  <c r="J842"/>
  <c r="G842"/>
  <c r="J841"/>
  <c r="G841"/>
  <c r="J840"/>
  <c r="G840"/>
  <c r="J839"/>
  <c r="G839"/>
  <c r="J838"/>
  <c r="G838"/>
  <c r="J837"/>
  <c r="G837"/>
  <c r="C834"/>
  <c r="J827"/>
  <c r="J826"/>
  <c r="G826"/>
  <c r="J825"/>
  <c r="G825"/>
  <c r="J824"/>
  <c r="G824"/>
  <c r="J823"/>
  <c r="G823"/>
  <c r="J822"/>
  <c r="G822"/>
  <c r="J821"/>
  <c r="G821"/>
  <c r="J820"/>
  <c r="G820"/>
  <c r="J819"/>
  <c r="G819"/>
  <c r="J818"/>
  <c r="G818"/>
  <c r="C815"/>
  <c r="J808"/>
  <c r="J807"/>
  <c r="G807"/>
  <c r="J806"/>
  <c r="G806"/>
  <c r="J805"/>
  <c r="G805"/>
  <c r="J804"/>
  <c r="G804"/>
  <c r="J803"/>
  <c r="G803"/>
  <c r="J802"/>
  <c r="G802"/>
  <c r="J801"/>
  <c r="G801"/>
  <c r="J800"/>
  <c r="G800"/>
  <c r="J799"/>
  <c r="G799"/>
  <c r="C796"/>
  <c r="J789"/>
  <c r="J788"/>
  <c r="G788"/>
  <c r="J787"/>
  <c r="G787"/>
  <c r="J786"/>
  <c r="G786"/>
  <c r="J785"/>
  <c r="G785"/>
  <c r="J784"/>
  <c r="G784"/>
  <c r="J783"/>
  <c r="G783"/>
  <c r="J782"/>
  <c r="G782"/>
  <c r="J781"/>
  <c r="G781"/>
  <c r="J780"/>
  <c r="G780"/>
  <c r="C777"/>
  <c r="J770"/>
  <c r="J769"/>
  <c r="G769"/>
  <c r="J768"/>
  <c r="G768"/>
  <c r="J767"/>
  <c r="G767"/>
  <c r="J766"/>
  <c r="G766"/>
  <c r="J765"/>
  <c r="G765"/>
  <c r="J764"/>
  <c r="G764"/>
  <c r="J763"/>
  <c r="G763"/>
  <c r="J762"/>
  <c r="G762"/>
  <c r="J761"/>
  <c r="G761"/>
  <c r="C758"/>
  <c r="J751"/>
  <c r="F751"/>
  <c r="G751" s="1"/>
  <c r="J750"/>
  <c r="G750"/>
  <c r="J749"/>
  <c r="G749"/>
  <c r="J748"/>
  <c r="G748"/>
  <c r="J747"/>
  <c r="G747"/>
  <c r="J746"/>
  <c r="G746"/>
  <c r="J745"/>
  <c r="G745"/>
  <c r="J744"/>
  <c r="G744"/>
  <c r="J743"/>
  <c r="G743"/>
  <c r="J742"/>
  <c r="G742"/>
  <c r="C739"/>
  <c r="J732"/>
  <c r="F732"/>
  <c r="G732" s="1"/>
  <c r="J731"/>
  <c r="G731"/>
  <c r="J730"/>
  <c r="G730"/>
  <c r="J729"/>
  <c r="G729"/>
  <c r="J728"/>
  <c r="G728"/>
  <c r="J727"/>
  <c r="G727"/>
  <c r="J726"/>
  <c r="G726"/>
  <c r="J725"/>
  <c r="G725"/>
  <c r="J724"/>
  <c r="G724"/>
  <c r="J723"/>
  <c r="G723"/>
  <c r="C720"/>
  <c r="J713"/>
  <c r="F713"/>
  <c r="G713" s="1"/>
  <c r="J712"/>
  <c r="G712"/>
  <c r="J711"/>
  <c r="G711"/>
  <c r="J710"/>
  <c r="G710"/>
  <c r="J709"/>
  <c r="G709"/>
  <c r="J708"/>
  <c r="G708"/>
  <c r="J707"/>
  <c r="G707"/>
  <c r="J706"/>
  <c r="G706"/>
  <c r="J705"/>
  <c r="G705"/>
  <c r="J704"/>
  <c r="G704"/>
  <c r="C701"/>
  <c r="J694"/>
  <c r="F694"/>
  <c r="G694" s="1"/>
  <c r="J693"/>
  <c r="G693"/>
  <c r="J692"/>
  <c r="G692"/>
  <c r="J691"/>
  <c r="G691"/>
  <c r="J690"/>
  <c r="G690"/>
  <c r="J689"/>
  <c r="G689"/>
  <c r="J688"/>
  <c r="G688"/>
  <c r="J687"/>
  <c r="G687"/>
  <c r="J686"/>
  <c r="G686"/>
  <c r="J685"/>
  <c r="G685"/>
  <c r="C682"/>
  <c r="J675"/>
  <c r="J674"/>
  <c r="G674"/>
  <c r="J673"/>
  <c r="G673"/>
  <c r="J672"/>
  <c r="G672"/>
  <c r="J671"/>
  <c r="G671"/>
  <c r="J670"/>
  <c r="G670"/>
  <c r="J669"/>
  <c r="G669"/>
  <c r="J668"/>
  <c r="G668"/>
  <c r="J667"/>
  <c r="G667"/>
  <c r="J666"/>
  <c r="G666"/>
  <c r="C663"/>
  <c r="J656"/>
  <c r="J655"/>
  <c r="G655"/>
  <c r="J654"/>
  <c r="G654"/>
  <c r="J653"/>
  <c r="G653"/>
  <c r="J652"/>
  <c r="G652"/>
  <c r="J651"/>
  <c r="G651"/>
  <c r="J650"/>
  <c r="G650"/>
  <c r="J649"/>
  <c r="G649"/>
  <c r="J648"/>
  <c r="G648"/>
  <c r="J647"/>
  <c r="G647"/>
  <c r="C644"/>
  <c r="J637"/>
  <c r="J636"/>
  <c r="G636"/>
  <c r="J635"/>
  <c r="G635"/>
  <c r="J634"/>
  <c r="G634"/>
  <c r="J633"/>
  <c r="G633"/>
  <c r="J632"/>
  <c r="G632"/>
  <c r="J631"/>
  <c r="G631"/>
  <c r="J630"/>
  <c r="G630"/>
  <c r="J629"/>
  <c r="G629"/>
  <c r="J628"/>
  <c r="G628"/>
  <c r="C625"/>
  <c r="J618"/>
  <c r="F618"/>
  <c r="G618" s="1"/>
  <c r="J617"/>
  <c r="G617"/>
  <c r="J616"/>
  <c r="G616"/>
  <c r="J615"/>
  <c r="G615"/>
  <c r="J614"/>
  <c r="G614"/>
  <c r="J613"/>
  <c r="G613"/>
  <c r="J612"/>
  <c r="G612"/>
  <c r="J611"/>
  <c r="G611"/>
  <c r="J610"/>
  <c r="G610"/>
  <c r="J609"/>
  <c r="G609"/>
  <c r="C606"/>
  <c r="J599"/>
  <c r="F599"/>
  <c r="G599" s="1"/>
  <c r="J598"/>
  <c r="G598"/>
  <c r="J597"/>
  <c r="G597"/>
  <c r="J596"/>
  <c r="G596"/>
  <c r="J595"/>
  <c r="G595"/>
  <c r="J594"/>
  <c r="G594"/>
  <c r="J593"/>
  <c r="G593"/>
  <c r="J592"/>
  <c r="G592"/>
  <c r="J591"/>
  <c r="G591"/>
  <c r="J590"/>
  <c r="G590"/>
  <c r="C587"/>
  <c r="J580"/>
  <c r="J579"/>
  <c r="G579"/>
  <c r="J578"/>
  <c r="G578"/>
  <c r="J577"/>
  <c r="G577"/>
  <c r="J576"/>
  <c r="G576"/>
  <c r="J575"/>
  <c r="G575"/>
  <c r="J574"/>
  <c r="G574"/>
  <c r="J573"/>
  <c r="G573"/>
  <c r="J572"/>
  <c r="G572"/>
  <c r="J571"/>
  <c r="G571"/>
  <c r="C568"/>
  <c r="J561"/>
  <c r="J560"/>
  <c r="G560"/>
  <c r="J559"/>
  <c r="G559"/>
  <c r="J558"/>
  <c r="G558"/>
  <c r="J557"/>
  <c r="G557"/>
  <c r="J556"/>
  <c r="G556"/>
  <c r="J555"/>
  <c r="G555"/>
  <c r="J554"/>
  <c r="G554"/>
  <c r="J553"/>
  <c r="G553"/>
  <c r="J552"/>
  <c r="G552"/>
  <c r="C549"/>
  <c r="J542"/>
  <c r="J541"/>
  <c r="G541"/>
  <c r="J540"/>
  <c r="G540"/>
  <c r="J539"/>
  <c r="G539"/>
  <c r="J538"/>
  <c r="G538"/>
  <c r="J537"/>
  <c r="G537"/>
  <c r="J536"/>
  <c r="G536"/>
  <c r="J535"/>
  <c r="G535"/>
  <c r="J534"/>
  <c r="G534"/>
  <c r="J533"/>
  <c r="G533"/>
  <c r="C530"/>
  <c r="O35" i="48"/>
  <c r="O34"/>
  <c r="O33"/>
  <c r="O32"/>
  <c r="O31"/>
  <c r="O30"/>
  <c r="O29"/>
  <c r="O28"/>
  <c r="O27"/>
  <c r="O26"/>
  <c r="O25"/>
  <c r="O24"/>
  <c r="O23"/>
  <c r="O22"/>
  <c r="O21"/>
  <c r="O20"/>
  <c r="P18"/>
  <c r="O18"/>
  <c r="F445" i="8" l="1"/>
  <c r="G445" s="1"/>
  <c r="D735" i="7"/>
  <c r="D716"/>
  <c r="D697"/>
  <c r="D678"/>
  <c r="D602"/>
  <c r="D583"/>
  <c r="P36" i="48"/>
  <c r="P13"/>
  <c r="O13"/>
  <c r="P10"/>
  <c r="O10"/>
  <c r="P8"/>
  <c r="O8"/>
  <c r="P24" i="45" l="1"/>
  <c r="I589" i="12"/>
  <c r="F589"/>
  <c r="I588"/>
  <c r="F588"/>
  <c r="I587"/>
  <c r="F587"/>
  <c r="I586"/>
  <c r="F586"/>
  <c r="I585"/>
  <c r="C582"/>
  <c r="I575"/>
  <c r="F575"/>
  <c r="I574"/>
  <c r="F574"/>
  <c r="I573"/>
  <c r="F573"/>
  <c r="I572"/>
  <c r="F572"/>
  <c r="I571"/>
  <c r="C568"/>
  <c r="O23" i="45" l="1"/>
  <c r="J523" i="7"/>
  <c r="J522"/>
  <c r="G522"/>
  <c r="J521"/>
  <c r="G521"/>
  <c r="J520"/>
  <c r="G520"/>
  <c r="J519"/>
  <c r="G519"/>
  <c r="J518"/>
  <c r="G518"/>
  <c r="J517"/>
  <c r="G517"/>
  <c r="J516"/>
  <c r="G516"/>
  <c r="J515"/>
  <c r="G515"/>
  <c r="J514"/>
  <c r="G514"/>
  <c r="C511"/>
  <c r="P23" i="45"/>
  <c r="I559" i="12"/>
  <c r="F559"/>
  <c r="I560"/>
  <c r="F560"/>
  <c r="I558"/>
  <c r="F558"/>
  <c r="I557"/>
  <c r="F557"/>
  <c r="I556"/>
  <c r="C553"/>
  <c r="P20" i="45"/>
  <c r="O20"/>
  <c r="I546" i="12"/>
  <c r="F546"/>
  <c r="I545"/>
  <c r="F545"/>
  <c r="I544"/>
  <c r="F544"/>
  <c r="I543"/>
  <c r="F543"/>
  <c r="I542"/>
  <c r="C539"/>
  <c r="P17" i="45" l="1"/>
  <c r="J504" i="7"/>
  <c r="J503"/>
  <c r="G503"/>
  <c r="J502"/>
  <c r="G502"/>
  <c r="J501"/>
  <c r="G501"/>
  <c r="J500"/>
  <c r="G500"/>
  <c r="J499"/>
  <c r="G499"/>
  <c r="J498"/>
  <c r="G498"/>
  <c r="J497"/>
  <c r="G497"/>
  <c r="J496"/>
  <c r="G496"/>
  <c r="J495"/>
  <c r="G495"/>
  <c r="C492"/>
  <c r="O17" i="45" l="1"/>
  <c r="I532" i="12"/>
  <c r="F532"/>
  <c r="I531"/>
  <c r="F531"/>
  <c r="I530"/>
  <c r="F530"/>
  <c r="I529"/>
  <c r="F529"/>
  <c r="I528"/>
  <c r="F528"/>
  <c r="I527"/>
  <c r="F527"/>
  <c r="I526"/>
  <c r="C523"/>
  <c r="I514"/>
  <c r="I513"/>
  <c r="I512"/>
  <c r="I516"/>
  <c r="F516"/>
  <c r="I515"/>
  <c r="F515"/>
  <c r="F514"/>
  <c r="F513"/>
  <c r="F512"/>
  <c r="I511"/>
  <c r="F511"/>
  <c r="I510"/>
  <c r="F510"/>
  <c r="I509"/>
  <c r="C506"/>
  <c r="I498"/>
  <c r="F498"/>
  <c r="I497"/>
  <c r="F497"/>
  <c r="I499"/>
  <c r="F499"/>
  <c r="I496"/>
  <c r="C493"/>
  <c r="O13" i="45"/>
  <c r="P13"/>
  <c r="I486" i="12"/>
  <c r="F486"/>
  <c r="I485"/>
  <c r="F485"/>
  <c r="I484"/>
  <c r="F484"/>
  <c r="I483"/>
  <c r="C480"/>
  <c r="O12" i="45"/>
  <c r="J485" i="7"/>
  <c r="J484"/>
  <c r="G484"/>
  <c r="J483"/>
  <c r="G483"/>
  <c r="J482"/>
  <c r="G482"/>
  <c r="J481"/>
  <c r="G481"/>
  <c r="J480"/>
  <c r="G480"/>
  <c r="J479"/>
  <c r="G479"/>
  <c r="J478"/>
  <c r="G478"/>
  <c r="J477"/>
  <c r="G477"/>
  <c r="J476"/>
  <c r="G476"/>
  <c r="C473"/>
  <c r="J466"/>
  <c r="J465"/>
  <c r="G465"/>
  <c r="J464"/>
  <c r="G464"/>
  <c r="J463"/>
  <c r="G463"/>
  <c r="J462"/>
  <c r="G462"/>
  <c r="J461"/>
  <c r="G461"/>
  <c r="J460"/>
  <c r="G460"/>
  <c r="J459"/>
  <c r="G459"/>
  <c r="J458"/>
  <c r="G458"/>
  <c r="J457"/>
  <c r="G457"/>
  <c r="C454"/>
  <c r="J447"/>
  <c r="F447"/>
  <c r="G447" s="1"/>
  <c r="J446"/>
  <c r="G446"/>
  <c r="J445"/>
  <c r="G445"/>
  <c r="J444"/>
  <c r="G444"/>
  <c r="J443"/>
  <c r="G443"/>
  <c r="J442"/>
  <c r="G442"/>
  <c r="J441"/>
  <c r="G441"/>
  <c r="J440"/>
  <c r="G440"/>
  <c r="J439"/>
  <c r="G439"/>
  <c r="J438"/>
  <c r="G438"/>
  <c r="C435"/>
  <c r="J428"/>
  <c r="F428"/>
  <c r="G428" s="1"/>
  <c r="J427"/>
  <c r="G427"/>
  <c r="J426"/>
  <c r="G426"/>
  <c r="J425"/>
  <c r="G425"/>
  <c r="J424"/>
  <c r="G424"/>
  <c r="J423"/>
  <c r="G423"/>
  <c r="J422"/>
  <c r="G422"/>
  <c r="J421"/>
  <c r="G421"/>
  <c r="J420"/>
  <c r="G420"/>
  <c r="J419"/>
  <c r="G419"/>
  <c r="C416"/>
  <c r="I473" i="12"/>
  <c r="F473"/>
  <c r="I472"/>
  <c r="F472"/>
  <c r="I471"/>
  <c r="F471"/>
  <c r="I470"/>
  <c r="C467"/>
  <c r="P23" i="24"/>
  <c r="P10"/>
  <c r="O10"/>
  <c r="J52" i="42"/>
  <c r="J64" s="1"/>
  <c r="P14" i="24"/>
  <c r="O14"/>
  <c r="J504" i="8"/>
  <c r="J503"/>
  <c r="J502"/>
  <c r="G502"/>
  <c r="F503" s="1"/>
  <c r="G503" s="1"/>
  <c r="P17" i="24"/>
  <c r="O17"/>
  <c r="P12"/>
  <c r="O12"/>
  <c r="P20"/>
  <c r="J436" i="8"/>
  <c r="J435"/>
  <c r="J434"/>
  <c r="G434"/>
  <c r="F435" s="1"/>
  <c r="G435" s="1"/>
  <c r="J433"/>
  <c r="J432"/>
  <c r="J431"/>
  <c r="G431"/>
  <c r="F432" s="1"/>
  <c r="G432" s="1"/>
  <c r="P22" i="24"/>
  <c r="E455" i="12"/>
  <c r="F455" s="1"/>
  <c r="E454"/>
  <c r="F454" s="1"/>
  <c r="I460"/>
  <c r="F460"/>
  <c r="I459"/>
  <c r="F459"/>
  <c r="I458"/>
  <c r="F458"/>
  <c r="I457"/>
  <c r="F457"/>
  <c r="I456"/>
  <c r="F456"/>
  <c r="I455"/>
  <c r="I454"/>
  <c r="I453"/>
  <c r="F453"/>
  <c r="I452"/>
  <c r="F452"/>
  <c r="I451"/>
  <c r="F451"/>
  <c r="I450"/>
  <c r="F450"/>
  <c r="I449"/>
  <c r="C446"/>
  <c r="O20" i="24"/>
  <c r="O23"/>
  <c r="O22"/>
  <c r="G24"/>
  <c r="O21"/>
  <c r="P21"/>
  <c r="O18"/>
  <c r="O19"/>
  <c r="J9" i="46"/>
  <c r="J12" i="33"/>
  <c r="I439" i="12"/>
  <c r="F439"/>
  <c r="I438"/>
  <c r="F438"/>
  <c r="I437"/>
  <c r="F437"/>
  <c r="I436"/>
  <c r="F436"/>
  <c r="I435"/>
  <c r="F435"/>
  <c r="F433"/>
  <c r="E432"/>
  <c r="F432" s="1"/>
  <c r="I434"/>
  <c r="F434"/>
  <c r="I433"/>
  <c r="I432"/>
  <c r="I431"/>
  <c r="F431"/>
  <c r="I430"/>
  <c r="F430"/>
  <c r="F425"/>
  <c r="F424"/>
  <c r="I429"/>
  <c r="F429"/>
  <c r="I428"/>
  <c r="F428"/>
  <c r="I427"/>
  <c r="F427"/>
  <c r="I426"/>
  <c r="F426"/>
  <c r="I423"/>
  <c r="F423"/>
  <c r="I425"/>
  <c r="I424"/>
  <c r="I422"/>
  <c r="F422"/>
  <c r="I421"/>
  <c r="F421"/>
  <c r="I420"/>
  <c r="C417"/>
  <c r="D431" i="7" l="1"/>
  <c r="D412"/>
  <c r="F433" i="8"/>
  <c r="G433" s="1"/>
  <c r="F504"/>
  <c r="G504" s="1"/>
  <c r="F436"/>
  <c r="G436" s="1"/>
  <c r="M18" i="46"/>
  <c r="H13"/>
  <c r="P13" s="1"/>
  <c r="I410" i="12"/>
  <c r="F410"/>
  <c r="I409"/>
  <c r="F409"/>
  <c r="P14" i="46"/>
  <c r="O14"/>
  <c r="I408" i="12"/>
  <c r="F408"/>
  <c r="F407"/>
  <c r="F406"/>
  <c r="I407"/>
  <c r="I406"/>
  <c r="I405"/>
  <c r="C402"/>
  <c r="O13" i="46"/>
  <c r="I395" i="12"/>
  <c r="F395"/>
  <c r="I394"/>
  <c r="F394"/>
  <c r="I393"/>
  <c r="F393"/>
  <c r="I392"/>
  <c r="C389"/>
  <c r="P11" i="46"/>
  <c r="I382" i="12"/>
  <c r="F382"/>
  <c r="I381"/>
  <c r="F381"/>
  <c r="I380"/>
  <c r="F380"/>
  <c r="I379"/>
  <c r="C376"/>
  <c r="O11" i="46"/>
  <c r="I369" i="12"/>
  <c r="F369"/>
  <c r="I368"/>
  <c r="F368"/>
  <c r="I367"/>
  <c r="I366"/>
  <c r="F366"/>
  <c r="I365"/>
  <c r="F365"/>
  <c r="I364"/>
  <c r="C361"/>
  <c r="I354"/>
  <c r="F354"/>
  <c r="I353"/>
  <c r="F353"/>
  <c r="I352"/>
  <c r="F352"/>
  <c r="I351"/>
  <c r="F351"/>
  <c r="I350"/>
  <c r="C347"/>
  <c r="H10" i="47" l="1"/>
  <c r="P15" i="31"/>
  <c r="I339" i="12"/>
  <c r="F339"/>
  <c r="I338"/>
  <c r="F338"/>
  <c r="I337"/>
  <c r="F337"/>
  <c r="I336"/>
  <c r="F336"/>
  <c r="I335"/>
  <c r="E335"/>
  <c r="F335" s="1"/>
  <c r="C332"/>
  <c r="J409" i="7"/>
  <c r="F409"/>
  <c r="G409" s="1"/>
  <c r="J408"/>
  <c r="G408"/>
  <c r="J407"/>
  <c r="G407"/>
  <c r="J406"/>
  <c r="G406"/>
  <c r="J405"/>
  <c r="G405"/>
  <c r="J404"/>
  <c r="G404"/>
  <c r="J403"/>
  <c r="G403"/>
  <c r="J402"/>
  <c r="G402"/>
  <c r="J401"/>
  <c r="G401"/>
  <c r="J400"/>
  <c r="G400"/>
  <c r="C397"/>
  <c r="J390"/>
  <c r="F390"/>
  <c r="G390" s="1"/>
  <c r="J389"/>
  <c r="G389"/>
  <c r="J388"/>
  <c r="G388"/>
  <c r="J387"/>
  <c r="G387"/>
  <c r="J386"/>
  <c r="G386"/>
  <c r="J385"/>
  <c r="G385"/>
  <c r="J384"/>
  <c r="G384"/>
  <c r="J383"/>
  <c r="G383"/>
  <c r="J382"/>
  <c r="G382"/>
  <c r="J381"/>
  <c r="G381"/>
  <c r="C378"/>
  <c r="J371"/>
  <c r="F371"/>
  <c r="G371" s="1"/>
  <c r="J370"/>
  <c r="G370"/>
  <c r="J369"/>
  <c r="G369"/>
  <c r="J368"/>
  <c r="G368"/>
  <c r="J367"/>
  <c r="G367"/>
  <c r="J366"/>
  <c r="G366"/>
  <c r="J365"/>
  <c r="G365"/>
  <c r="J364"/>
  <c r="G364"/>
  <c r="J363"/>
  <c r="G363"/>
  <c r="J362"/>
  <c r="G362"/>
  <c r="C359"/>
  <c r="I325" i="12"/>
  <c r="F325"/>
  <c r="I324"/>
  <c r="F324"/>
  <c r="I323"/>
  <c r="F323"/>
  <c r="I322"/>
  <c r="F322"/>
  <c r="I321"/>
  <c r="E321"/>
  <c r="F321" s="1"/>
  <c r="C318"/>
  <c r="D355" i="7" l="1"/>
  <c r="D393"/>
  <c r="D328" i="12"/>
  <c r="D374" i="7"/>
  <c r="D314" i="12"/>
  <c r="P11" i="33" l="1"/>
  <c r="O11"/>
  <c r="J352" i="7"/>
  <c r="F352"/>
  <c r="G352" s="1"/>
  <c r="J351"/>
  <c r="G351"/>
  <c r="J350"/>
  <c r="G350"/>
  <c r="J349"/>
  <c r="G349"/>
  <c r="J348"/>
  <c r="G348"/>
  <c r="J347"/>
  <c r="G347"/>
  <c r="J346"/>
  <c r="G346"/>
  <c r="J345"/>
  <c r="G345"/>
  <c r="J344"/>
  <c r="G344"/>
  <c r="J343"/>
  <c r="G343"/>
  <c r="C340"/>
  <c r="J74" i="9"/>
  <c r="J64"/>
  <c r="J63"/>
  <c r="J62"/>
  <c r="J61"/>
  <c r="J60"/>
  <c r="J59"/>
  <c r="J58"/>
  <c r="J57"/>
  <c r="P10" i="47"/>
  <c r="O10"/>
  <c r="F333" i="7"/>
  <c r="G333" s="1"/>
  <c r="J333"/>
  <c r="J332"/>
  <c r="G332"/>
  <c r="J331"/>
  <c r="G331"/>
  <c r="J330"/>
  <c r="G330"/>
  <c r="J329"/>
  <c r="G329"/>
  <c r="J328"/>
  <c r="G328"/>
  <c r="J327"/>
  <c r="G327"/>
  <c r="J326"/>
  <c r="G326"/>
  <c r="J325"/>
  <c r="G325"/>
  <c r="J324"/>
  <c r="G324"/>
  <c r="C321"/>
  <c r="P9" i="47"/>
  <c r="O9"/>
  <c r="F308" i="12"/>
  <c r="J311"/>
  <c r="I311"/>
  <c r="F311"/>
  <c r="J310"/>
  <c r="I310"/>
  <c r="F310"/>
  <c r="I309"/>
  <c r="F309"/>
  <c r="I308"/>
  <c r="I307"/>
  <c r="E307"/>
  <c r="F307" s="1"/>
  <c r="C304"/>
  <c r="O13" i="23"/>
  <c r="P14"/>
  <c r="P13"/>
  <c r="J297" i="12"/>
  <c r="I297"/>
  <c r="F297"/>
  <c r="J296"/>
  <c r="I296"/>
  <c r="F296"/>
  <c r="I295"/>
  <c r="F295"/>
  <c r="I294"/>
  <c r="F294"/>
  <c r="I293"/>
  <c r="E293"/>
  <c r="F293" s="1"/>
  <c r="C290"/>
  <c r="P12" i="23"/>
  <c r="O12"/>
  <c r="J283" i="12"/>
  <c r="I283"/>
  <c r="F283"/>
  <c r="J282"/>
  <c r="I282"/>
  <c r="F282"/>
  <c r="I281"/>
  <c r="F281"/>
  <c r="I280"/>
  <c r="F280"/>
  <c r="I279"/>
  <c r="E279"/>
  <c r="F279" s="1"/>
  <c r="C276"/>
  <c r="P11" i="23"/>
  <c r="O11"/>
  <c r="P10"/>
  <c r="O10"/>
  <c r="J314" i="7"/>
  <c r="F314"/>
  <c r="G314" s="1"/>
  <c r="J313"/>
  <c r="G313"/>
  <c r="J312"/>
  <c r="G312"/>
  <c r="J311"/>
  <c r="G311"/>
  <c r="J310"/>
  <c r="G310"/>
  <c r="J309"/>
  <c r="G309"/>
  <c r="J308"/>
  <c r="G308"/>
  <c r="J307"/>
  <c r="G307"/>
  <c r="J306"/>
  <c r="G306"/>
  <c r="J305"/>
  <c r="G305"/>
  <c r="C302"/>
  <c r="I267" i="12"/>
  <c r="F267"/>
  <c r="I266"/>
  <c r="F266"/>
  <c r="H9" i="23"/>
  <c r="P9" s="1"/>
  <c r="G182" i="8"/>
  <c r="J190"/>
  <c r="J189"/>
  <c r="J188"/>
  <c r="G188"/>
  <c r="F189" s="1"/>
  <c r="G189" s="1"/>
  <c r="J187"/>
  <c r="J186"/>
  <c r="J185"/>
  <c r="G185"/>
  <c r="F187" s="1"/>
  <c r="G187" s="1"/>
  <c r="O9" i="23"/>
  <c r="P26" i="30"/>
  <c r="P25"/>
  <c r="O25"/>
  <c r="O24"/>
  <c r="P24"/>
  <c r="O23"/>
  <c r="P23"/>
  <c r="P22"/>
  <c r="O22"/>
  <c r="D336" i="7" l="1"/>
  <c r="F186" i="8"/>
  <c r="G186" s="1"/>
  <c r="D272" i="12"/>
  <c r="D300"/>
  <c r="D317" i="7"/>
  <c r="D286" i="12"/>
  <c r="D298" i="7"/>
  <c r="F190" i="8"/>
  <c r="G190" s="1"/>
  <c r="P21" i="30" l="1"/>
  <c r="O21"/>
  <c r="P20"/>
  <c r="O19"/>
  <c r="J295" i="7"/>
  <c r="F295"/>
  <c r="G295" s="1"/>
  <c r="J294"/>
  <c r="G294"/>
  <c r="J293"/>
  <c r="G293"/>
  <c r="J292"/>
  <c r="G292"/>
  <c r="J291"/>
  <c r="G291"/>
  <c r="J290"/>
  <c r="G290"/>
  <c r="J289"/>
  <c r="G289"/>
  <c r="J288"/>
  <c r="G288"/>
  <c r="J287"/>
  <c r="G287"/>
  <c r="J286"/>
  <c r="G286"/>
  <c r="C283"/>
  <c r="P10" i="30"/>
  <c r="P30" l="1"/>
  <c r="D279" i="7"/>
  <c r="P18" i="30"/>
  <c r="O10"/>
  <c r="O11"/>
  <c r="P11"/>
  <c r="O12"/>
  <c r="P12"/>
  <c r="O13"/>
  <c r="P13"/>
  <c r="O14"/>
  <c r="P14"/>
  <c r="O15"/>
  <c r="P15"/>
  <c r="O16"/>
  <c r="P16"/>
  <c r="O17"/>
  <c r="P17"/>
  <c r="O18"/>
  <c r="P19"/>
  <c r="P18" i="24"/>
  <c r="E51" i="12"/>
  <c r="P10" i="22"/>
  <c r="J276" i="7"/>
  <c r="F276"/>
  <c r="G276" s="1"/>
  <c r="J275"/>
  <c r="G275"/>
  <c r="J274"/>
  <c r="E274"/>
  <c r="G274" s="1"/>
  <c r="J273"/>
  <c r="E273"/>
  <c r="G273" s="1"/>
  <c r="J272"/>
  <c r="E272"/>
  <c r="G272" s="1"/>
  <c r="J271"/>
  <c r="G271"/>
  <c r="J270"/>
  <c r="G270"/>
  <c r="J269"/>
  <c r="E269"/>
  <c r="G269" s="1"/>
  <c r="J268"/>
  <c r="E268"/>
  <c r="G268" s="1"/>
  <c r="J267"/>
  <c r="G267"/>
  <c r="C264"/>
  <c r="J257"/>
  <c r="F257"/>
  <c r="G257" s="1"/>
  <c r="J256"/>
  <c r="G256"/>
  <c r="J255"/>
  <c r="E255"/>
  <c r="G255" s="1"/>
  <c r="J254"/>
  <c r="E254"/>
  <c r="G254" s="1"/>
  <c r="J253"/>
  <c r="E253"/>
  <c r="G253" s="1"/>
  <c r="J252"/>
  <c r="G252"/>
  <c r="J251"/>
  <c r="G251"/>
  <c r="J250"/>
  <c r="E250"/>
  <c r="G250" s="1"/>
  <c r="J249"/>
  <c r="E249"/>
  <c r="G249" s="1"/>
  <c r="J248"/>
  <c r="G248"/>
  <c r="C245"/>
  <c r="J238"/>
  <c r="F238"/>
  <c r="G238" s="1"/>
  <c r="J237"/>
  <c r="G237"/>
  <c r="J236"/>
  <c r="E236"/>
  <c r="G236" s="1"/>
  <c r="J235"/>
  <c r="E235"/>
  <c r="G235" s="1"/>
  <c r="J234"/>
  <c r="E234"/>
  <c r="G234" s="1"/>
  <c r="J233"/>
  <c r="G233"/>
  <c r="J232"/>
  <c r="G232"/>
  <c r="J231"/>
  <c r="E231"/>
  <c r="G231" s="1"/>
  <c r="J230"/>
  <c r="E230"/>
  <c r="G230" s="1"/>
  <c r="J229"/>
  <c r="G229"/>
  <c r="C226"/>
  <c r="P21" i="22"/>
  <c r="O21"/>
  <c r="P15"/>
  <c r="P29"/>
  <c r="P14"/>
  <c r="P12"/>
  <c r="P11"/>
  <c r="O11"/>
  <c r="P13"/>
  <c r="O10"/>
  <c r="P9"/>
  <c r="O9"/>
  <c r="D260" i="7" l="1"/>
  <c r="D241"/>
  <c r="D222"/>
  <c r="J219" l="1"/>
  <c r="F219"/>
  <c r="G219" s="1"/>
  <c r="J218"/>
  <c r="G218"/>
  <c r="J217"/>
  <c r="E217"/>
  <c r="G217" s="1"/>
  <c r="J216"/>
  <c r="E216"/>
  <c r="G216" s="1"/>
  <c r="J215"/>
  <c r="E215"/>
  <c r="G215" s="1"/>
  <c r="J214"/>
  <c r="G214"/>
  <c r="J213"/>
  <c r="G213"/>
  <c r="J212"/>
  <c r="E212"/>
  <c r="G212" s="1"/>
  <c r="J211"/>
  <c r="E211"/>
  <c r="G211" s="1"/>
  <c r="J210"/>
  <c r="G210"/>
  <c r="C207"/>
  <c r="J200"/>
  <c r="F200"/>
  <c r="G200" s="1"/>
  <c r="J199"/>
  <c r="G199"/>
  <c r="J198"/>
  <c r="E198"/>
  <c r="G198" s="1"/>
  <c r="J197"/>
  <c r="E197"/>
  <c r="G197" s="1"/>
  <c r="J196"/>
  <c r="E196"/>
  <c r="G196" s="1"/>
  <c r="J195"/>
  <c r="G195"/>
  <c r="J194"/>
  <c r="G194"/>
  <c r="J193"/>
  <c r="E193"/>
  <c r="G193" s="1"/>
  <c r="J192"/>
  <c r="E192"/>
  <c r="G192" s="1"/>
  <c r="J191"/>
  <c r="G191"/>
  <c r="C188"/>
  <c r="J181"/>
  <c r="F181"/>
  <c r="G181" s="1"/>
  <c r="J180"/>
  <c r="G180"/>
  <c r="J179"/>
  <c r="E179"/>
  <c r="G179" s="1"/>
  <c r="J178"/>
  <c r="E178"/>
  <c r="G178" s="1"/>
  <c r="J177"/>
  <c r="E177"/>
  <c r="G177" s="1"/>
  <c r="J176"/>
  <c r="G176"/>
  <c r="J175"/>
  <c r="G175"/>
  <c r="J174"/>
  <c r="E174"/>
  <c r="G174" s="1"/>
  <c r="J173"/>
  <c r="E173"/>
  <c r="G173" s="1"/>
  <c r="J172"/>
  <c r="G172"/>
  <c r="C169"/>
  <c r="D203" l="1"/>
  <c r="D184"/>
  <c r="D165"/>
  <c r="G158" l="1"/>
  <c r="P9" i="29"/>
  <c r="O9"/>
  <c r="P8"/>
  <c r="O8"/>
  <c r="G135" i="7"/>
  <c r="P11" i="28"/>
  <c r="P16"/>
  <c r="P15"/>
  <c r="P14"/>
  <c r="P13"/>
  <c r="P12"/>
  <c r="J127" i="8" l="1"/>
  <c r="J126"/>
  <c r="J125"/>
  <c r="G125"/>
  <c r="F126" s="1"/>
  <c r="G126" s="1"/>
  <c r="F127" l="1"/>
  <c r="G127" s="1"/>
  <c r="P9" i="31"/>
  <c r="O9"/>
  <c r="C143" i="43" l="1"/>
  <c r="C100"/>
  <c r="C57"/>
  <c r="C14"/>
  <c r="C71" i="42"/>
  <c r="C60"/>
  <c r="C48"/>
  <c r="C36"/>
  <c r="C24"/>
  <c r="C107" i="40"/>
  <c r="C76"/>
  <c r="C45"/>
  <c r="C13" i="42"/>
  <c r="C14" i="40"/>
  <c r="C262" i="12"/>
  <c r="C251"/>
  <c r="C232"/>
  <c r="C216"/>
  <c r="C203"/>
  <c r="C187"/>
  <c r="C172"/>
  <c r="C159"/>
  <c r="C144"/>
  <c r="C130"/>
  <c r="C118"/>
  <c r="C107"/>
  <c r="C93"/>
  <c r="C82"/>
  <c r="C71"/>
  <c r="C59"/>
  <c r="C48"/>
  <c r="C274" i="10"/>
  <c r="C251"/>
  <c r="C228"/>
  <c r="C200"/>
  <c r="C175"/>
  <c r="C152"/>
  <c r="C129"/>
  <c r="C106"/>
  <c r="C83"/>
  <c r="C60"/>
  <c r="C14"/>
  <c r="C231" i="9"/>
  <c r="C212"/>
  <c r="C193"/>
  <c r="C174"/>
  <c r="C155"/>
  <c r="C136"/>
  <c r="C109"/>
  <c r="C90"/>
  <c r="C71"/>
  <c r="C52"/>
  <c r="C33"/>
  <c r="C14"/>
  <c r="C937" i="8"/>
  <c r="C877"/>
  <c r="C817"/>
  <c r="C757"/>
  <c r="C697"/>
  <c r="C637"/>
  <c r="C577"/>
  <c r="C517"/>
  <c r="C454"/>
  <c r="C383"/>
  <c r="C323"/>
  <c r="C263"/>
  <c r="C203"/>
  <c r="C137"/>
  <c r="C74"/>
  <c r="C14"/>
  <c r="C147" i="7"/>
  <c r="C128"/>
  <c r="C109"/>
  <c r="C90"/>
  <c r="C71"/>
  <c r="C52"/>
  <c r="C33"/>
  <c r="C14"/>
  <c r="O16" i="50"/>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O66"/>
  <c r="P66"/>
  <c r="O67"/>
  <c r="P67"/>
  <c r="O68"/>
  <c r="P68"/>
  <c r="O69"/>
  <c r="P69"/>
  <c r="N71"/>
  <c r="M71"/>
  <c r="L71"/>
  <c r="K71"/>
  <c r="J71"/>
  <c r="I71"/>
  <c r="H71"/>
  <c r="G71"/>
  <c r="P70"/>
  <c r="O70"/>
  <c r="P15"/>
  <c r="O15"/>
  <c r="P14"/>
  <c r="O14"/>
  <c r="P13"/>
  <c r="O13"/>
  <c r="P12"/>
  <c r="O12"/>
  <c r="P11"/>
  <c r="O11"/>
  <c r="O71" l="1"/>
  <c r="P71"/>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E17" s="1"/>
  <c r="F17" s="1"/>
  <c r="D10" s="1"/>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F960" s="1"/>
  <c r="G960" s="1"/>
  <c r="D944" s="1"/>
  <c r="BB3"/>
  <c r="BN3"/>
  <c r="BR3"/>
  <c r="BC3"/>
  <c r="BI3"/>
  <c r="BK3"/>
  <c r="BO3"/>
  <c r="BS3"/>
  <c r="BE3"/>
  <c r="BH3"/>
  <c r="BL3"/>
  <c r="BP3"/>
  <c r="BT3"/>
  <c r="BU3"/>
  <c r="O13" i="44"/>
  <c r="O10"/>
  <c r="O11"/>
  <c r="O12"/>
  <c r="O14"/>
  <c r="O13" i="49"/>
  <c r="P13"/>
  <c r="O14"/>
  <c r="P14"/>
  <c r="O15"/>
  <c r="P15"/>
  <c r="O16"/>
  <c r="P16"/>
  <c r="O17"/>
  <c r="P17"/>
  <c r="O18"/>
  <c r="P18"/>
  <c r="O23"/>
  <c r="P23"/>
  <c r="O24"/>
  <c r="P24"/>
  <c r="O25"/>
  <c r="P25"/>
  <c r="F941" i="7" l="1"/>
  <c r="G941" s="1"/>
  <c r="D925" s="1"/>
  <c r="F884"/>
  <c r="G884" s="1"/>
  <c r="D868" s="1"/>
  <c r="F846"/>
  <c r="G846" s="1"/>
  <c r="D830" s="1"/>
  <c r="F808"/>
  <c r="G808" s="1"/>
  <c r="D792" s="1"/>
  <c r="F770"/>
  <c r="G770" s="1"/>
  <c r="D754" s="1"/>
  <c r="F656"/>
  <c r="G656" s="1"/>
  <c r="D640" s="1"/>
  <c r="F580"/>
  <c r="G580" s="1"/>
  <c r="D564" s="1"/>
  <c r="F542"/>
  <c r="G542" s="1"/>
  <c r="D526" s="1"/>
  <c r="F922"/>
  <c r="G922" s="1"/>
  <c r="D906" s="1"/>
  <c r="F903"/>
  <c r="G903" s="1"/>
  <c r="D887" s="1"/>
  <c r="F865"/>
  <c r="G865" s="1"/>
  <c r="D849" s="1"/>
  <c r="F827"/>
  <c r="G827" s="1"/>
  <c r="D811" s="1"/>
  <c r="F789"/>
  <c r="G789" s="1"/>
  <c r="D773" s="1"/>
  <c r="F675"/>
  <c r="G675" s="1"/>
  <c r="D659" s="1"/>
  <c r="F637"/>
  <c r="G637" s="1"/>
  <c r="D621" s="1"/>
  <c r="F561"/>
  <c r="G561" s="1"/>
  <c r="D545" s="1"/>
  <c r="F523"/>
  <c r="G523" s="1"/>
  <c r="D507" s="1"/>
  <c r="F504"/>
  <c r="G504" s="1"/>
  <c r="D488" s="1"/>
  <c r="F485"/>
  <c r="G485" s="1"/>
  <c r="D469" s="1"/>
  <c r="F466"/>
  <c r="G466" s="1"/>
  <c r="D450" s="1"/>
  <c r="E542" i="12"/>
  <c r="F542" s="1"/>
  <c r="D535" s="1"/>
  <c r="E571"/>
  <c r="F571" s="1"/>
  <c r="D564" s="1"/>
  <c r="E585"/>
  <c r="F585" s="1"/>
  <c r="D578" s="1"/>
  <c r="E556"/>
  <c r="F556" s="1"/>
  <c r="D549" s="1"/>
  <c r="E526"/>
  <c r="F526" s="1"/>
  <c r="D519" s="1"/>
  <c r="E509"/>
  <c r="F509" s="1"/>
  <c r="D502" s="1"/>
  <c r="E483"/>
  <c r="F483" s="1"/>
  <c r="D476" s="1"/>
  <c r="E496"/>
  <c r="F496" s="1"/>
  <c r="D489" s="1"/>
  <c r="E470"/>
  <c r="F470" s="1"/>
  <c r="D463" s="1"/>
  <c r="E449"/>
  <c r="F449" s="1"/>
  <c r="D442" s="1"/>
  <c r="E420"/>
  <c r="F420" s="1"/>
  <c r="D413" s="1"/>
  <c r="E392"/>
  <c r="F392" s="1"/>
  <c r="D385" s="1"/>
  <c r="E405"/>
  <c r="F405" s="1"/>
  <c r="D398" s="1"/>
  <c r="E350"/>
  <c r="F350" s="1"/>
  <c r="D343" s="1"/>
  <c r="E367"/>
  <c r="F367" s="1"/>
  <c r="E364"/>
  <c r="F364" s="1"/>
  <c r="E379"/>
  <c r="F379" s="1"/>
  <c r="D372" s="1"/>
  <c r="J179" i="43"/>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N70" i="49"/>
  <c r="M70"/>
  <c r="L70"/>
  <c r="K70"/>
  <c r="J70"/>
  <c r="I70"/>
  <c r="H70"/>
  <c r="G70"/>
  <c r="P69"/>
  <c r="O69"/>
  <c r="P68"/>
  <c r="O68"/>
  <c r="P63"/>
  <c r="O63"/>
  <c r="P62"/>
  <c r="O62"/>
  <c r="P50"/>
  <c r="O50"/>
  <c r="P49"/>
  <c r="O49"/>
  <c r="P48"/>
  <c r="O48"/>
  <c r="P47"/>
  <c r="O47"/>
  <c r="P35"/>
  <c r="O35"/>
  <c r="P30"/>
  <c r="O30"/>
  <c r="P29"/>
  <c r="O29"/>
  <c r="P28"/>
  <c r="O28"/>
  <c r="P27"/>
  <c r="O27"/>
  <c r="P26"/>
  <c r="O26"/>
  <c r="P12"/>
  <c r="O12"/>
  <c r="P11"/>
  <c r="O11"/>
  <c r="P10"/>
  <c r="O10"/>
  <c r="D357" i="12" l="1"/>
  <c r="O70" i="49"/>
  <c r="P70"/>
  <c r="I23" i="27" s="1"/>
  <c r="O11" i="34"/>
  <c r="P11"/>
  <c r="O12"/>
  <c r="P12"/>
  <c r="O13"/>
  <c r="P13"/>
  <c r="O14"/>
  <c r="P14"/>
  <c r="O15"/>
  <c r="P15"/>
  <c r="O16"/>
  <c r="P16"/>
  <c r="O17"/>
  <c r="P17"/>
  <c r="O18"/>
  <c r="P18"/>
  <c r="O19"/>
  <c r="P19"/>
  <c r="O20"/>
  <c r="P20"/>
  <c r="O21"/>
  <c r="P21"/>
  <c r="O22"/>
  <c r="P22"/>
  <c r="O23"/>
  <c r="P23"/>
  <c r="O24"/>
  <c r="P24"/>
  <c r="O25"/>
  <c r="P25"/>
  <c r="O26"/>
  <c r="P26"/>
  <c r="O27"/>
  <c r="P27"/>
  <c r="O28"/>
  <c r="P28"/>
  <c r="P10"/>
  <c r="O10"/>
  <c r="O9" i="46"/>
  <c r="P9"/>
  <c r="O10"/>
  <c r="P10"/>
  <c r="O12"/>
  <c r="P12"/>
  <c r="O15"/>
  <c r="P15"/>
  <c r="O16"/>
  <c r="P16"/>
  <c r="O17"/>
  <c r="P17"/>
  <c r="O8"/>
  <c r="O15" i="31"/>
  <c r="P14"/>
  <c r="O14"/>
  <c r="P13"/>
  <c r="O13"/>
  <c r="P12"/>
  <c r="O12"/>
  <c r="P11"/>
  <c r="O11"/>
  <c r="P10"/>
  <c r="P16" s="1"/>
  <c r="O10"/>
  <c r="O9" i="44"/>
  <c r="O11" i="24"/>
  <c r="P11"/>
  <c r="O13"/>
  <c r="P13"/>
  <c r="O15"/>
  <c r="P15"/>
  <c r="O16"/>
  <c r="P16"/>
  <c r="P9"/>
  <c r="O9"/>
  <c r="P8" i="47"/>
  <c r="P11" s="1"/>
  <c r="O8"/>
  <c r="O12" i="33"/>
  <c r="P12"/>
  <c r="O13"/>
  <c r="P13"/>
  <c r="P10"/>
  <c r="O10"/>
  <c r="O8" i="45"/>
  <c r="P8"/>
  <c r="O9"/>
  <c r="P9"/>
  <c r="O10"/>
  <c r="P10"/>
  <c r="O11"/>
  <c r="P11"/>
  <c r="P12"/>
  <c r="O14"/>
  <c r="P14"/>
  <c r="O15"/>
  <c r="P15"/>
  <c r="O16"/>
  <c r="P16"/>
  <c r="O18"/>
  <c r="P18"/>
  <c r="O19"/>
  <c r="P19"/>
  <c r="O21"/>
  <c r="P21"/>
  <c r="O22"/>
  <c r="P22"/>
  <c r="P7"/>
  <c r="O7"/>
  <c r="O15" i="23"/>
  <c r="P15"/>
  <c r="P8"/>
  <c r="O8"/>
  <c r="P28" i="22"/>
  <c r="O28"/>
  <c r="P27"/>
  <c r="O27"/>
  <c r="P26"/>
  <c r="O26"/>
  <c r="P25"/>
  <c r="O25"/>
  <c r="P24"/>
  <c r="O24"/>
  <c r="P23"/>
  <c r="O23"/>
  <c r="P22"/>
  <c r="O22"/>
  <c r="P20"/>
  <c r="O20"/>
  <c r="P19"/>
  <c r="O19"/>
  <c r="P18"/>
  <c r="O18"/>
  <c r="P17"/>
  <c r="O17"/>
  <c r="P16"/>
  <c r="P30" s="1"/>
  <c r="O16"/>
  <c r="O10" i="28"/>
  <c r="O9"/>
  <c r="P9"/>
  <c r="P24" i="24" l="1"/>
  <c r="O179" i="43"/>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O92"/>
  <c r="Q92" s="1"/>
  <c r="I92"/>
  <c r="F92"/>
  <c r="O91"/>
  <c r="P91" s="1"/>
  <c r="I91"/>
  <c r="F91"/>
  <c r="O90"/>
  <c r="Q90" s="1"/>
  <c r="I90"/>
  <c r="F90"/>
  <c r="O89"/>
  <c r="P89" s="1"/>
  <c r="I89"/>
  <c r="F89"/>
  <c r="O88"/>
  <c r="Q88" s="1"/>
  <c r="I88"/>
  <c r="F88"/>
  <c r="O87"/>
  <c r="P87" s="1"/>
  <c r="I87"/>
  <c r="F87"/>
  <c r="O86"/>
  <c r="Q86" s="1"/>
  <c r="I86"/>
  <c r="F86"/>
  <c r="O85"/>
  <c r="P85" s="1"/>
  <c r="I85"/>
  <c r="F85"/>
  <c r="O84"/>
  <c r="Q84" s="1"/>
  <c r="I84"/>
  <c r="F84"/>
  <c r="O83"/>
  <c r="P83" s="1"/>
  <c r="I83"/>
  <c r="F83"/>
  <c r="O82"/>
  <c r="Q82" s="1"/>
  <c r="I82"/>
  <c r="F82"/>
  <c r="O81"/>
  <c r="P81" s="1"/>
  <c r="I81"/>
  <c r="F81"/>
  <c r="O80"/>
  <c r="Q80" s="1"/>
  <c r="I80"/>
  <c r="F80"/>
  <c r="O79"/>
  <c r="P79" s="1"/>
  <c r="I79"/>
  <c r="F79"/>
  <c r="O78"/>
  <c r="Q78" s="1"/>
  <c r="I78"/>
  <c r="F78"/>
  <c r="O77"/>
  <c r="P77" s="1"/>
  <c r="I77"/>
  <c r="F77"/>
  <c r="O76"/>
  <c r="Q76" s="1"/>
  <c r="I76"/>
  <c r="F76"/>
  <c r="O75"/>
  <c r="P75" s="1"/>
  <c r="I75"/>
  <c r="F75"/>
  <c r="O74"/>
  <c r="Q74" s="1"/>
  <c r="I74"/>
  <c r="F74"/>
  <c r="O73"/>
  <c r="P73" s="1"/>
  <c r="I73"/>
  <c r="F73"/>
  <c r="O72"/>
  <c r="Q72" s="1"/>
  <c r="I72"/>
  <c r="F72"/>
  <c r="O71"/>
  <c r="P71" s="1"/>
  <c r="I71"/>
  <c r="F71"/>
  <c r="O70"/>
  <c r="Q70" s="1"/>
  <c r="I70"/>
  <c r="F70"/>
  <c r="O69"/>
  <c r="P69" s="1"/>
  <c r="I69"/>
  <c r="F69"/>
  <c r="O68"/>
  <c r="Q68" s="1"/>
  <c r="I68"/>
  <c r="F68"/>
  <c r="O67"/>
  <c r="P67" s="1"/>
  <c r="I67"/>
  <c r="F67"/>
  <c r="O66"/>
  <c r="Q66" s="1"/>
  <c r="I66"/>
  <c r="F66"/>
  <c r="O65"/>
  <c r="P65" s="1"/>
  <c r="I65"/>
  <c r="F65"/>
  <c r="O64"/>
  <c r="Q64" s="1"/>
  <c r="I64"/>
  <c r="F64"/>
  <c r="O63"/>
  <c r="P63" s="1"/>
  <c r="I63"/>
  <c r="F63"/>
  <c r="O62"/>
  <c r="Q62" s="1"/>
  <c r="I62"/>
  <c r="F62"/>
  <c r="O61"/>
  <c r="P61" s="1"/>
  <c r="I61"/>
  <c r="F61"/>
  <c r="O60"/>
  <c r="Q60" s="1"/>
  <c r="I60"/>
  <c r="F60"/>
  <c r="J30" i="42"/>
  <c r="J42"/>
  <c r="J41"/>
  <c r="J54"/>
  <c r="J53"/>
  <c r="J65"/>
  <c r="J76"/>
  <c r="I76"/>
  <c r="F76"/>
  <c r="I75"/>
  <c r="F75"/>
  <c r="I65"/>
  <c r="F65"/>
  <c r="I64"/>
  <c r="F64"/>
  <c r="I54"/>
  <c r="F54"/>
  <c r="I53"/>
  <c r="F53"/>
  <c r="I52"/>
  <c r="F52"/>
  <c r="I42"/>
  <c r="F42"/>
  <c r="I41"/>
  <c r="F41"/>
  <c r="I40"/>
  <c r="F40"/>
  <c r="I30"/>
  <c r="F30"/>
  <c r="I29"/>
  <c r="F29"/>
  <c r="I28"/>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269" i="12"/>
  <c r="J268"/>
  <c r="J255"/>
  <c r="J209"/>
  <c r="J196"/>
  <c r="J180"/>
  <c r="J179"/>
  <c r="J178"/>
  <c r="J177"/>
  <c r="J165"/>
  <c r="J164"/>
  <c r="J163"/>
  <c r="J137"/>
  <c r="J111"/>
  <c r="J52"/>
  <c r="I269"/>
  <c r="F269"/>
  <c r="I268"/>
  <c r="F268"/>
  <c r="I265"/>
  <c r="E265"/>
  <c r="F265" s="1"/>
  <c r="I255"/>
  <c r="F255"/>
  <c r="I254"/>
  <c r="E254"/>
  <c r="F254" s="1"/>
  <c r="I244"/>
  <c r="F244"/>
  <c r="I243"/>
  <c r="F243"/>
  <c r="I242"/>
  <c r="F242"/>
  <c r="I241"/>
  <c r="F241"/>
  <c r="I240"/>
  <c r="F240"/>
  <c r="I239"/>
  <c r="F239"/>
  <c r="I238"/>
  <c r="F238"/>
  <c r="I237"/>
  <c r="F237"/>
  <c r="I236"/>
  <c r="F236"/>
  <c r="I235"/>
  <c r="E235"/>
  <c r="F235" s="1"/>
  <c r="I225"/>
  <c r="F225"/>
  <c r="I224"/>
  <c r="F224"/>
  <c r="I223"/>
  <c r="F223"/>
  <c r="I222"/>
  <c r="F222"/>
  <c r="I221"/>
  <c r="F221"/>
  <c r="I220"/>
  <c r="F220"/>
  <c r="I219"/>
  <c r="E219"/>
  <c r="F219" s="1"/>
  <c r="I209"/>
  <c r="F209"/>
  <c r="I208"/>
  <c r="F208"/>
  <c r="I207"/>
  <c r="F207"/>
  <c r="I206"/>
  <c r="E206"/>
  <c r="F206" s="1"/>
  <c r="I196"/>
  <c r="F196"/>
  <c r="I195"/>
  <c r="F195"/>
  <c r="I194"/>
  <c r="F194"/>
  <c r="I193"/>
  <c r="F193"/>
  <c r="I192"/>
  <c r="F192"/>
  <c r="I191"/>
  <c r="F191"/>
  <c r="I190"/>
  <c r="E190"/>
  <c r="F190" s="1"/>
  <c r="I180"/>
  <c r="F180"/>
  <c r="I179"/>
  <c r="F179"/>
  <c r="I178"/>
  <c r="F178"/>
  <c r="I177"/>
  <c r="F177"/>
  <c r="I176"/>
  <c r="F176"/>
  <c r="I175"/>
  <c r="E175"/>
  <c r="F175" s="1"/>
  <c r="I165"/>
  <c r="F165"/>
  <c r="I164"/>
  <c r="F164"/>
  <c r="I163"/>
  <c r="F163"/>
  <c r="I162"/>
  <c r="E162"/>
  <c r="F162" s="1"/>
  <c r="I152"/>
  <c r="F152"/>
  <c r="I151"/>
  <c r="F151"/>
  <c r="I150"/>
  <c r="F150"/>
  <c r="I149"/>
  <c r="F149"/>
  <c r="I148"/>
  <c r="F148"/>
  <c r="I147"/>
  <c r="E147"/>
  <c r="F147" s="1"/>
  <c r="I137"/>
  <c r="F137"/>
  <c r="I136"/>
  <c r="F136"/>
  <c r="I135"/>
  <c r="F135"/>
  <c r="I134"/>
  <c r="F134"/>
  <c r="I133"/>
  <c r="E133"/>
  <c r="F133" s="1"/>
  <c r="I123"/>
  <c r="F123"/>
  <c r="I122"/>
  <c r="F122"/>
  <c r="I121"/>
  <c r="E121"/>
  <c r="F121" s="1"/>
  <c r="I111"/>
  <c r="F111"/>
  <c r="I110"/>
  <c r="E110"/>
  <c r="F110" s="1"/>
  <c r="I100"/>
  <c r="F100"/>
  <c r="I99"/>
  <c r="F99"/>
  <c r="I98"/>
  <c r="F98"/>
  <c r="I97"/>
  <c r="F97"/>
  <c r="I96"/>
  <c r="E96"/>
  <c r="F96" s="1"/>
  <c r="I86"/>
  <c r="F86"/>
  <c r="I85"/>
  <c r="E85"/>
  <c r="F85" s="1"/>
  <c r="I75"/>
  <c r="F75"/>
  <c r="I74"/>
  <c r="E74"/>
  <c r="F74" s="1"/>
  <c r="I64"/>
  <c r="F64"/>
  <c r="I63"/>
  <c r="F63"/>
  <c r="I62"/>
  <c r="E62"/>
  <c r="F62" s="1"/>
  <c r="I52"/>
  <c r="F52"/>
  <c r="I51"/>
  <c r="F5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244"/>
  <c r="J243"/>
  <c r="J242"/>
  <c r="J241"/>
  <c r="J240"/>
  <c r="J239"/>
  <c r="J238"/>
  <c r="J237"/>
  <c r="J235"/>
  <c r="J234"/>
  <c r="J233"/>
  <c r="J232"/>
  <c r="J267"/>
  <c r="J266"/>
  <c r="J265"/>
  <c r="J264"/>
  <c r="J263"/>
  <c r="J262"/>
  <c r="J261"/>
  <c r="J260"/>
  <c r="J259"/>
  <c r="J258"/>
  <c r="J257"/>
  <c r="J256"/>
  <c r="J255"/>
  <c r="J290"/>
  <c r="J289"/>
  <c r="J288"/>
  <c r="J287"/>
  <c r="J286"/>
  <c r="J285"/>
  <c r="J284"/>
  <c r="J283"/>
  <c r="J282"/>
  <c r="J281"/>
  <c r="J280"/>
  <c r="J279"/>
  <c r="J278"/>
  <c r="I290"/>
  <c r="F290"/>
  <c r="I289"/>
  <c r="F289"/>
  <c r="I288"/>
  <c r="F288"/>
  <c r="I287"/>
  <c r="F287"/>
  <c r="I286"/>
  <c r="F286"/>
  <c r="I285"/>
  <c r="F285"/>
  <c r="I284"/>
  <c r="F284"/>
  <c r="I283"/>
  <c r="F283"/>
  <c r="I282"/>
  <c r="F282"/>
  <c r="I281"/>
  <c r="F281"/>
  <c r="I280"/>
  <c r="F280"/>
  <c r="I279"/>
  <c r="F279"/>
  <c r="I278"/>
  <c r="E278"/>
  <c r="F278" s="1"/>
  <c r="I277"/>
  <c r="E277"/>
  <c r="F277" s="1"/>
  <c r="I267"/>
  <c r="F267"/>
  <c r="I266"/>
  <c r="F266"/>
  <c r="I265"/>
  <c r="F265"/>
  <c r="I264"/>
  <c r="F264"/>
  <c r="I263"/>
  <c r="F263"/>
  <c r="I262"/>
  <c r="F262"/>
  <c r="I261"/>
  <c r="F261"/>
  <c r="I260"/>
  <c r="F260"/>
  <c r="I259"/>
  <c r="F259"/>
  <c r="I258"/>
  <c r="F258"/>
  <c r="I257"/>
  <c r="F257"/>
  <c r="I256"/>
  <c r="F256"/>
  <c r="I255"/>
  <c r="E255"/>
  <c r="F255" s="1"/>
  <c r="I254"/>
  <c r="E254"/>
  <c r="F254" s="1"/>
  <c r="I244"/>
  <c r="F244"/>
  <c r="I243"/>
  <c r="F243"/>
  <c r="I242"/>
  <c r="F242"/>
  <c r="I241"/>
  <c r="F241"/>
  <c r="I240"/>
  <c r="F240"/>
  <c r="I239"/>
  <c r="F239"/>
  <c r="I238"/>
  <c r="F238"/>
  <c r="I237"/>
  <c r="F237"/>
  <c r="I236"/>
  <c r="F236"/>
  <c r="I235"/>
  <c r="F235"/>
  <c r="I234"/>
  <c r="F234"/>
  <c r="I233"/>
  <c r="F233"/>
  <c r="I232"/>
  <c r="E232"/>
  <c r="F232" s="1"/>
  <c r="I231"/>
  <c r="F231"/>
  <c r="I221"/>
  <c r="F221"/>
  <c r="I220"/>
  <c r="F220"/>
  <c r="I216"/>
  <c r="I215"/>
  <c r="F215"/>
  <c r="I214"/>
  <c r="F214"/>
  <c r="I213"/>
  <c r="F213"/>
  <c r="I212"/>
  <c r="F212"/>
  <c r="I211"/>
  <c r="F211"/>
  <c r="I210"/>
  <c r="F210"/>
  <c r="I207"/>
  <c r="I206"/>
  <c r="F206"/>
  <c r="I205"/>
  <c r="F205"/>
  <c r="I204"/>
  <c r="E204"/>
  <c r="F204" s="1"/>
  <c r="I203"/>
  <c r="E203"/>
  <c r="F203" s="1"/>
  <c r="I193"/>
  <c r="F193"/>
  <c r="I192"/>
  <c r="F192"/>
  <c r="I191"/>
  <c r="F191"/>
  <c r="I190"/>
  <c r="F190"/>
  <c r="I189"/>
  <c r="F189"/>
  <c r="I188"/>
  <c r="F188"/>
  <c r="I187"/>
  <c r="F187"/>
  <c r="I186"/>
  <c r="F186"/>
  <c r="I185"/>
  <c r="F185"/>
  <c r="I183"/>
  <c r="F183"/>
  <c r="I182"/>
  <c r="F182"/>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43" i="9"/>
  <c r="J242"/>
  <c r="J241"/>
  <c r="J240"/>
  <c r="J239"/>
  <c r="J238"/>
  <c r="J237"/>
  <c r="J236"/>
  <c r="J235"/>
  <c r="J224"/>
  <c r="J223"/>
  <c r="J222"/>
  <c r="J221"/>
  <c r="J220"/>
  <c r="J219"/>
  <c r="J218"/>
  <c r="J217"/>
  <c r="J216"/>
  <c r="J205"/>
  <c r="J204"/>
  <c r="J203"/>
  <c r="J202"/>
  <c r="J201"/>
  <c r="J200"/>
  <c r="J199"/>
  <c r="J198"/>
  <c r="J197"/>
  <c r="J186"/>
  <c r="J185"/>
  <c r="J184"/>
  <c r="J183"/>
  <c r="J182"/>
  <c r="J181"/>
  <c r="J180"/>
  <c r="J179"/>
  <c r="J178"/>
  <c r="J167"/>
  <c r="J166"/>
  <c r="J165"/>
  <c r="J164"/>
  <c r="J163"/>
  <c r="J162"/>
  <c r="J161"/>
  <c r="J160"/>
  <c r="J159"/>
  <c r="J148"/>
  <c r="J147"/>
  <c r="J146"/>
  <c r="J145"/>
  <c r="J144"/>
  <c r="J143"/>
  <c r="J142"/>
  <c r="J141"/>
  <c r="J140"/>
  <c r="J102"/>
  <c r="J101"/>
  <c r="J100"/>
  <c r="J99"/>
  <c r="J98"/>
  <c r="J97"/>
  <c r="J96"/>
  <c r="J95"/>
  <c r="J94"/>
  <c r="J83"/>
  <c r="J82"/>
  <c r="J81"/>
  <c r="J80"/>
  <c r="J79"/>
  <c r="J78"/>
  <c r="J77"/>
  <c r="J76"/>
  <c r="J75"/>
  <c r="J56"/>
  <c r="J45"/>
  <c r="J44"/>
  <c r="J43"/>
  <c r="J42"/>
  <c r="J41"/>
  <c r="J40"/>
  <c r="J39"/>
  <c r="J38"/>
  <c r="J37"/>
  <c r="I243"/>
  <c r="F243"/>
  <c r="I242"/>
  <c r="F242"/>
  <c r="I241"/>
  <c r="F241"/>
  <c r="I240"/>
  <c r="F240"/>
  <c r="I239"/>
  <c r="F239"/>
  <c r="I238"/>
  <c r="F238"/>
  <c r="I237"/>
  <c r="F237"/>
  <c r="I236"/>
  <c r="F236"/>
  <c r="I235"/>
  <c r="F235"/>
  <c r="I234"/>
  <c r="F234"/>
  <c r="I224"/>
  <c r="F224"/>
  <c r="I223"/>
  <c r="F223"/>
  <c r="I222"/>
  <c r="F222"/>
  <c r="I221"/>
  <c r="F221"/>
  <c r="I220"/>
  <c r="F220"/>
  <c r="I219"/>
  <c r="F219"/>
  <c r="I218"/>
  <c r="F218"/>
  <c r="I217"/>
  <c r="F217"/>
  <c r="I216"/>
  <c r="F216"/>
  <c r="I215"/>
  <c r="F215"/>
  <c r="I205"/>
  <c r="F205"/>
  <c r="I204"/>
  <c r="F204"/>
  <c r="I203"/>
  <c r="F203"/>
  <c r="I202"/>
  <c r="F202"/>
  <c r="I201"/>
  <c r="F201"/>
  <c r="I200"/>
  <c r="F200"/>
  <c r="I199"/>
  <c r="F199"/>
  <c r="I198"/>
  <c r="F198"/>
  <c r="I197"/>
  <c r="F197"/>
  <c r="I196"/>
  <c r="F196"/>
  <c r="I186"/>
  <c r="F186"/>
  <c r="I185"/>
  <c r="F185"/>
  <c r="I184"/>
  <c r="F184"/>
  <c r="I183"/>
  <c r="F183"/>
  <c r="I182"/>
  <c r="F182"/>
  <c r="I181"/>
  <c r="F181"/>
  <c r="I180"/>
  <c r="F180"/>
  <c r="I179"/>
  <c r="F179"/>
  <c r="I178"/>
  <c r="F178"/>
  <c r="I177"/>
  <c r="F177"/>
  <c r="I167"/>
  <c r="F167"/>
  <c r="I166"/>
  <c r="F166"/>
  <c r="I165"/>
  <c r="F165"/>
  <c r="I164"/>
  <c r="F164"/>
  <c r="I163"/>
  <c r="F163"/>
  <c r="I162"/>
  <c r="F162"/>
  <c r="I161"/>
  <c r="F161"/>
  <c r="I160"/>
  <c r="F160"/>
  <c r="I159"/>
  <c r="F159"/>
  <c r="I158"/>
  <c r="F158"/>
  <c r="I148"/>
  <c r="F148"/>
  <c r="I147"/>
  <c r="F147"/>
  <c r="I146"/>
  <c r="F146"/>
  <c r="I145"/>
  <c r="F145"/>
  <c r="I144"/>
  <c r="F144"/>
  <c r="I143"/>
  <c r="F143"/>
  <c r="I142"/>
  <c r="F142"/>
  <c r="I141"/>
  <c r="F141"/>
  <c r="I140"/>
  <c r="F140"/>
  <c r="I139"/>
  <c r="F139"/>
  <c r="I129"/>
  <c r="F129"/>
  <c r="I128"/>
  <c r="F128"/>
  <c r="I127"/>
  <c r="I119"/>
  <c r="F119"/>
  <c r="I118"/>
  <c r="F118"/>
  <c r="I116"/>
  <c r="F116"/>
  <c r="I115"/>
  <c r="F115"/>
  <c r="I114"/>
  <c r="F114"/>
  <c r="I113"/>
  <c r="F113"/>
  <c r="I112"/>
  <c r="F112"/>
  <c r="I102"/>
  <c r="F102"/>
  <c r="I101"/>
  <c r="F101"/>
  <c r="I100"/>
  <c r="F100"/>
  <c r="I99"/>
  <c r="F99"/>
  <c r="I98"/>
  <c r="F98"/>
  <c r="I97"/>
  <c r="F97"/>
  <c r="I96"/>
  <c r="F96"/>
  <c r="I95"/>
  <c r="F95"/>
  <c r="I94"/>
  <c r="F94"/>
  <c r="I93"/>
  <c r="F93"/>
  <c r="I83"/>
  <c r="F83"/>
  <c r="I82"/>
  <c r="F82"/>
  <c r="I81"/>
  <c r="F81"/>
  <c r="I80"/>
  <c r="F80"/>
  <c r="I79"/>
  <c r="F79"/>
  <c r="I78"/>
  <c r="F78"/>
  <c r="I77"/>
  <c r="F77"/>
  <c r="I76"/>
  <c r="F76"/>
  <c r="I75"/>
  <c r="F75"/>
  <c r="I74"/>
  <c r="F74"/>
  <c r="D67" s="1"/>
  <c r="I64"/>
  <c r="F64"/>
  <c r="I63"/>
  <c r="F63"/>
  <c r="I62"/>
  <c r="F62"/>
  <c r="I61"/>
  <c r="F61"/>
  <c r="I60"/>
  <c r="F60"/>
  <c r="I59"/>
  <c r="F59"/>
  <c r="I58"/>
  <c r="F58"/>
  <c r="I57"/>
  <c r="F57"/>
  <c r="I56"/>
  <c r="F56"/>
  <c r="I55"/>
  <c r="F55"/>
  <c r="I45"/>
  <c r="F45"/>
  <c r="I44"/>
  <c r="F44"/>
  <c r="I43"/>
  <c r="F43"/>
  <c r="I42"/>
  <c r="F42"/>
  <c r="I41"/>
  <c r="F41"/>
  <c r="I40"/>
  <c r="F40"/>
  <c r="I39"/>
  <c r="F39"/>
  <c r="I38"/>
  <c r="F38"/>
  <c r="I37"/>
  <c r="F37"/>
  <c r="I36"/>
  <c r="F36"/>
  <c r="K990" i="8"/>
  <c r="K989"/>
  <c r="K988"/>
  <c r="K987"/>
  <c r="K986"/>
  <c r="K985"/>
  <c r="K984"/>
  <c r="K983"/>
  <c r="K982"/>
  <c r="K981"/>
  <c r="K980"/>
  <c r="K979"/>
  <c r="K978"/>
  <c r="K977"/>
  <c r="K976"/>
  <c r="K975"/>
  <c r="K974"/>
  <c r="K973"/>
  <c r="K972"/>
  <c r="K971"/>
  <c r="K970"/>
  <c r="K969"/>
  <c r="K968"/>
  <c r="K967"/>
  <c r="K966"/>
  <c r="K965"/>
  <c r="K964"/>
  <c r="K963"/>
  <c r="K962"/>
  <c r="K961"/>
  <c r="K960"/>
  <c r="K959"/>
  <c r="K958"/>
  <c r="K957"/>
  <c r="K956"/>
  <c r="K955"/>
  <c r="K954"/>
  <c r="K953"/>
  <c r="K952"/>
  <c r="K951"/>
  <c r="K950"/>
  <c r="K949"/>
  <c r="K948"/>
  <c r="K947"/>
  <c r="K946"/>
  <c r="K945"/>
  <c r="K944"/>
  <c r="K943"/>
  <c r="K942"/>
  <c r="K941"/>
  <c r="K930"/>
  <c r="K929"/>
  <c r="K928"/>
  <c r="K927"/>
  <c r="K926"/>
  <c r="K925"/>
  <c r="K924"/>
  <c r="K923"/>
  <c r="K922"/>
  <c r="K921"/>
  <c r="K920"/>
  <c r="K919"/>
  <c r="K918"/>
  <c r="K917"/>
  <c r="K916"/>
  <c r="K915"/>
  <c r="K914"/>
  <c r="K913"/>
  <c r="K912"/>
  <c r="K911"/>
  <c r="K910"/>
  <c r="K909"/>
  <c r="K908"/>
  <c r="K907"/>
  <c r="K906"/>
  <c r="K905"/>
  <c r="K904"/>
  <c r="K903"/>
  <c r="K902"/>
  <c r="K901"/>
  <c r="K900"/>
  <c r="K899"/>
  <c r="K898"/>
  <c r="K897"/>
  <c r="K896"/>
  <c r="K895"/>
  <c r="K894"/>
  <c r="K893"/>
  <c r="K892"/>
  <c r="K891"/>
  <c r="K890"/>
  <c r="K889"/>
  <c r="K888"/>
  <c r="K887"/>
  <c r="K886"/>
  <c r="K885"/>
  <c r="K884"/>
  <c r="K883"/>
  <c r="K882"/>
  <c r="K881"/>
  <c r="K870"/>
  <c r="K869"/>
  <c r="K868"/>
  <c r="K867"/>
  <c r="K866"/>
  <c r="K865"/>
  <c r="K864"/>
  <c r="K863"/>
  <c r="K862"/>
  <c r="K861"/>
  <c r="K860"/>
  <c r="K859"/>
  <c r="K858"/>
  <c r="K857"/>
  <c r="K856"/>
  <c r="K855"/>
  <c r="K854"/>
  <c r="K853"/>
  <c r="K852"/>
  <c r="K851"/>
  <c r="K850"/>
  <c r="K849"/>
  <c r="K848"/>
  <c r="K847"/>
  <c r="K846"/>
  <c r="K845"/>
  <c r="K844"/>
  <c r="K843"/>
  <c r="K842"/>
  <c r="K841"/>
  <c r="K840"/>
  <c r="K839"/>
  <c r="K838"/>
  <c r="K837"/>
  <c r="K836"/>
  <c r="K835"/>
  <c r="K834"/>
  <c r="K833"/>
  <c r="K832"/>
  <c r="K831"/>
  <c r="K830"/>
  <c r="K829"/>
  <c r="K828"/>
  <c r="K827"/>
  <c r="K826"/>
  <c r="K825"/>
  <c r="K824"/>
  <c r="K823"/>
  <c r="K822"/>
  <c r="K821"/>
  <c r="K810"/>
  <c r="K809"/>
  <c r="K808"/>
  <c r="K807"/>
  <c r="K806"/>
  <c r="K805"/>
  <c r="K804"/>
  <c r="K803"/>
  <c r="K802"/>
  <c r="K801"/>
  <c r="K800"/>
  <c r="K799"/>
  <c r="K798"/>
  <c r="K797"/>
  <c r="K796"/>
  <c r="K795"/>
  <c r="K794"/>
  <c r="K793"/>
  <c r="K792"/>
  <c r="K791"/>
  <c r="K790"/>
  <c r="K789"/>
  <c r="K788"/>
  <c r="K787"/>
  <c r="K786"/>
  <c r="K785"/>
  <c r="K784"/>
  <c r="K783"/>
  <c r="K782"/>
  <c r="K781"/>
  <c r="K780"/>
  <c r="K779"/>
  <c r="K778"/>
  <c r="K777"/>
  <c r="K776"/>
  <c r="K775"/>
  <c r="K774"/>
  <c r="K773"/>
  <c r="K772"/>
  <c r="K771"/>
  <c r="K770"/>
  <c r="K769"/>
  <c r="K768"/>
  <c r="K767"/>
  <c r="K766"/>
  <c r="K765"/>
  <c r="K764"/>
  <c r="K763"/>
  <c r="K762"/>
  <c r="K761"/>
  <c r="K750"/>
  <c r="K749"/>
  <c r="K748"/>
  <c r="K747"/>
  <c r="K746"/>
  <c r="K745"/>
  <c r="K744"/>
  <c r="K743"/>
  <c r="K742"/>
  <c r="K741"/>
  <c r="K740"/>
  <c r="K739"/>
  <c r="K738"/>
  <c r="K737"/>
  <c r="K736"/>
  <c r="K735"/>
  <c r="K734"/>
  <c r="K733"/>
  <c r="K732"/>
  <c r="K731"/>
  <c r="K730"/>
  <c r="K729"/>
  <c r="K728"/>
  <c r="K727"/>
  <c r="K726"/>
  <c r="K725"/>
  <c r="K724"/>
  <c r="K723"/>
  <c r="K722"/>
  <c r="K721"/>
  <c r="K720"/>
  <c r="K719"/>
  <c r="K718"/>
  <c r="K717"/>
  <c r="K716"/>
  <c r="K715"/>
  <c r="K714"/>
  <c r="K713"/>
  <c r="K712"/>
  <c r="K711"/>
  <c r="K710"/>
  <c r="K709"/>
  <c r="K708"/>
  <c r="K707"/>
  <c r="K706"/>
  <c r="K705"/>
  <c r="K704"/>
  <c r="K703"/>
  <c r="K702"/>
  <c r="K701"/>
  <c r="K690"/>
  <c r="K689"/>
  <c r="K688"/>
  <c r="K687"/>
  <c r="K686"/>
  <c r="K685"/>
  <c r="K684"/>
  <c r="K683"/>
  <c r="K682"/>
  <c r="K681"/>
  <c r="K680"/>
  <c r="K679"/>
  <c r="K678"/>
  <c r="K677"/>
  <c r="K676"/>
  <c r="K675"/>
  <c r="K674"/>
  <c r="K673"/>
  <c r="K672"/>
  <c r="K671"/>
  <c r="K670"/>
  <c r="K669"/>
  <c r="K668"/>
  <c r="K667"/>
  <c r="K666"/>
  <c r="K665"/>
  <c r="K664"/>
  <c r="K663"/>
  <c r="K662"/>
  <c r="K661"/>
  <c r="K660"/>
  <c r="K659"/>
  <c r="K658"/>
  <c r="K657"/>
  <c r="K656"/>
  <c r="K655"/>
  <c r="K654"/>
  <c r="K653"/>
  <c r="K652"/>
  <c r="K651"/>
  <c r="K650"/>
  <c r="K649"/>
  <c r="K648"/>
  <c r="K647"/>
  <c r="K646"/>
  <c r="K645"/>
  <c r="K644"/>
  <c r="K643"/>
  <c r="K642"/>
  <c r="K641"/>
  <c r="K630"/>
  <c r="K629"/>
  <c r="K628"/>
  <c r="K627"/>
  <c r="K626"/>
  <c r="K625"/>
  <c r="K624"/>
  <c r="K623"/>
  <c r="K622"/>
  <c r="K621"/>
  <c r="K620"/>
  <c r="K619"/>
  <c r="K618"/>
  <c r="K617"/>
  <c r="K616"/>
  <c r="K615"/>
  <c r="K614"/>
  <c r="K613"/>
  <c r="K612"/>
  <c r="K611"/>
  <c r="K610"/>
  <c r="K609"/>
  <c r="K608"/>
  <c r="K607"/>
  <c r="K606"/>
  <c r="K605"/>
  <c r="K604"/>
  <c r="K603"/>
  <c r="K602"/>
  <c r="K601"/>
  <c r="K600"/>
  <c r="K599"/>
  <c r="K598"/>
  <c r="K597"/>
  <c r="K596"/>
  <c r="K595"/>
  <c r="K594"/>
  <c r="K593"/>
  <c r="K592"/>
  <c r="K591"/>
  <c r="K590"/>
  <c r="K589"/>
  <c r="K588"/>
  <c r="K587"/>
  <c r="K586"/>
  <c r="K585"/>
  <c r="K584"/>
  <c r="K583"/>
  <c r="K582"/>
  <c r="K581"/>
  <c r="K570"/>
  <c r="K569"/>
  <c r="K568"/>
  <c r="K567"/>
  <c r="K566"/>
  <c r="K565"/>
  <c r="K564"/>
  <c r="K563"/>
  <c r="K562"/>
  <c r="K561"/>
  <c r="K560"/>
  <c r="K559"/>
  <c r="K558"/>
  <c r="K557"/>
  <c r="K556"/>
  <c r="K555"/>
  <c r="K554"/>
  <c r="K553"/>
  <c r="K552"/>
  <c r="K551"/>
  <c r="K550"/>
  <c r="K549"/>
  <c r="K548"/>
  <c r="K547"/>
  <c r="K546"/>
  <c r="K545"/>
  <c r="K544"/>
  <c r="K543"/>
  <c r="K542"/>
  <c r="K541"/>
  <c r="K540"/>
  <c r="K539"/>
  <c r="K538"/>
  <c r="K537"/>
  <c r="K536"/>
  <c r="K535"/>
  <c r="K534"/>
  <c r="K533"/>
  <c r="K532"/>
  <c r="K531"/>
  <c r="K530"/>
  <c r="K529"/>
  <c r="K528"/>
  <c r="K527"/>
  <c r="K526"/>
  <c r="K525"/>
  <c r="K524"/>
  <c r="K523"/>
  <c r="K522"/>
  <c r="K521"/>
  <c r="K498"/>
  <c r="K497"/>
  <c r="K496"/>
  <c r="K495"/>
  <c r="K494"/>
  <c r="K493"/>
  <c r="K492"/>
  <c r="K491"/>
  <c r="K490"/>
  <c r="K489"/>
  <c r="K488"/>
  <c r="K487"/>
  <c r="K486"/>
  <c r="K485"/>
  <c r="K484"/>
  <c r="K483"/>
  <c r="K482"/>
  <c r="K481"/>
  <c r="K480"/>
  <c r="K479"/>
  <c r="K478"/>
  <c r="K477"/>
  <c r="K476"/>
  <c r="K475"/>
  <c r="K471"/>
  <c r="K470"/>
  <c r="K469"/>
  <c r="K468"/>
  <c r="K467"/>
  <c r="K466"/>
  <c r="K465"/>
  <c r="K464"/>
  <c r="K463"/>
  <c r="K462"/>
  <c r="K461"/>
  <c r="K460"/>
  <c r="K459"/>
  <c r="K458"/>
  <c r="J990"/>
  <c r="J989"/>
  <c r="J988"/>
  <c r="G988"/>
  <c r="F990" s="1"/>
  <c r="G990" s="1"/>
  <c r="J987"/>
  <c r="G987"/>
  <c r="J986"/>
  <c r="G986"/>
  <c r="J985"/>
  <c r="G985"/>
  <c r="J984"/>
  <c r="J983"/>
  <c r="J982"/>
  <c r="G982"/>
  <c r="F984" s="1"/>
  <c r="G984" s="1"/>
  <c r="J981"/>
  <c r="J980"/>
  <c r="J979"/>
  <c r="F979"/>
  <c r="G979" s="1"/>
  <c r="J978"/>
  <c r="J977"/>
  <c r="J976"/>
  <c r="F976"/>
  <c r="G976" s="1"/>
  <c r="J975"/>
  <c r="J974"/>
  <c r="J973"/>
  <c r="F973"/>
  <c r="G973" s="1"/>
  <c r="J972"/>
  <c r="J971"/>
  <c r="J970"/>
  <c r="F970"/>
  <c r="G970" s="1"/>
  <c r="J969"/>
  <c r="J968"/>
  <c r="J967"/>
  <c r="F967"/>
  <c r="G967" s="1"/>
  <c r="J966"/>
  <c r="J965"/>
  <c r="J964"/>
  <c r="F964"/>
  <c r="G964" s="1"/>
  <c r="J963"/>
  <c r="J962"/>
  <c r="J961"/>
  <c r="F961"/>
  <c r="G961" s="1"/>
  <c r="J960"/>
  <c r="J959"/>
  <c r="J958"/>
  <c r="F958"/>
  <c r="G958" s="1"/>
  <c r="J957"/>
  <c r="J956"/>
  <c r="J955"/>
  <c r="F955"/>
  <c r="G955" s="1"/>
  <c r="J954"/>
  <c r="J953"/>
  <c r="J952"/>
  <c r="F952"/>
  <c r="G952" s="1"/>
  <c r="J951"/>
  <c r="J950"/>
  <c r="J949"/>
  <c r="F949"/>
  <c r="G949" s="1"/>
  <c r="J948"/>
  <c r="J947"/>
  <c r="J946"/>
  <c r="F946"/>
  <c r="G946" s="1"/>
  <c r="J945"/>
  <c r="J944"/>
  <c r="J943"/>
  <c r="F943"/>
  <c r="G943" s="1"/>
  <c r="J942"/>
  <c r="J941"/>
  <c r="J940"/>
  <c r="F940"/>
  <c r="G940" s="1"/>
  <c r="J930"/>
  <c r="J929"/>
  <c r="J928"/>
  <c r="G928"/>
  <c r="F929" s="1"/>
  <c r="G929" s="1"/>
  <c r="J927"/>
  <c r="G927"/>
  <c r="J926"/>
  <c r="G926"/>
  <c r="J925"/>
  <c r="G925"/>
  <c r="J924"/>
  <c r="J923"/>
  <c r="J922"/>
  <c r="G922"/>
  <c r="F923" s="1"/>
  <c r="G923" s="1"/>
  <c r="J921"/>
  <c r="J920"/>
  <c r="J919"/>
  <c r="F919"/>
  <c r="G919" s="1"/>
  <c r="J918"/>
  <c r="J917"/>
  <c r="J916"/>
  <c r="F916"/>
  <c r="G916" s="1"/>
  <c r="J915"/>
  <c r="J914"/>
  <c r="J913"/>
  <c r="F913"/>
  <c r="G913" s="1"/>
  <c r="J912"/>
  <c r="J911"/>
  <c r="J910"/>
  <c r="F910"/>
  <c r="G910" s="1"/>
  <c r="J909"/>
  <c r="J908"/>
  <c r="J907"/>
  <c r="F907"/>
  <c r="G907" s="1"/>
  <c r="J906"/>
  <c r="J905"/>
  <c r="J904"/>
  <c r="F904"/>
  <c r="G904" s="1"/>
  <c r="J903"/>
  <c r="J902"/>
  <c r="J901"/>
  <c r="F901"/>
  <c r="G901" s="1"/>
  <c r="J900"/>
  <c r="J899"/>
  <c r="J898"/>
  <c r="F898"/>
  <c r="G898" s="1"/>
  <c r="J897"/>
  <c r="J896"/>
  <c r="J895"/>
  <c r="F895"/>
  <c r="G895" s="1"/>
  <c r="J894"/>
  <c r="J893"/>
  <c r="J892"/>
  <c r="F892"/>
  <c r="G892" s="1"/>
  <c r="J891"/>
  <c r="J890"/>
  <c r="J889"/>
  <c r="F889"/>
  <c r="G889" s="1"/>
  <c r="J888"/>
  <c r="J887"/>
  <c r="J886"/>
  <c r="F886"/>
  <c r="G886" s="1"/>
  <c r="J885"/>
  <c r="J884"/>
  <c r="J883"/>
  <c r="F883"/>
  <c r="G883" s="1"/>
  <c r="J882"/>
  <c r="J881"/>
  <c r="J880"/>
  <c r="F880"/>
  <c r="G880" s="1"/>
  <c r="J870"/>
  <c r="J869"/>
  <c r="J868"/>
  <c r="G868"/>
  <c r="F870" s="1"/>
  <c r="G870" s="1"/>
  <c r="J867"/>
  <c r="G867"/>
  <c r="J866"/>
  <c r="G866"/>
  <c r="J865"/>
  <c r="G865"/>
  <c r="J864"/>
  <c r="J863"/>
  <c r="J862"/>
  <c r="G862"/>
  <c r="F864" s="1"/>
  <c r="G864" s="1"/>
  <c r="J861"/>
  <c r="J860"/>
  <c r="J859"/>
  <c r="F859"/>
  <c r="G859" s="1"/>
  <c r="J858"/>
  <c r="J857"/>
  <c r="J856"/>
  <c r="F856"/>
  <c r="G856" s="1"/>
  <c r="J855"/>
  <c r="J854"/>
  <c r="J853"/>
  <c r="F853"/>
  <c r="G853" s="1"/>
  <c r="J852"/>
  <c r="J851"/>
  <c r="J850"/>
  <c r="F850"/>
  <c r="G850" s="1"/>
  <c r="J849"/>
  <c r="J848"/>
  <c r="J847"/>
  <c r="F847"/>
  <c r="G847" s="1"/>
  <c r="J846"/>
  <c r="J845"/>
  <c r="J844"/>
  <c r="F844"/>
  <c r="G844" s="1"/>
  <c r="J843"/>
  <c r="J842"/>
  <c r="J841"/>
  <c r="F841"/>
  <c r="G841" s="1"/>
  <c r="J840"/>
  <c r="J839"/>
  <c r="J838"/>
  <c r="F838"/>
  <c r="G838" s="1"/>
  <c r="J837"/>
  <c r="J836"/>
  <c r="J835"/>
  <c r="F835"/>
  <c r="G835" s="1"/>
  <c r="J834"/>
  <c r="J833"/>
  <c r="J832"/>
  <c r="F832"/>
  <c r="G832" s="1"/>
  <c r="J831"/>
  <c r="J830"/>
  <c r="J829"/>
  <c r="F829"/>
  <c r="G829" s="1"/>
  <c r="J828"/>
  <c r="J827"/>
  <c r="J826"/>
  <c r="F826"/>
  <c r="G826" s="1"/>
  <c r="F828" s="1"/>
  <c r="G828" s="1"/>
  <c r="J825"/>
  <c r="J824"/>
  <c r="J823"/>
  <c r="F823"/>
  <c r="G823" s="1"/>
  <c r="F824" s="1"/>
  <c r="G824" s="1"/>
  <c r="J822"/>
  <c r="J821"/>
  <c r="J820"/>
  <c r="F820"/>
  <c r="G820" s="1"/>
  <c r="F821" s="1"/>
  <c r="G821" s="1"/>
  <c r="J810"/>
  <c r="J809"/>
  <c r="J808"/>
  <c r="G808"/>
  <c r="J807"/>
  <c r="G807"/>
  <c r="J806"/>
  <c r="G806"/>
  <c r="J805"/>
  <c r="G805"/>
  <c r="J804"/>
  <c r="J803"/>
  <c r="J802"/>
  <c r="G802"/>
  <c r="J801"/>
  <c r="J800"/>
  <c r="J799"/>
  <c r="F799"/>
  <c r="G799" s="1"/>
  <c r="F801" s="1"/>
  <c r="G801" s="1"/>
  <c r="J798"/>
  <c r="J797"/>
  <c r="J796"/>
  <c r="F796"/>
  <c r="G796" s="1"/>
  <c r="F798" s="1"/>
  <c r="G798" s="1"/>
  <c r="J795"/>
  <c r="J794"/>
  <c r="J793"/>
  <c r="F793"/>
  <c r="G793" s="1"/>
  <c r="F794" s="1"/>
  <c r="G794" s="1"/>
  <c r="J792"/>
  <c r="J791"/>
  <c r="J790"/>
  <c r="F790"/>
  <c r="G790" s="1"/>
  <c r="F792" s="1"/>
  <c r="G792" s="1"/>
  <c r="J789"/>
  <c r="J788"/>
  <c r="J787"/>
  <c r="F787"/>
  <c r="G787" s="1"/>
  <c r="F788" s="1"/>
  <c r="G788" s="1"/>
  <c r="J786"/>
  <c r="J785"/>
  <c r="J784"/>
  <c r="F784"/>
  <c r="G784" s="1"/>
  <c r="F786" s="1"/>
  <c r="G786" s="1"/>
  <c r="J783"/>
  <c r="J782"/>
  <c r="J781"/>
  <c r="F781"/>
  <c r="G781" s="1"/>
  <c r="F782" s="1"/>
  <c r="G782" s="1"/>
  <c r="J780"/>
  <c r="J779"/>
  <c r="J778"/>
  <c r="F778"/>
  <c r="G778" s="1"/>
  <c r="F780" s="1"/>
  <c r="G780" s="1"/>
  <c r="J777"/>
  <c r="J776"/>
  <c r="J775"/>
  <c r="F775"/>
  <c r="G775" s="1"/>
  <c r="F777" s="1"/>
  <c r="G777" s="1"/>
  <c r="J774"/>
  <c r="J773"/>
  <c r="J772"/>
  <c r="F772"/>
  <c r="G772" s="1"/>
  <c r="F774" s="1"/>
  <c r="G774" s="1"/>
  <c r="J771"/>
  <c r="J770"/>
  <c r="J769"/>
  <c r="F769"/>
  <c r="G769" s="1"/>
  <c r="F770" s="1"/>
  <c r="G770" s="1"/>
  <c r="J768"/>
  <c r="J767"/>
  <c r="J766"/>
  <c r="F766"/>
  <c r="G766" s="1"/>
  <c r="F767" s="1"/>
  <c r="G767" s="1"/>
  <c r="J765"/>
  <c r="J764"/>
  <c r="J763"/>
  <c r="F763"/>
  <c r="G763" s="1"/>
  <c r="F765" s="1"/>
  <c r="G765" s="1"/>
  <c r="J762"/>
  <c r="J761"/>
  <c r="J760"/>
  <c r="F760"/>
  <c r="G760" s="1"/>
  <c r="F761" s="1"/>
  <c r="G761" s="1"/>
  <c r="J750"/>
  <c r="J749"/>
  <c r="J748"/>
  <c r="G748"/>
  <c r="F750" s="1"/>
  <c r="G750" s="1"/>
  <c r="J747"/>
  <c r="G747"/>
  <c r="J746"/>
  <c r="G746"/>
  <c r="J745"/>
  <c r="G745"/>
  <c r="J744"/>
  <c r="J743"/>
  <c r="J742"/>
  <c r="G742"/>
  <c r="F744" s="1"/>
  <c r="G744" s="1"/>
  <c r="J741"/>
  <c r="J740"/>
  <c r="J739"/>
  <c r="F739"/>
  <c r="G739" s="1"/>
  <c r="F741" s="1"/>
  <c r="G741" s="1"/>
  <c r="J738"/>
  <c r="J737"/>
  <c r="J736"/>
  <c r="F736"/>
  <c r="G736" s="1"/>
  <c r="F738" s="1"/>
  <c r="G738" s="1"/>
  <c r="J735"/>
  <c r="J734"/>
  <c r="J733"/>
  <c r="F733"/>
  <c r="G733" s="1"/>
  <c r="F735" s="1"/>
  <c r="G735" s="1"/>
  <c r="J732"/>
  <c r="J731"/>
  <c r="J730"/>
  <c r="F730"/>
  <c r="G730" s="1"/>
  <c r="F732" s="1"/>
  <c r="G732" s="1"/>
  <c r="J729"/>
  <c r="J728"/>
  <c r="J727"/>
  <c r="F727"/>
  <c r="G727" s="1"/>
  <c r="F729" s="1"/>
  <c r="G729" s="1"/>
  <c r="J726"/>
  <c r="J725"/>
  <c r="J724"/>
  <c r="F724"/>
  <c r="G724" s="1"/>
  <c r="F726" s="1"/>
  <c r="G726" s="1"/>
  <c r="J723"/>
  <c r="J722"/>
  <c r="J721"/>
  <c r="F721"/>
  <c r="G721" s="1"/>
  <c r="F723" s="1"/>
  <c r="G723" s="1"/>
  <c r="J720"/>
  <c r="J719"/>
  <c r="J718"/>
  <c r="F718"/>
  <c r="G718" s="1"/>
  <c r="F720" s="1"/>
  <c r="G720" s="1"/>
  <c r="J717"/>
  <c r="J716"/>
  <c r="J715"/>
  <c r="F715"/>
  <c r="G715" s="1"/>
  <c r="F717" s="1"/>
  <c r="G717" s="1"/>
  <c r="J714"/>
  <c r="J713"/>
  <c r="J712"/>
  <c r="F712"/>
  <c r="G712" s="1"/>
  <c r="F714" s="1"/>
  <c r="G714" s="1"/>
  <c r="J711"/>
  <c r="J710"/>
  <c r="J709"/>
  <c r="F709"/>
  <c r="G709" s="1"/>
  <c r="F711" s="1"/>
  <c r="G711" s="1"/>
  <c r="J708"/>
  <c r="J707"/>
  <c r="J706"/>
  <c r="F706"/>
  <c r="G706" s="1"/>
  <c r="F708" s="1"/>
  <c r="G708" s="1"/>
  <c r="J705"/>
  <c r="J704"/>
  <c r="J703"/>
  <c r="F703"/>
  <c r="G703" s="1"/>
  <c r="F705" s="1"/>
  <c r="G705" s="1"/>
  <c r="J702"/>
  <c r="J701"/>
  <c r="J700"/>
  <c r="F700"/>
  <c r="G700" s="1"/>
  <c r="J690"/>
  <c r="J689"/>
  <c r="J688"/>
  <c r="G688"/>
  <c r="F689" s="1"/>
  <c r="G689" s="1"/>
  <c r="J687"/>
  <c r="G687"/>
  <c r="J686"/>
  <c r="G686"/>
  <c r="J685"/>
  <c r="G685"/>
  <c r="J684"/>
  <c r="J683"/>
  <c r="J682"/>
  <c r="G682"/>
  <c r="F683" s="1"/>
  <c r="G683" s="1"/>
  <c r="J681"/>
  <c r="J680"/>
  <c r="J679"/>
  <c r="F679"/>
  <c r="G679" s="1"/>
  <c r="F681" s="1"/>
  <c r="G681" s="1"/>
  <c r="J678"/>
  <c r="J677"/>
  <c r="J676"/>
  <c r="F676"/>
  <c r="G676" s="1"/>
  <c r="F678" s="1"/>
  <c r="G678" s="1"/>
  <c r="J675"/>
  <c r="J674"/>
  <c r="J673"/>
  <c r="F673"/>
  <c r="G673" s="1"/>
  <c r="F675" s="1"/>
  <c r="G675" s="1"/>
  <c r="J672"/>
  <c r="J671"/>
  <c r="J670"/>
  <c r="F670"/>
  <c r="G670" s="1"/>
  <c r="F672" s="1"/>
  <c r="G672" s="1"/>
  <c r="J669"/>
  <c r="J668"/>
  <c r="J667"/>
  <c r="F667"/>
  <c r="G667" s="1"/>
  <c r="F669" s="1"/>
  <c r="G669" s="1"/>
  <c r="J666"/>
  <c r="J665"/>
  <c r="J664"/>
  <c r="F664"/>
  <c r="G664" s="1"/>
  <c r="F666" s="1"/>
  <c r="G666" s="1"/>
  <c r="J663"/>
  <c r="J662"/>
  <c r="J661"/>
  <c r="F661"/>
  <c r="G661" s="1"/>
  <c r="F663" s="1"/>
  <c r="G663" s="1"/>
  <c r="J660"/>
  <c r="J659"/>
  <c r="J658"/>
  <c r="F658"/>
  <c r="G658" s="1"/>
  <c r="F660" s="1"/>
  <c r="G660" s="1"/>
  <c r="J657"/>
  <c r="J656"/>
  <c r="J655"/>
  <c r="F655"/>
  <c r="G655" s="1"/>
  <c r="F657" s="1"/>
  <c r="G657" s="1"/>
  <c r="J654"/>
  <c r="J653"/>
  <c r="J652"/>
  <c r="F652"/>
  <c r="G652" s="1"/>
  <c r="F654" s="1"/>
  <c r="G654" s="1"/>
  <c r="J651"/>
  <c r="J650"/>
  <c r="J649"/>
  <c r="F649"/>
  <c r="G649" s="1"/>
  <c r="F651" s="1"/>
  <c r="G651" s="1"/>
  <c r="J648"/>
  <c r="J647"/>
  <c r="J646"/>
  <c r="F646"/>
  <c r="G646" s="1"/>
  <c r="F648" s="1"/>
  <c r="G648" s="1"/>
  <c r="J645"/>
  <c r="J644"/>
  <c r="J643"/>
  <c r="F643"/>
  <c r="G643" s="1"/>
  <c r="F645" s="1"/>
  <c r="G645" s="1"/>
  <c r="J642"/>
  <c r="J641"/>
  <c r="J640"/>
  <c r="F640"/>
  <c r="G640" s="1"/>
  <c r="J630"/>
  <c r="J629"/>
  <c r="J628"/>
  <c r="G628"/>
  <c r="F630" s="1"/>
  <c r="G630" s="1"/>
  <c r="J627"/>
  <c r="G627"/>
  <c r="J626"/>
  <c r="G626"/>
  <c r="J625"/>
  <c r="G625"/>
  <c r="J624"/>
  <c r="J623"/>
  <c r="J622"/>
  <c r="G622"/>
  <c r="F624" s="1"/>
  <c r="G624" s="1"/>
  <c r="J621"/>
  <c r="J620"/>
  <c r="J619"/>
  <c r="F619"/>
  <c r="G619" s="1"/>
  <c r="J618"/>
  <c r="J617"/>
  <c r="J616"/>
  <c r="F616"/>
  <c r="G616" s="1"/>
  <c r="J615"/>
  <c r="J614"/>
  <c r="J613"/>
  <c r="F613"/>
  <c r="G613" s="1"/>
  <c r="J612"/>
  <c r="J611"/>
  <c r="J610"/>
  <c r="F610"/>
  <c r="G610" s="1"/>
  <c r="J609"/>
  <c r="J608"/>
  <c r="J607"/>
  <c r="F607"/>
  <c r="G607" s="1"/>
  <c r="J606"/>
  <c r="J605"/>
  <c r="J604"/>
  <c r="F604"/>
  <c r="G604" s="1"/>
  <c r="J603"/>
  <c r="J602"/>
  <c r="J601"/>
  <c r="F601"/>
  <c r="G601" s="1"/>
  <c r="J600"/>
  <c r="J599"/>
  <c r="J598"/>
  <c r="F598"/>
  <c r="G598" s="1"/>
  <c r="J597"/>
  <c r="J596"/>
  <c r="J595"/>
  <c r="F595"/>
  <c r="G595" s="1"/>
  <c r="F597" s="1"/>
  <c r="G597" s="1"/>
  <c r="J594"/>
  <c r="J593"/>
  <c r="J592"/>
  <c r="F592"/>
  <c r="G592" s="1"/>
  <c r="F594" s="1"/>
  <c r="G594" s="1"/>
  <c r="J591"/>
  <c r="J590"/>
  <c r="J589"/>
  <c r="F589"/>
  <c r="G589" s="1"/>
  <c r="F591" s="1"/>
  <c r="G591" s="1"/>
  <c r="J588"/>
  <c r="J587"/>
  <c r="J586"/>
  <c r="F586"/>
  <c r="G586" s="1"/>
  <c r="F588" s="1"/>
  <c r="G588" s="1"/>
  <c r="J585"/>
  <c r="J584"/>
  <c r="J583"/>
  <c r="F583"/>
  <c r="G583" s="1"/>
  <c r="F585" s="1"/>
  <c r="G585" s="1"/>
  <c r="J582"/>
  <c r="J581"/>
  <c r="J580"/>
  <c r="F580"/>
  <c r="G580" s="1"/>
  <c r="F582" s="1"/>
  <c r="G582" s="1"/>
  <c r="J570"/>
  <c r="J569"/>
  <c r="J568"/>
  <c r="G568"/>
  <c r="F569" s="1"/>
  <c r="G569" s="1"/>
  <c r="J567"/>
  <c r="G567"/>
  <c r="J566"/>
  <c r="G566"/>
  <c r="J565"/>
  <c r="G565"/>
  <c r="J564"/>
  <c r="J563"/>
  <c r="J562"/>
  <c r="G562"/>
  <c r="F564" s="1"/>
  <c r="G564" s="1"/>
  <c r="J561"/>
  <c r="J560"/>
  <c r="J559"/>
  <c r="F559"/>
  <c r="G559" s="1"/>
  <c r="F561" s="1"/>
  <c r="G561" s="1"/>
  <c r="J558"/>
  <c r="J557"/>
  <c r="J556"/>
  <c r="F556"/>
  <c r="G556" s="1"/>
  <c r="F558" s="1"/>
  <c r="G558" s="1"/>
  <c r="J555"/>
  <c r="J554"/>
  <c r="J553"/>
  <c r="F553"/>
  <c r="G553" s="1"/>
  <c r="F555" s="1"/>
  <c r="G555" s="1"/>
  <c r="J552"/>
  <c r="J551"/>
  <c r="J550"/>
  <c r="F550"/>
  <c r="G550" s="1"/>
  <c r="F552" s="1"/>
  <c r="G552" s="1"/>
  <c r="J549"/>
  <c r="J548"/>
  <c r="J547"/>
  <c r="F547"/>
  <c r="G547" s="1"/>
  <c r="F549" s="1"/>
  <c r="G549" s="1"/>
  <c r="J546"/>
  <c r="J545"/>
  <c r="J544"/>
  <c r="F544"/>
  <c r="G544" s="1"/>
  <c r="F546" s="1"/>
  <c r="G546" s="1"/>
  <c r="J543"/>
  <c r="J542"/>
  <c r="J541"/>
  <c r="F541"/>
  <c r="G541" s="1"/>
  <c r="F543" s="1"/>
  <c r="G543" s="1"/>
  <c r="J540"/>
  <c r="J539"/>
  <c r="J538"/>
  <c r="F538"/>
  <c r="G538" s="1"/>
  <c r="F540" s="1"/>
  <c r="G540" s="1"/>
  <c r="J537"/>
  <c r="J536"/>
  <c r="J535"/>
  <c r="F535"/>
  <c r="G535" s="1"/>
  <c r="F537" s="1"/>
  <c r="G537" s="1"/>
  <c r="J534"/>
  <c r="J533"/>
  <c r="J532"/>
  <c r="F532"/>
  <c r="G532" s="1"/>
  <c r="F534" s="1"/>
  <c r="G534" s="1"/>
  <c r="J531"/>
  <c r="J530"/>
  <c r="J529"/>
  <c r="F529"/>
  <c r="G529" s="1"/>
  <c r="F531" s="1"/>
  <c r="G531" s="1"/>
  <c r="J528"/>
  <c r="J527"/>
  <c r="J526"/>
  <c r="F526"/>
  <c r="G526" s="1"/>
  <c r="F528" s="1"/>
  <c r="G528" s="1"/>
  <c r="J525"/>
  <c r="J524"/>
  <c r="J523"/>
  <c r="F523"/>
  <c r="G523" s="1"/>
  <c r="F525" s="1"/>
  <c r="G525" s="1"/>
  <c r="J522"/>
  <c r="J521"/>
  <c r="J520"/>
  <c r="F520"/>
  <c r="G520" s="1"/>
  <c r="F522" s="1"/>
  <c r="G522" s="1"/>
  <c r="J510"/>
  <c r="J509"/>
  <c r="J508"/>
  <c r="G508"/>
  <c r="J507"/>
  <c r="G507"/>
  <c r="J506"/>
  <c r="G506"/>
  <c r="J505"/>
  <c r="G505"/>
  <c r="J501"/>
  <c r="J500"/>
  <c r="J499"/>
  <c r="G499"/>
  <c r="F500" s="1"/>
  <c r="G500" s="1"/>
  <c r="J498"/>
  <c r="J497"/>
  <c r="J496"/>
  <c r="F496"/>
  <c r="G496" s="1"/>
  <c r="J495"/>
  <c r="J494"/>
  <c r="J493"/>
  <c r="F493"/>
  <c r="G493" s="1"/>
  <c r="J492"/>
  <c r="J491"/>
  <c r="J490"/>
  <c r="F490"/>
  <c r="G490" s="1"/>
  <c r="J489"/>
  <c r="J488"/>
  <c r="J487"/>
  <c r="F487"/>
  <c r="G487" s="1"/>
  <c r="J486"/>
  <c r="J485"/>
  <c r="J484"/>
  <c r="F484"/>
  <c r="G484" s="1"/>
  <c r="J483"/>
  <c r="J482"/>
  <c r="J481"/>
  <c r="F481"/>
  <c r="G481" s="1"/>
  <c r="J480"/>
  <c r="J479"/>
  <c r="J478"/>
  <c r="F478"/>
  <c r="G478" s="1"/>
  <c r="J477"/>
  <c r="J476"/>
  <c r="J475"/>
  <c r="F475"/>
  <c r="G475" s="1"/>
  <c r="J474"/>
  <c r="J473"/>
  <c r="J472"/>
  <c r="F472"/>
  <c r="G472" s="1"/>
  <c r="J471"/>
  <c r="J470"/>
  <c r="J469"/>
  <c r="F469"/>
  <c r="G469" s="1"/>
  <c r="J468"/>
  <c r="J467"/>
  <c r="J466"/>
  <c r="F466"/>
  <c r="G466" s="1"/>
  <c r="J465"/>
  <c r="J464"/>
  <c r="J463"/>
  <c r="F463"/>
  <c r="G463" s="1"/>
  <c r="J462"/>
  <c r="J461"/>
  <c r="J460"/>
  <c r="F460"/>
  <c r="G460" s="1"/>
  <c r="J459"/>
  <c r="J458"/>
  <c r="J457"/>
  <c r="F457"/>
  <c r="G457" s="1"/>
  <c r="J442"/>
  <c r="J441"/>
  <c r="J440"/>
  <c r="G440"/>
  <c r="F442" s="1"/>
  <c r="G442" s="1"/>
  <c r="J439"/>
  <c r="G439"/>
  <c r="J438"/>
  <c r="G438"/>
  <c r="J437"/>
  <c r="G437"/>
  <c r="J430"/>
  <c r="J429"/>
  <c r="J428"/>
  <c r="J427"/>
  <c r="J426"/>
  <c r="J425"/>
  <c r="F425"/>
  <c r="G425" s="1"/>
  <c r="J424"/>
  <c r="J423"/>
  <c r="J422"/>
  <c r="F422"/>
  <c r="G422" s="1"/>
  <c r="J421"/>
  <c r="J420"/>
  <c r="J419"/>
  <c r="F419"/>
  <c r="G419"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76"/>
  <c r="J375"/>
  <c r="J374"/>
  <c r="G374"/>
  <c r="F375" s="1"/>
  <c r="G375" s="1"/>
  <c r="J373"/>
  <c r="G373"/>
  <c r="J372"/>
  <c r="G372"/>
  <c r="J371"/>
  <c r="G371"/>
  <c r="J370"/>
  <c r="J369"/>
  <c r="J368"/>
  <c r="G368"/>
  <c r="F369" s="1"/>
  <c r="G369" s="1"/>
  <c r="J367"/>
  <c r="J366"/>
  <c r="J365"/>
  <c r="F365"/>
  <c r="G365" s="1"/>
  <c r="J364"/>
  <c r="J363"/>
  <c r="J362"/>
  <c r="F362"/>
  <c r="G362" s="1"/>
  <c r="J361"/>
  <c r="J360"/>
  <c r="J359"/>
  <c r="F359"/>
  <c r="G359"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16"/>
  <c r="J315"/>
  <c r="J314"/>
  <c r="G314"/>
  <c r="F316" s="1"/>
  <c r="G316" s="1"/>
  <c r="J313"/>
  <c r="G313"/>
  <c r="J312"/>
  <c r="G312"/>
  <c r="J311"/>
  <c r="G311"/>
  <c r="J310"/>
  <c r="J309"/>
  <c r="J308"/>
  <c r="G308"/>
  <c r="F310" s="1"/>
  <c r="G310" s="1"/>
  <c r="J307"/>
  <c r="J306"/>
  <c r="J305"/>
  <c r="F305"/>
  <c r="G305" s="1"/>
  <c r="J304"/>
  <c r="J303"/>
  <c r="J302"/>
  <c r="F302"/>
  <c r="G302" s="1"/>
  <c r="J301"/>
  <c r="J300"/>
  <c r="J299"/>
  <c r="F299"/>
  <c r="G299"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56"/>
  <c r="J255"/>
  <c r="J254"/>
  <c r="G254"/>
  <c r="J253"/>
  <c r="G253"/>
  <c r="J252"/>
  <c r="G252"/>
  <c r="J251"/>
  <c r="G251"/>
  <c r="J250"/>
  <c r="J249"/>
  <c r="J248"/>
  <c r="G248"/>
  <c r="F249" s="1"/>
  <c r="G249" s="1"/>
  <c r="J247"/>
  <c r="J246"/>
  <c r="J245"/>
  <c r="F245"/>
  <c r="G245" s="1"/>
  <c r="F247" s="1"/>
  <c r="G247" s="1"/>
  <c r="J244"/>
  <c r="J243"/>
  <c r="J242"/>
  <c r="F242"/>
  <c r="G242" s="1"/>
  <c r="F244" s="1"/>
  <c r="G244" s="1"/>
  <c r="J241"/>
  <c r="J240"/>
  <c r="J239"/>
  <c r="F239"/>
  <c r="G239" s="1"/>
  <c r="F241" s="1"/>
  <c r="G241"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J196"/>
  <c r="J195"/>
  <c r="J194"/>
  <c r="G194"/>
  <c r="F196" s="1"/>
  <c r="G196" s="1"/>
  <c r="J193"/>
  <c r="G193"/>
  <c r="J192"/>
  <c r="G192"/>
  <c r="J191"/>
  <c r="G191"/>
  <c r="J184"/>
  <c r="J183"/>
  <c r="J182"/>
  <c r="F184"/>
  <c r="G184" s="1"/>
  <c r="J181"/>
  <c r="J180"/>
  <c r="J179"/>
  <c r="F179"/>
  <c r="G179" s="1"/>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J130"/>
  <c r="J129"/>
  <c r="J128"/>
  <c r="G128"/>
  <c r="F129" s="1"/>
  <c r="G129" s="1"/>
  <c r="J124"/>
  <c r="G124"/>
  <c r="J123"/>
  <c r="G123"/>
  <c r="J122"/>
  <c r="G122"/>
  <c r="J121"/>
  <c r="J120"/>
  <c r="J119"/>
  <c r="G119"/>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159" i="7"/>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159"/>
  <c r="F159"/>
  <c r="G159" s="1"/>
  <c r="J158"/>
  <c r="J157"/>
  <c r="G157"/>
  <c r="J156"/>
  <c r="G156"/>
  <c r="J155"/>
  <c r="G155"/>
  <c r="J154"/>
  <c r="G154"/>
  <c r="J153"/>
  <c r="G153"/>
  <c r="J152"/>
  <c r="E152"/>
  <c r="G152" s="1"/>
  <c r="J151"/>
  <c r="G151"/>
  <c r="J150"/>
  <c r="G150"/>
  <c r="J140"/>
  <c r="F140"/>
  <c r="G140" s="1"/>
  <c r="J139"/>
  <c r="G139"/>
  <c r="J138"/>
  <c r="G138"/>
  <c r="J137"/>
  <c r="G137"/>
  <c r="J136"/>
  <c r="G136"/>
  <c r="J135"/>
  <c r="J134"/>
  <c r="G134"/>
  <c r="J133"/>
  <c r="G133"/>
  <c r="J132"/>
  <c r="G132"/>
  <c r="J131"/>
  <c r="G131"/>
  <c r="J121"/>
  <c r="F121"/>
  <c r="G121" s="1"/>
  <c r="J120"/>
  <c r="G120"/>
  <c r="J119"/>
  <c r="G119"/>
  <c r="J118"/>
  <c r="G118"/>
  <c r="J117"/>
  <c r="G117"/>
  <c r="J116"/>
  <c r="G116"/>
  <c r="J115"/>
  <c r="G115"/>
  <c r="J114"/>
  <c r="G114"/>
  <c r="J113"/>
  <c r="G113"/>
  <c r="J112"/>
  <c r="G112"/>
  <c r="J102"/>
  <c r="F102"/>
  <c r="G102" s="1"/>
  <c r="J101"/>
  <c r="G101"/>
  <c r="J100"/>
  <c r="G100"/>
  <c r="J99"/>
  <c r="G99"/>
  <c r="J98"/>
  <c r="G98"/>
  <c r="J97"/>
  <c r="G97"/>
  <c r="J96"/>
  <c r="G96"/>
  <c r="J95"/>
  <c r="G95"/>
  <c r="J94"/>
  <c r="G94"/>
  <c r="J93"/>
  <c r="G93"/>
  <c r="J83"/>
  <c r="F83"/>
  <c r="G83" s="1"/>
  <c r="J82"/>
  <c r="G82"/>
  <c r="J81"/>
  <c r="E81"/>
  <c r="G81" s="1"/>
  <c r="J80"/>
  <c r="E80"/>
  <c r="G80" s="1"/>
  <c r="J79"/>
  <c r="E79"/>
  <c r="G79" s="1"/>
  <c r="J78"/>
  <c r="G78"/>
  <c r="J77"/>
  <c r="G77"/>
  <c r="J76"/>
  <c r="E76"/>
  <c r="G76" s="1"/>
  <c r="J75"/>
  <c r="E75"/>
  <c r="G75" s="1"/>
  <c r="J74"/>
  <c r="G74"/>
  <c r="J64"/>
  <c r="F64"/>
  <c r="G64" s="1"/>
  <c r="J63"/>
  <c r="G63"/>
  <c r="J62"/>
  <c r="G62"/>
  <c r="J61"/>
  <c r="G61"/>
  <c r="J60"/>
  <c r="G60"/>
  <c r="J59"/>
  <c r="G59"/>
  <c r="J58"/>
  <c r="G58"/>
  <c r="J57"/>
  <c r="G57"/>
  <c r="J56"/>
  <c r="G56"/>
  <c r="J55"/>
  <c r="G55"/>
  <c r="J45"/>
  <c r="F45"/>
  <c r="G45" s="1"/>
  <c r="J44"/>
  <c r="G44"/>
  <c r="J43"/>
  <c r="E43"/>
  <c r="G43" s="1"/>
  <c r="J42"/>
  <c r="E42"/>
  <c r="G42" s="1"/>
  <c r="J41"/>
  <c r="E41"/>
  <c r="G41" s="1"/>
  <c r="J40"/>
  <c r="G40"/>
  <c r="J39"/>
  <c r="G39"/>
  <c r="J38"/>
  <c r="E38"/>
  <c r="G38" s="1"/>
  <c r="J37"/>
  <c r="E37"/>
  <c r="G37" s="1"/>
  <c r="J36"/>
  <c r="G36"/>
  <c r="D105" i="9" l="1"/>
  <c r="F509" i="8"/>
  <c r="G509" s="1"/>
  <c r="F430"/>
  <c r="G430" s="1"/>
  <c r="F255"/>
  <c r="G255" s="1"/>
  <c r="D86" i="9"/>
  <c r="D132"/>
  <c r="F429" i="8"/>
  <c r="D151" i="9"/>
  <c r="D208"/>
  <c r="D227"/>
  <c r="F183" i="8"/>
  <c r="G183" s="1"/>
  <c r="D72" i="40"/>
  <c r="D103"/>
  <c r="P60" i="43"/>
  <c r="Q61"/>
  <c r="P62"/>
  <c r="Q63"/>
  <c r="P64"/>
  <c r="Q65"/>
  <c r="P66"/>
  <c r="Q67"/>
  <c r="P68"/>
  <c r="Q69"/>
  <c r="P70"/>
  <c r="Q71"/>
  <c r="P72"/>
  <c r="Q73"/>
  <c r="P74"/>
  <c r="Q75"/>
  <c r="P76"/>
  <c r="Q77"/>
  <c r="P78"/>
  <c r="Q79"/>
  <c r="P80"/>
  <c r="Q81"/>
  <c r="P82"/>
  <c r="Q83"/>
  <c r="P84"/>
  <c r="Q85"/>
  <c r="P86"/>
  <c r="Q87"/>
  <c r="P88"/>
  <c r="Q89"/>
  <c r="P90"/>
  <c r="Q91"/>
  <c r="P92"/>
  <c r="D124" i="7"/>
  <c r="F120" i="8"/>
  <c r="G120" s="1"/>
  <c r="D96" i="43"/>
  <c r="D21" i="42"/>
  <c r="D68"/>
  <c r="D33"/>
  <c r="D41" i="40"/>
  <c r="D44" i="12"/>
  <c r="D67"/>
  <c r="D140"/>
  <c r="D168"/>
  <c r="D199"/>
  <c r="D258"/>
  <c r="D103"/>
  <c r="D212"/>
  <c r="D247"/>
  <c r="D189" i="9"/>
  <c r="D29"/>
  <c r="D48"/>
  <c r="D170"/>
  <c r="F315" i="8"/>
  <c r="G315" s="1"/>
  <c r="F195"/>
  <c r="G195" s="1"/>
  <c r="F309"/>
  <c r="G309" s="1"/>
  <c r="F441"/>
  <c r="G441" s="1"/>
  <c r="F121"/>
  <c r="G121" s="1"/>
  <c r="F130"/>
  <c r="G130" s="1"/>
  <c r="F250"/>
  <c r="G250" s="1"/>
  <c r="F256"/>
  <c r="G256" s="1"/>
  <c r="F370"/>
  <c r="G370" s="1"/>
  <c r="F376"/>
  <c r="G376" s="1"/>
  <c r="F501"/>
  <c r="G501" s="1"/>
  <c r="F510"/>
  <c r="G510" s="1"/>
  <c r="F570"/>
  <c r="G570" s="1"/>
  <c r="F623"/>
  <c r="G623" s="1"/>
  <c r="F629"/>
  <c r="G629" s="1"/>
  <c r="F684"/>
  <c r="G684" s="1"/>
  <c r="F690"/>
  <c r="G690" s="1"/>
  <c r="F743"/>
  <c r="G743" s="1"/>
  <c r="F749"/>
  <c r="G749" s="1"/>
  <c r="F863"/>
  <c r="G863" s="1"/>
  <c r="F869"/>
  <c r="G869" s="1"/>
  <c r="F924"/>
  <c r="G924" s="1"/>
  <c r="F930"/>
  <c r="G930" s="1"/>
  <c r="F983"/>
  <c r="G983" s="1"/>
  <c r="F989"/>
  <c r="G989" s="1"/>
  <c r="F764"/>
  <c r="G764" s="1"/>
  <c r="F800"/>
  <c r="G800" s="1"/>
  <c r="F773"/>
  <c r="G773" s="1"/>
  <c r="D105" i="7"/>
  <c r="D33" i="10"/>
  <c r="D56"/>
  <c r="D148"/>
  <c r="D247"/>
  <c r="D270"/>
  <c r="D102"/>
  <c r="D196"/>
  <c r="F791" i="8"/>
  <c r="G791" s="1"/>
  <c r="F827"/>
  <c r="G827" s="1"/>
  <c r="F779"/>
  <c r="G779" s="1"/>
  <c r="F776"/>
  <c r="G776" s="1"/>
  <c r="F785"/>
  <c r="G785" s="1"/>
  <c r="F768"/>
  <c r="G768" s="1"/>
  <c r="F789"/>
  <c r="G789" s="1"/>
  <c r="F797"/>
  <c r="G797" s="1"/>
  <c r="D48" i="7"/>
  <c r="D29"/>
  <c r="D143"/>
  <c r="D86"/>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57" i="42"/>
  <c r="D45"/>
  <c r="P104" i="43"/>
  <c r="P106"/>
  <c r="P108"/>
  <c r="P110"/>
  <c r="P112"/>
  <c r="P114"/>
  <c r="P116"/>
  <c r="P118"/>
  <c r="P120"/>
  <c r="P122"/>
  <c r="P124"/>
  <c r="P126"/>
  <c r="P128"/>
  <c r="P130"/>
  <c r="P132"/>
  <c r="P134"/>
  <c r="P136"/>
  <c r="P93"/>
  <c r="D183" i="12"/>
  <c r="D155"/>
  <c r="D55"/>
  <c r="D78"/>
  <c r="D114"/>
  <c r="D89"/>
  <c r="D126"/>
  <c r="D228"/>
  <c r="D224" i="10"/>
  <c r="D171"/>
  <c r="D125"/>
  <c r="D79"/>
  <c r="F783" i="8"/>
  <c r="G783" s="1"/>
  <c r="F795"/>
  <c r="G795" s="1"/>
  <c r="F825"/>
  <c r="G825" s="1"/>
  <c r="F831"/>
  <c r="G831" s="1"/>
  <c r="F830"/>
  <c r="G830" s="1"/>
  <c r="F837"/>
  <c r="G837" s="1"/>
  <c r="F836"/>
  <c r="G836" s="1"/>
  <c r="F771"/>
  <c r="G771" s="1"/>
  <c r="F762"/>
  <c r="G762" s="1"/>
  <c r="F804"/>
  <c r="G804" s="1"/>
  <c r="F803"/>
  <c r="G803" s="1"/>
  <c r="F882"/>
  <c r="G882" s="1"/>
  <c r="F881"/>
  <c r="G881" s="1"/>
  <c r="F810"/>
  <c r="G810" s="1"/>
  <c r="F809"/>
  <c r="G809" s="1"/>
  <c r="F822"/>
  <c r="G822" s="1"/>
  <c r="F834"/>
  <c r="G834" s="1"/>
  <c r="F833"/>
  <c r="G833" s="1"/>
  <c r="F942"/>
  <c r="G942" s="1"/>
  <c r="F941"/>
  <c r="G941" s="1"/>
  <c r="F843"/>
  <c r="G843" s="1"/>
  <c r="F842"/>
  <c r="G842" s="1"/>
  <c r="F849"/>
  <c r="G849" s="1"/>
  <c r="F848"/>
  <c r="G848" s="1"/>
  <c r="F855"/>
  <c r="G855" s="1"/>
  <c r="F854"/>
  <c r="G854" s="1"/>
  <c r="F861"/>
  <c r="G861" s="1"/>
  <c r="F860"/>
  <c r="G860" s="1"/>
  <c r="F885"/>
  <c r="G885" s="1"/>
  <c r="F884"/>
  <c r="G884" s="1"/>
  <c r="F891"/>
  <c r="G891" s="1"/>
  <c r="F890"/>
  <c r="G890" s="1"/>
  <c r="F897"/>
  <c r="G897" s="1"/>
  <c r="F896"/>
  <c r="G896" s="1"/>
  <c r="F903"/>
  <c r="G903" s="1"/>
  <c r="F902"/>
  <c r="G902" s="1"/>
  <c r="F909"/>
  <c r="G909" s="1"/>
  <c r="F908"/>
  <c r="G908" s="1"/>
  <c r="F915"/>
  <c r="G915" s="1"/>
  <c r="F914"/>
  <c r="G914" s="1"/>
  <c r="F921"/>
  <c r="G921" s="1"/>
  <c r="F920"/>
  <c r="G920" s="1"/>
  <c r="F945"/>
  <c r="G945" s="1"/>
  <c r="F944"/>
  <c r="G944" s="1"/>
  <c r="F951"/>
  <c r="G951" s="1"/>
  <c r="F950"/>
  <c r="G950" s="1"/>
  <c r="F957"/>
  <c r="G957" s="1"/>
  <c r="F956"/>
  <c r="G956" s="1"/>
  <c r="F963"/>
  <c r="G963" s="1"/>
  <c r="F962"/>
  <c r="G962" s="1"/>
  <c r="F969"/>
  <c r="G969" s="1"/>
  <c r="F968"/>
  <c r="G968" s="1"/>
  <c r="F975"/>
  <c r="G975" s="1"/>
  <c r="F974"/>
  <c r="G974" s="1"/>
  <c r="F981"/>
  <c r="G981" s="1"/>
  <c r="F980"/>
  <c r="G980" s="1"/>
  <c r="F840"/>
  <c r="G840" s="1"/>
  <c r="F839"/>
  <c r="G839" s="1"/>
  <c r="F852"/>
  <c r="G852" s="1"/>
  <c r="F851"/>
  <c r="G851" s="1"/>
  <c r="F888"/>
  <c r="G888" s="1"/>
  <c r="F887"/>
  <c r="G887" s="1"/>
  <c r="F894"/>
  <c r="G894" s="1"/>
  <c r="F893"/>
  <c r="G893" s="1"/>
  <c r="F900"/>
  <c r="G900" s="1"/>
  <c r="F899"/>
  <c r="G899" s="1"/>
  <c r="F906"/>
  <c r="G906" s="1"/>
  <c r="F905"/>
  <c r="G905" s="1"/>
  <c r="F912"/>
  <c r="G912" s="1"/>
  <c r="F911"/>
  <c r="G911" s="1"/>
  <c r="F918"/>
  <c r="G918" s="1"/>
  <c r="F917"/>
  <c r="G917" s="1"/>
  <c r="F948"/>
  <c r="G948" s="1"/>
  <c r="F947"/>
  <c r="G947" s="1"/>
  <c r="F954"/>
  <c r="G954" s="1"/>
  <c r="F953"/>
  <c r="G953" s="1"/>
  <c r="F960"/>
  <c r="G960" s="1"/>
  <c r="F959"/>
  <c r="G959" s="1"/>
  <c r="F966"/>
  <c r="G966" s="1"/>
  <c r="F965"/>
  <c r="G965" s="1"/>
  <c r="F972"/>
  <c r="G972" s="1"/>
  <c r="F971"/>
  <c r="G971" s="1"/>
  <c r="F978"/>
  <c r="G978" s="1"/>
  <c r="F977"/>
  <c r="G977" s="1"/>
  <c r="F846"/>
  <c r="G846" s="1"/>
  <c r="F845"/>
  <c r="G845" s="1"/>
  <c r="F858"/>
  <c r="G858" s="1"/>
  <c r="F857"/>
  <c r="G857" s="1"/>
  <c r="F603"/>
  <c r="G603" s="1"/>
  <c r="F602"/>
  <c r="G602" s="1"/>
  <c r="F609"/>
  <c r="G609" s="1"/>
  <c r="F608"/>
  <c r="G608" s="1"/>
  <c r="F615"/>
  <c r="G615" s="1"/>
  <c r="F614"/>
  <c r="G614" s="1"/>
  <c r="F621"/>
  <c r="G621" s="1"/>
  <c r="F620"/>
  <c r="G620" s="1"/>
  <c r="F563"/>
  <c r="G563" s="1"/>
  <c r="F521"/>
  <c r="G521" s="1"/>
  <c r="F524"/>
  <c r="G524" s="1"/>
  <c r="F527"/>
  <c r="G527" s="1"/>
  <c r="F530"/>
  <c r="G530" s="1"/>
  <c r="F533"/>
  <c r="G533" s="1"/>
  <c r="F536"/>
  <c r="G536" s="1"/>
  <c r="F539"/>
  <c r="G539" s="1"/>
  <c r="F542"/>
  <c r="G542" s="1"/>
  <c r="F545"/>
  <c r="G545" s="1"/>
  <c r="F548"/>
  <c r="G548" s="1"/>
  <c r="F551"/>
  <c r="G551" s="1"/>
  <c r="F554"/>
  <c r="G554" s="1"/>
  <c r="F557"/>
  <c r="G557" s="1"/>
  <c r="F560"/>
  <c r="G560" s="1"/>
  <c r="F581"/>
  <c r="G581" s="1"/>
  <c r="F584"/>
  <c r="G584" s="1"/>
  <c r="F587"/>
  <c r="G587" s="1"/>
  <c r="F590"/>
  <c r="G590" s="1"/>
  <c r="F593"/>
  <c r="G593" s="1"/>
  <c r="F596"/>
  <c r="G596" s="1"/>
  <c r="F600"/>
  <c r="G600" s="1"/>
  <c r="F599"/>
  <c r="G599" s="1"/>
  <c r="F606"/>
  <c r="G606" s="1"/>
  <c r="F605"/>
  <c r="G605" s="1"/>
  <c r="F612"/>
  <c r="G612" s="1"/>
  <c r="F611"/>
  <c r="G611" s="1"/>
  <c r="F618"/>
  <c r="G618" s="1"/>
  <c r="F617"/>
  <c r="G617" s="1"/>
  <c r="F642"/>
  <c r="G642" s="1"/>
  <c r="F641"/>
  <c r="G641" s="1"/>
  <c r="F702"/>
  <c r="G702" s="1"/>
  <c r="F701"/>
  <c r="G701" s="1"/>
  <c r="F644"/>
  <c r="G644" s="1"/>
  <c r="F647"/>
  <c r="G647" s="1"/>
  <c r="F650"/>
  <c r="G650" s="1"/>
  <c r="F653"/>
  <c r="G653" s="1"/>
  <c r="F656"/>
  <c r="G656" s="1"/>
  <c r="F659"/>
  <c r="G659" s="1"/>
  <c r="F662"/>
  <c r="G662" s="1"/>
  <c r="F665"/>
  <c r="G665" s="1"/>
  <c r="F668"/>
  <c r="G668" s="1"/>
  <c r="F671"/>
  <c r="G671" s="1"/>
  <c r="F674"/>
  <c r="G674" s="1"/>
  <c r="F677"/>
  <c r="G677" s="1"/>
  <c r="F680"/>
  <c r="G680" s="1"/>
  <c r="F704"/>
  <c r="G704" s="1"/>
  <c r="F707"/>
  <c r="G707" s="1"/>
  <c r="F710"/>
  <c r="G710" s="1"/>
  <c r="F713"/>
  <c r="G713" s="1"/>
  <c r="F716"/>
  <c r="G716" s="1"/>
  <c r="F719"/>
  <c r="G719" s="1"/>
  <c r="F722"/>
  <c r="G722" s="1"/>
  <c r="F725"/>
  <c r="G725" s="1"/>
  <c r="F728"/>
  <c r="G728" s="1"/>
  <c r="F731"/>
  <c r="G731" s="1"/>
  <c r="F734"/>
  <c r="G734" s="1"/>
  <c r="F737"/>
  <c r="G737" s="1"/>
  <c r="F740"/>
  <c r="G740" s="1"/>
  <c r="F274"/>
  <c r="G274" s="1"/>
  <c r="F273"/>
  <c r="G273" s="1"/>
  <c r="F280"/>
  <c r="G280" s="1"/>
  <c r="F279"/>
  <c r="G279" s="1"/>
  <c r="F292"/>
  <c r="G292" s="1"/>
  <c r="F291"/>
  <c r="G291" s="1"/>
  <c r="F298"/>
  <c r="G298" s="1"/>
  <c r="F297"/>
  <c r="G297" s="1"/>
  <c r="F304"/>
  <c r="G304" s="1"/>
  <c r="F303"/>
  <c r="G303" s="1"/>
  <c r="F328"/>
  <c r="G328" s="1"/>
  <c r="F327"/>
  <c r="G327" s="1"/>
  <c r="F271"/>
  <c r="G271" s="1"/>
  <c r="F270"/>
  <c r="G270" s="1"/>
  <c r="F277"/>
  <c r="G277" s="1"/>
  <c r="F276"/>
  <c r="G276" s="1"/>
  <c r="F283"/>
  <c r="G283" s="1"/>
  <c r="F282"/>
  <c r="G282" s="1"/>
  <c r="F289"/>
  <c r="G289" s="1"/>
  <c r="F288"/>
  <c r="G288" s="1"/>
  <c r="F295"/>
  <c r="G295" s="1"/>
  <c r="F294"/>
  <c r="G294" s="1"/>
  <c r="F301"/>
  <c r="G301" s="1"/>
  <c r="F300"/>
  <c r="G300" s="1"/>
  <c r="F307"/>
  <c r="G307" s="1"/>
  <c r="F306"/>
  <c r="G306" s="1"/>
  <c r="F334"/>
  <c r="G334" s="1"/>
  <c r="F333"/>
  <c r="G333" s="1"/>
  <c r="F340"/>
  <c r="G340" s="1"/>
  <c r="F339"/>
  <c r="G339" s="1"/>
  <c r="F286"/>
  <c r="G286" s="1"/>
  <c r="F285"/>
  <c r="G285" s="1"/>
  <c r="F268"/>
  <c r="G268" s="1"/>
  <c r="F267"/>
  <c r="G267" s="1"/>
  <c r="F331"/>
  <c r="G331" s="1"/>
  <c r="F330"/>
  <c r="G330" s="1"/>
  <c r="F337"/>
  <c r="G337" s="1"/>
  <c r="F336"/>
  <c r="G336" s="1"/>
  <c r="F343"/>
  <c r="G343" s="1"/>
  <c r="F342"/>
  <c r="G342" s="1"/>
  <c r="F388"/>
  <c r="G388" s="1"/>
  <c r="F387"/>
  <c r="G387" s="1"/>
  <c r="F462"/>
  <c r="G462" s="1"/>
  <c r="F461"/>
  <c r="G461" s="1"/>
  <c r="F468"/>
  <c r="G468" s="1"/>
  <c r="F467"/>
  <c r="G467" s="1"/>
  <c r="F474"/>
  <c r="G474" s="1"/>
  <c r="F473"/>
  <c r="G473" s="1"/>
  <c r="F480"/>
  <c r="G480" s="1"/>
  <c r="F479"/>
  <c r="G479" s="1"/>
  <c r="F486"/>
  <c r="G486" s="1"/>
  <c r="F485"/>
  <c r="G485" s="1"/>
  <c r="F492"/>
  <c r="G492" s="1"/>
  <c r="F491"/>
  <c r="G491" s="1"/>
  <c r="F498"/>
  <c r="G498" s="1"/>
  <c r="F497"/>
  <c r="G497" s="1"/>
  <c r="F349"/>
  <c r="G349" s="1"/>
  <c r="F348"/>
  <c r="G348" s="1"/>
  <c r="F355"/>
  <c r="G355" s="1"/>
  <c r="F354"/>
  <c r="G354" s="1"/>
  <c r="F361"/>
  <c r="G361" s="1"/>
  <c r="F360"/>
  <c r="G360" s="1"/>
  <c r="F367"/>
  <c r="G367" s="1"/>
  <c r="F366"/>
  <c r="G366" s="1"/>
  <c r="F391"/>
  <c r="G391" s="1"/>
  <c r="F390"/>
  <c r="G390" s="1"/>
  <c r="F397"/>
  <c r="G397" s="1"/>
  <c r="F396"/>
  <c r="G396" s="1"/>
  <c r="F403"/>
  <c r="G403" s="1"/>
  <c r="F402"/>
  <c r="G402" s="1"/>
  <c r="F409"/>
  <c r="G409" s="1"/>
  <c r="F408"/>
  <c r="G408" s="1"/>
  <c r="F415"/>
  <c r="G415" s="1"/>
  <c r="F414"/>
  <c r="G414" s="1"/>
  <c r="F421"/>
  <c r="G421" s="1"/>
  <c r="F420"/>
  <c r="G420" s="1"/>
  <c r="F427"/>
  <c r="G427" s="1"/>
  <c r="F426"/>
  <c r="G426" s="1"/>
  <c r="F465"/>
  <c r="G465" s="1"/>
  <c r="F464"/>
  <c r="G464" s="1"/>
  <c r="F471"/>
  <c r="G471" s="1"/>
  <c r="F470"/>
  <c r="G470" s="1"/>
  <c r="F477"/>
  <c r="G477" s="1"/>
  <c r="F476"/>
  <c r="G476" s="1"/>
  <c r="F483"/>
  <c r="G483" s="1"/>
  <c r="F482"/>
  <c r="G482" s="1"/>
  <c r="F489"/>
  <c r="G489" s="1"/>
  <c r="F488"/>
  <c r="G488" s="1"/>
  <c r="F495"/>
  <c r="G495" s="1"/>
  <c r="F494"/>
  <c r="G494" s="1"/>
  <c r="F346"/>
  <c r="G346" s="1"/>
  <c r="F345"/>
  <c r="G345" s="1"/>
  <c r="F352"/>
  <c r="G352" s="1"/>
  <c r="F351"/>
  <c r="G351" s="1"/>
  <c r="F358"/>
  <c r="G358" s="1"/>
  <c r="F357"/>
  <c r="G357" s="1"/>
  <c r="F364"/>
  <c r="G364" s="1"/>
  <c r="F363"/>
  <c r="G363" s="1"/>
  <c r="F394"/>
  <c r="G394" s="1"/>
  <c r="F393"/>
  <c r="G393" s="1"/>
  <c r="F400"/>
  <c r="G400" s="1"/>
  <c r="F399"/>
  <c r="G399" s="1"/>
  <c r="F406"/>
  <c r="G406" s="1"/>
  <c r="F405"/>
  <c r="G405" s="1"/>
  <c r="F412"/>
  <c r="G412" s="1"/>
  <c r="F411"/>
  <c r="G411" s="1"/>
  <c r="F418"/>
  <c r="G418" s="1"/>
  <c r="F417"/>
  <c r="G417" s="1"/>
  <c r="F424"/>
  <c r="G424" s="1"/>
  <c r="F423"/>
  <c r="G423" s="1"/>
  <c r="F459"/>
  <c r="G459" s="1"/>
  <c r="F458"/>
  <c r="G458" s="1"/>
  <c r="F142"/>
  <c r="G142" s="1"/>
  <c r="F141"/>
  <c r="G141" s="1"/>
  <c r="F208"/>
  <c r="G208" s="1"/>
  <c r="F207"/>
  <c r="G207" s="1"/>
  <c r="F144"/>
  <c r="G144" s="1"/>
  <c r="F147"/>
  <c r="G147" s="1"/>
  <c r="F150"/>
  <c r="G150" s="1"/>
  <c r="F153"/>
  <c r="G153" s="1"/>
  <c r="F156"/>
  <c r="G156" s="1"/>
  <c r="F159"/>
  <c r="G159" s="1"/>
  <c r="F162"/>
  <c r="G162" s="1"/>
  <c r="F165"/>
  <c r="G165" s="1"/>
  <c r="F168"/>
  <c r="G168" s="1"/>
  <c r="F171"/>
  <c r="G171" s="1"/>
  <c r="F174"/>
  <c r="G174" s="1"/>
  <c r="F177"/>
  <c r="G177" s="1"/>
  <c r="F180"/>
  <c r="G180" s="1"/>
  <c r="F210"/>
  <c r="G210" s="1"/>
  <c r="F213"/>
  <c r="G213" s="1"/>
  <c r="F216"/>
  <c r="G216" s="1"/>
  <c r="F219"/>
  <c r="G219" s="1"/>
  <c r="F222"/>
  <c r="G222" s="1"/>
  <c r="F225"/>
  <c r="G225" s="1"/>
  <c r="F228"/>
  <c r="G228" s="1"/>
  <c r="F231"/>
  <c r="G231" s="1"/>
  <c r="F234"/>
  <c r="G234" s="1"/>
  <c r="F237"/>
  <c r="G237" s="1"/>
  <c r="F240"/>
  <c r="G240" s="1"/>
  <c r="F243"/>
  <c r="G243" s="1"/>
  <c r="F246"/>
  <c r="G246" s="1"/>
  <c r="F78"/>
  <c r="G78" s="1"/>
  <c r="F79"/>
  <c r="G79" s="1"/>
  <c r="F81"/>
  <c r="G81" s="1"/>
  <c r="F84"/>
  <c r="G84" s="1"/>
  <c r="F87"/>
  <c r="G87" s="1"/>
  <c r="F90"/>
  <c r="G90" s="1"/>
  <c r="F93"/>
  <c r="G93" s="1"/>
  <c r="F96"/>
  <c r="G96" s="1"/>
  <c r="F99"/>
  <c r="G99" s="1"/>
  <c r="F102"/>
  <c r="G102" s="1"/>
  <c r="F105"/>
  <c r="G105" s="1"/>
  <c r="F108"/>
  <c r="G108" s="1"/>
  <c r="F111"/>
  <c r="G111" s="1"/>
  <c r="F114"/>
  <c r="G114" s="1"/>
  <c r="F117"/>
  <c r="G117" s="1"/>
  <c r="D67" i="7"/>
  <c r="G18" i="46"/>
  <c r="H18"/>
  <c r="I18"/>
  <c r="J18"/>
  <c r="K18"/>
  <c r="L18"/>
  <c r="N18"/>
  <c r="O18"/>
  <c r="P18"/>
  <c r="I21" i="27" s="1"/>
  <c r="G24" i="45"/>
  <c r="H24"/>
  <c r="I24"/>
  <c r="J24"/>
  <c r="K24"/>
  <c r="L24"/>
  <c r="M24"/>
  <c r="N24"/>
  <c r="O24"/>
  <c r="I10" i="27"/>
  <c r="G39" i="21"/>
  <c r="I39"/>
  <c r="K39"/>
  <c r="M39"/>
  <c r="I5" i="27"/>
  <c r="O39" i="21"/>
  <c r="H30" i="22"/>
  <c r="I30"/>
  <c r="J30"/>
  <c r="K30"/>
  <c r="L30"/>
  <c r="M30"/>
  <c r="N30"/>
  <c r="O30"/>
  <c r="I6" i="27"/>
  <c r="G30" i="22"/>
  <c r="D133" i="8" l="1"/>
  <c r="D199"/>
  <c r="D450"/>
  <c r="D70"/>
  <c r="D513"/>
  <c r="D259"/>
  <c r="D753"/>
  <c r="D573"/>
  <c r="D933"/>
  <c r="D873"/>
  <c r="D813"/>
  <c r="D693"/>
  <c r="D633"/>
  <c r="D319"/>
  <c r="J37" i="40" l="1"/>
  <c r="J36"/>
  <c r="J35"/>
  <c r="J34"/>
  <c r="J33"/>
  <c r="J32"/>
  <c r="J31"/>
  <c r="J30"/>
  <c r="J29"/>
  <c r="J28"/>
  <c r="J27"/>
  <c r="J26"/>
  <c r="J25"/>
  <c r="J24"/>
  <c r="J23"/>
  <c r="J22"/>
  <c r="J21"/>
  <c r="J20"/>
  <c r="J19"/>
  <c r="J29" i="10"/>
  <c r="J28"/>
  <c r="J27"/>
  <c r="J26"/>
  <c r="J25"/>
  <c r="J24"/>
  <c r="J23"/>
  <c r="J22"/>
  <c r="J21"/>
  <c r="J20"/>
  <c r="J19"/>
  <c r="J18"/>
  <c r="J25" i="9"/>
  <c r="J24"/>
  <c r="J23"/>
  <c r="J22"/>
  <c r="J21"/>
  <c r="J20"/>
  <c r="J19"/>
  <c r="K66" i="8"/>
  <c r="K65"/>
  <c r="K64"/>
  <c r="K63"/>
  <c r="K62"/>
  <c r="K61"/>
  <c r="K60"/>
  <c r="K59"/>
  <c r="K58"/>
  <c r="K57"/>
  <c r="K56"/>
  <c r="K55"/>
  <c r="K54"/>
  <c r="K53"/>
  <c r="K52"/>
  <c r="K51"/>
  <c r="K50"/>
  <c r="K49"/>
  <c r="K48"/>
  <c r="K47"/>
  <c r="K46"/>
  <c r="K45"/>
  <c r="K44"/>
  <c r="K43"/>
  <c r="K42"/>
  <c r="K41"/>
  <c r="K37"/>
  <c r="K36"/>
  <c r="K35"/>
  <c r="K34"/>
  <c r="K33"/>
  <c r="K32"/>
  <c r="K31"/>
  <c r="K30"/>
  <c r="K29"/>
  <c r="K28"/>
  <c r="K27"/>
  <c r="K26"/>
  <c r="K25"/>
  <c r="K24"/>
  <c r="K23"/>
  <c r="K22"/>
  <c r="K21"/>
  <c r="K20"/>
  <c r="K19"/>
  <c r="K25" i="7"/>
  <c r="K24"/>
  <c r="K23"/>
  <c r="K22"/>
  <c r="K21"/>
  <c r="K20"/>
  <c r="K19"/>
  <c r="K18"/>
  <c r="I13" i="27"/>
  <c r="O36" i="48"/>
  <c r="N36"/>
  <c r="M36"/>
  <c r="L36"/>
  <c r="K36"/>
  <c r="J36"/>
  <c r="I36"/>
  <c r="H36"/>
  <c r="G36"/>
  <c r="K122" i="8" l="1"/>
  <c r="K118"/>
  <c r="K114"/>
  <c r="K110"/>
  <c r="K106"/>
  <c r="K102"/>
  <c r="K98"/>
  <c r="K94"/>
  <c r="K90"/>
  <c r="K86"/>
  <c r="K82"/>
  <c r="K78"/>
  <c r="K117"/>
  <c r="K113"/>
  <c r="K109"/>
  <c r="K105"/>
  <c r="K101"/>
  <c r="K97"/>
  <c r="K93"/>
  <c r="K89"/>
  <c r="K85"/>
  <c r="K81"/>
  <c r="K124"/>
  <c r="K116"/>
  <c r="K112"/>
  <c r="K108"/>
  <c r="K104"/>
  <c r="K100"/>
  <c r="K96"/>
  <c r="K92"/>
  <c r="K88"/>
  <c r="K84"/>
  <c r="K80"/>
  <c r="K115"/>
  <c r="K99"/>
  <c r="K83"/>
  <c r="K103"/>
  <c r="K111"/>
  <c r="K95"/>
  <c r="K79"/>
  <c r="K123"/>
  <c r="K107"/>
  <c r="K91"/>
  <c r="K87"/>
  <c r="I12" i="27"/>
  <c r="O11" i="47"/>
  <c r="N11"/>
  <c r="M11"/>
  <c r="L11"/>
  <c r="K11"/>
  <c r="J11"/>
  <c r="I11"/>
  <c r="H11"/>
  <c r="G11"/>
  <c r="D341" i="38"/>
  <c r="E341"/>
  <c r="AB341"/>
  <c r="AC341"/>
  <c r="AD341"/>
  <c r="AF341"/>
  <c r="AG341"/>
  <c r="AH341"/>
  <c r="AJ341"/>
  <c r="AK341"/>
  <c r="AL341"/>
  <c r="AN341"/>
  <c r="AO341"/>
  <c r="AP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D201"/>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6"/>
  <c r="E16"/>
  <c r="D17"/>
  <c r="E17"/>
  <c r="D18"/>
  <c r="E18"/>
  <c r="D19"/>
  <c r="E19"/>
  <c r="D20"/>
  <c r="E20"/>
  <c r="D21"/>
  <c r="E21"/>
  <c r="D22"/>
  <c r="E22"/>
  <c r="D23"/>
  <c r="E23"/>
  <c r="D24"/>
  <c r="E24"/>
  <c r="D25"/>
  <c r="E25"/>
  <c r="D26"/>
  <c r="E26"/>
  <c r="D27"/>
  <c r="E27"/>
  <c r="E29"/>
  <c r="D30"/>
  <c r="E30"/>
  <c r="D31"/>
  <c r="E31"/>
  <c r="D32"/>
  <c r="E32"/>
  <c r="D33"/>
  <c r="E33"/>
  <c r="D34"/>
  <c r="E34"/>
  <c r="D35"/>
  <c r="E35"/>
  <c r="D36"/>
  <c r="E36"/>
  <c r="D37"/>
  <c r="E37"/>
  <c r="D38"/>
  <c r="E38"/>
  <c r="D39"/>
  <c r="E39"/>
  <c r="D40"/>
  <c r="E40"/>
  <c r="D41"/>
  <c r="E41"/>
  <c r="D42"/>
  <c r="E42"/>
  <c r="D43"/>
  <c r="E43"/>
  <c r="D44"/>
  <c r="E44"/>
  <c r="D45"/>
  <c r="E45"/>
  <c r="D46"/>
  <c r="E46"/>
  <c r="K193" i="8" l="1"/>
  <c r="K179"/>
  <c r="K175"/>
  <c r="K171"/>
  <c r="K167"/>
  <c r="K163"/>
  <c r="K159"/>
  <c r="K155"/>
  <c r="K151"/>
  <c r="K147"/>
  <c r="K143"/>
  <c r="K196"/>
  <c r="K192"/>
  <c r="K178"/>
  <c r="K174"/>
  <c r="K170"/>
  <c r="K166"/>
  <c r="K162"/>
  <c r="K158"/>
  <c r="K154"/>
  <c r="K150"/>
  <c r="K146"/>
  <c r="K142"/>
  <c r="K195"/>
  <c r="K191"/>
  <c r="K181"/>
  <c r="K177"/>
  <c r="K173"/>
  <c r="K169"/>
  <c r="K165"/>
  <c r="K161"/>
  <c r="K157"/>
  <c r="K153"/>
  <c r="K149"/>
  <c r="K145"/>
  <c r="K141"/>
  <c r="K176"/>
  <c r="K160"/>
  <c r="K144"/>
  <c r="K164"/>
  <c r="K194"/>
  <c r="K172"/>
  <c r="K156"/>
  <c r="K180"/>
  <c r="K168"/>
  <c r="K152"/>
  <c r="K148"/>
  <c r="AM341" i="38"/>
  <c r="AQ341"/>
  <c r="AE341"/>
  <c r="AI341"/>
  <c r="F341"/>
  <c r="J341" s="1"/>
  <c r="O15" i="44"/>
  <c r="I19" i="27"/>
  <c r="O16" i="23"/>
  <c r="P16"/>
  <c r="I9" i="27" s="1"/>
  <c r="O14" i="33"/>
  <c r="P14"/>
  <c r="I11" i="27" s="1"/>
  <c r="O16" i="31"/>
  <c r="I20" i="27"/>
  <c r="O24" i="24"/>
  <c r="I18" i="27"/>
  <c r="O30" i="30"/>
  <c r="I8" i="27"/>
  <c r="O10" i="29"/>
  <c r="P10"/>
  <c r="I7" i="27" s="1"/>
  <c r="O17" i="28"/>
  <c r="K251" i="8" l="1"/>
  <c r="K247"/>
  <c r="K243"/>
  <c r="K239"/>
  <c r="K235"/>
  <c r="K231"/>
  <c r="K227"/>
  <c r="K223"/>
  <c r="K219"/>
  <c r="K211"/>
  <c r="K207"/>
  <c r="K250"/>
  <c r="K246"/>
  <c r="K242"/>
  <c r="K238"/>
  <c r="K234"/>
  <c r="K230"/>
  <c r="K226"/>
  <c r="K222"/>
  <c r="K218"/>
  <c r="K214"/>
  <c r="K210"/>
  <c r="K253"/>
  <c r="K249"/>
  <c r="K245"/>
  <c r="K241"/>
  <c r="K237"/>
  <c r="K233"/>
  <c r="K229"/>
  <c r="K225"/>
  <c r="K221"/>
  <c r="K213"/>
  <c r="K209"/>
  <c r="K240"/>
  <c r="K224"/>
  <c r="K208"/>
  <c r="K212"/>
  <c r="K252"/>
  <c r="K236"/>
  <c r="K220"/>
  <c r="K244"/>
  <c r="K248"/>
  <c r="K232"/>
  <c r="K228"/>
  <c r="AR341" i="38"/>
  <c r="H341"/>
  <c r="J38" i="40"/>
  <c r="K67" i="8"/>
  <c r="K313" l="1"/>
  <c r="K309"/>
  <c r="K305"/>
  <c r="K301"/>
  <c r="K297"/>
  <c r="K293"/>
  <c r="K289"/>
  <c r="K285"/>
  <c r="K281"/>
  <c r="K273"/>
  <c r="K269"/>
  <c r="K312"/>
  <c r="K308"/>
  <c r="K304"/>
  <c r="K300"/>
  <c r="K296"/>
  <c r="K292"/>
  <c r="K288"/>
  <c r="K284"/>
  <c r="K280"/>
  <c r="K272"/>
  <c r="K268"/>
  <c r="K311"/>
  <c r="K307"/>
  <c r="K303"/>
  <c r="K299"/>
  <c r="K295"/>
  <c r="K291"/>
  <c r="K287"/>
  <c r="K283"/>
  <c r="K279"/>
  <c r="K271"/>
  <c r="K267"/>
  <c r="K298"/>
  <c r="K282"/>
  <c r="K286"/>
  <c r="K270"/>
  <c r="K310"/>
  <c r="K294"/>
  <c r="K278"/>
  <c r="K306"/>
  <c r="K290"/>
  <c r="K274"/>
  <c r="K302"/>
  <c r="N24" i="24"/>
  <c r="M24"/>
  <c r="L24"/>
  <c r="K24"/>
  <c r="J24"/>
  <c r="I24"/>
  <c r="H24"/>
  <c r="K375" i="8" l="1"/>
  <c r="K371"/>
  <c r="K367"/>
  <c r="K363"/>
  <c r="K359"/>
  <c r="K355"/>
  <c r="K351"/>
  <c r="K347"/>
  <c r="K343"/>
  <c r="K339"/>
  <c r="K335"/>
  <c r="K331"/>
  <c r="K327"/>
  <c r="K376"/>
  <c r="K364"/>
  <c r="K352"/>
  <c r="K344"/>
  <c r="K374"/>
  <c r="K366"/>
  <c r="K362"/>
  <c r="K358"/>
  <c r="K354"/>
  <c r="K350"/>
  <c r="K346"/>
  <c r="K342"/>
  <c r="K338"/>
  <c r="K334"/>
  <c r="K330"/>
  <c r="K360"/>
  <c r="K348"/>
  <c r="K373"/>
  <c r="K365"/>
  <c r="K361"/>
  <c r="K357"/>
  <c r="K353"/>
  <c r="K349"/>
  <c r="K345"/>
  <c r="K341"/>
  <c r="K337"/>
  <c r="K333"/>
  <c r="K329"/>
  <c r="K372"/>
  <c r="K356"/>
  <c r="K340"/>
  <c r="K336"/>
  <c r="K328"/>
  <c r="K332"/>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D350"/>
  <c r="AP349"/>
  <c r="AO349"/>
  <c r="AN349"/>
  <c r="AL349"/>
  <c r="AK349"/>
  <c r="AJ349"/>
  <c r="AH349"/>
  <c r="AG349"/>
  <c r="AF349"/>
  <c r="AC349"/>
  <c r="AB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D317"/>
  <c r="AP316"/>
  <c r="AO316"/>
  <c r="AN316"/>
  <c r="AL316"/>
  <c r="AK316"/>
  <c r="AJ316"/>
  <c r="AH316"/>
  <c r="AG316"/>
  <c r="AF316"/>
  <c r="AD316"/>
  <c r="AC316"/>
  <c r="AB316"/>
  <c r="E316"/>
  <c r="D316"/>
  <c r="AP315"/>
  <c r="AO315"/>
  <c r="AN315"/>
  <c r="AL315"/>
  <c r="AK315"/>
  <c r="AJ315"/>
  <c r="AH315"/>
  <c r="AG315"/>
  <c r="AF315"/>
  <c r="AD315"/>
  <c r="AB315"/>
  <c r="E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O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39" i="8" l="1"/>
  <c r="K425"/>
  <c r="K421"/>
  <c r="K417"/>
  <c r="K413"/>
  <c r="K409"/>
  <c r="K405"/>
  <c r="K401"/>
  <c r="K397"/>
  <c r="K393"/>
  <c r="K389"/>
  <c r="K414"/>
  <c r="K398"/>
  <c r="K438"/>
  <c r="K424"/>
  <c r="K420"/>
  <c r="K416"/>
  <c r="K412"/>
  <c r="K408"/>
  <c r="K404"/>
  <c r="K400"/>
  <c r="K396"/>
  <c r="K392"/>
  <c r="K388"/>
  <c r="K422"/>
  <c r="K418"/>
  <c r="K406"/>
  <c r="K402"/>
  <c r="K390"/>
  <c r="K437"/>
  <c r="K427"/>
  <c r="K423"/>
  <c r="K419"/>
  <c r="K415"/>
  <c r="K411"/>
  <c r="K407"/>
  <c r="K403"/>
  <c r="K399"/>
  <c r="K395"/>
  <c r="K391"/>
  <c r="K387"/>
  <c r="K426"/>
  <c r="K410"/>
  <c r="K394"/>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AE385"/>
  <c r="AN383"/>
  <c r="AQ388"/>
  <c r="AM387"/>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AM358"/>
  <c r="AQ359"/>
  <c r="F361"/>
  <c r="J361" s="1"/>
  <c r="AE378"/>
  <c r="F347"/>
  <c r="J347" s="1"/>
  <c r="AI347"/>
  <c r="AM349"/>
  <c r="AM351"/>
  <c r="AI354"/>
  <c r="AM355"/>
  <c r="AQ356"/>
  <c r="AM376"/>
  <c r="AI349"/>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AI317"/>
  <c r="AQ319"/>
  <c r="F316"/>
  <c r="J316" s="1"/>
  <c r="AI316"/>
  <c r="AQ318"/>
  <c r="F320"/>
  <c r="H320" s="1"/>
  <c r="AM321"/>
  <c r="F314"/>
  <c r="J314" s="1"/>
  <c r="AM319"/>
  <c r="AQ317"/>
  <c r="AE321"/>
  <c r="AQ322"/>
  <c r="AM323"/>
  <c r="AE314"/>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AQ242"/>
  <c r="F227"/>
  <c r="H227" s="1"/>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1"/>
  <c r="J201" s="1"/>
  <c r="F204"/>
  <c r="J204" s="1"/>
  <c r="AI192"/>
  <c r="F202"/>
  <c r="J202" s="1"/>
  <c r="AM203"/>
  <c r="AE204"/>
  <c r="AQ201"/>
  <c r="AQ204"/>
  <c r="F193"/>
  <c r="J193" s="1"/>
  <c r="AM201"/>
  <c r="AM204"/>
  <c r="AI201"/>
  <c r="AI204"/>
  <c r="AM202"/>
  <c r="AQ203"/>
  <c r="F205"/>
  <c r="H205" s="1"/>
  <c r="F203"/>
  <c r="J203" s="1"/>
  <c r="AI203"/>
  <c r="AQ202"/>
  <c r="AE203"/>
  <c r="AE192"/>
  <c r="AI205"/>
  <c r="AQ192"/>
  <c r="AI202"/>
  <c r="AM192"/>
  <c r="AE202"/>
  <c r="F192"/>
  <c r="H192" s="1"/>
  <c r="AM194"/>
  <c r="AQ193"/>
  <c r="AM205"/>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H379"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AR358"/>
  <c r="H373"/>
  <c r="J392"/>
  <c r="J394"/>
  <c r="H396"/>
  <c r="AR396"/>
  <c r="AR393"/>
  <c r="AR394"/>
  <c r="J387"/>
  <c r="AR392"/>
  <c r="H287"/>
  <c r="AR386"/>
  <c r="AR372"/>
  <c r="H368"/>
  <c r="H316"/>
  <c r="H378"/>
  <c r="H362"/>
  <c r="AR387"/>
  <c r="H351"/>
  <c r="AR356"/>
  <c r="AR365"/>
  <c r="H374"/>
  <c r="J371"/>
  <c r="H364"/>
  <c r="AR378"/>
  <c r="H358"/>
  <c r="AR368"/>
  <c r="AR379"/>
  <c r="AR371"/>
  <c r="AR369"/>
  <c r="AR362"/>
  <c r="AR355"/>
  <c r="AR377"/>
  <c r="AR364"/>
  <c r="H279"/>
  <c r="AR367"/>
  <c r="AR353"/>
  <c r="AR360"/>
  <c r="H311"/>
  <c r="H288"/>
  <c r="H353"/>
  <c r="H352"/>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01"/>
  <c r="H212"/>
  <c r="AR212"/>
  <c r="H204"/>
  <c r="AR211"/>
  <c r="H194"/>
  <c r="AR208"/>
  <c r="AR204"/>
  <c r="AR202"/>
  <c r="H203"/>
  <c r="AR203"/>
  <c r="AR192"/>
  <c r="AR205"/>
  <c r="J195"/>
  <c r="J192"/>
  <c r="AR193"/>
  <c r="AR196"/>
  <c r="AR195"/>
  <c r="J197"/>
  <c r="AR194"/>
  <c r="AR197"/>
  <c r="AR170"/>
  <c r="J151"/>
  <c r="J182"/>
  <c r="AR187"/>
  <c r="H185"/>
  <c r="H152"/>
  <c r="AR172"/>
  <c r="AR174"/>
  <c r="H166"/>
  <c r="H153"/>
  <c r="H169"/>
  <c r="AR151"/>
  <c r="H156"/>
  <c r="H176"/>
  <c r="H175"/>
  <c r="J172"/>
  <c r="AR175"/>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AR33"/>
  <c r="J30"/>
  <c r="AR35"/>
  <c r="AR31"/>
  <c r="H33"/>
  <c r="AR30"/>
  <c r="H22"/>
  <c r="J25"/>
  <c r="H26"/>
  <c r="AG199"/>
  <c r="AG190" s="1"/>
  <c r="AB89"/>
  <c r="AL133"/>
  <c r="AO312"/>
  <c r="AF328"/>
  <c r="AN389"/>
  <c r="AH398"/>
  <c r="AH397" s="1"/>
  <c r="H18"/>
  <c r="AR25"/>
  <c r="AR26"/>
  <c r="H24"/>
  <c r="AR24"/>
  <c r="AO199"/>
  <c r="AO190" s="1"/>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403"/>
  <c r="J403" s="1"/>
  <c r="F542"/>
  <c r="J542" s="1"/>
  <c r="AK89"/>
  <c r="AE107"/>
  <c r="AI54"/>
  <c r="AE62"/>
  <c r="AE85"/>
  <c r="F88"/>
  <c r="J88" s="1"/>
  <c r="AI88"/>
  <c r="AH89"/>
  <c r="AN89"/>
  <c r="AG89"/>
  <c r="AM119"/>
  <c r="AK133"/>
  <c r="AO149"/>
  <c r="AI162"/>
  <c r="AI165"/>
  <c r="AE213"/>
  <c r="AI221"/>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F489"/>
  <c r="AI383"/>
  <c r="G327"/>
  <c r="AF526"/>
  <c r="AJ499"/>
  <c r="AB499"/>
  <c r="F485"/>
  <c r="AQ459"/>
  <c r="AM459"/>
  <c r="AI459"/>
  <c r="AE459"/>
  <c r="G222"/>
  <c r="D118"/>
  <c r="D96"/>
  <c r="I327"/>
  <c r="AI235"/>
  <c r="F207"/>
  <c r="AH13"/>
  <c r="E267"/>
  <c r="AM235"/>
  <c r="D199"/>
  <c r="D190" s="1"/>
  <c r="AQ107"/>
  <c r="G106"/>
  <c r="I106"/>
  <c r="AM107"/>
  <c r="AO13"/>
  <c r="AJ13"/>
  <c r="AM14"/>
  <c r="AN13"/>
  <c r="AQ14"/>
  <c r="AF13"/>
  <c r="AI14"/>
  <c r="I12"/>
  <c r="F56" i="8"/>
  <c r="F53"/>
  <c r="G53" s="1"/>
  <c r="F50"/>
  <c r="F47"/>
  <c r="F44"/>
  <c r="F41"/>
  <c r="F38"/>
  <c r="F35"/>
  <c r="F32"/>
  <c r="F29"/>
  <c r="F26"/>
  <c r="F23"/>
  <c r="F20"/>
  <c r="F17"/>
  <c r="J55"/>
  <c r="J54"/>
  <c r="J53"/>
  <c r="J541" i="38" l="1"/>
  <c r="I566"/>
  <c r="G566"/>
  <c r="AC328"/>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Q164"/>
  <c r="AR224"/>
  <c r="AE527"/>
  <c r="AM527"/>
  <c r="H165"/>
  <c r="AI312"/>
  <c r="AR338"/>
  <c r="AO222"/>
  <c r="AR206"/>
  <c r="AQ96"/>
  <c r="AE96"/>
  <c r="AF327"/>
  <c r="AK12"/>
  <c r="AM133"/>
  <c r="AR260"/>
  <c r="AO106"/>
  <c r="AK327"/>
  <c r="AQ118"/>
  <c r="AI509"/>
  <c r="AR509" s="1"/>
  <c r="AR119"/>
  <c r="AR207"/>
  <c r="AQ83"/>
  <c r="AQ223"/>
  <c r="AI345"/>
  <c r="H191"/>
  <c r="F389"/>
  <c r="J389" s="1"/>
  <c r="AQ243"/>
  <c r="AK222"/>
  <c r="AQ190"/>
  <c r="AI389"/>
  <c r="AI398"/>
  <c r="AG499"/>
  <c r="AI499" s="1"/>
  <c r="AM243"/>
  <c r="AM199"/>
  <c r="F190"/>
  <c r="J190" s="1"/>
  <c r="H44"/>
  <c r="AH106"/>
  <c r="AR488"/>
  <c r="AQ267"/>
  <c r="AG222"/>
  <c r="AR467"/>
  <c r="AE389"/>
  <c r="AR132"/>
  <c r="AE89"/>
  <c r="AQ527"/>
  <c r="AR346"/>
  <c r="AI83"/>
  <c r="AR390"/>
  <c r="AK106"/>
  <c r="AR150"/>
  <c r="AE83"/>
  <c r="AI133"/>
  <c r="AJ222"/>
  <c r="AQ199"/>
  <c r="AQ312"/>
  <c r="J36"/>
  <c r="AR313"/>
  <c r="AR54"/>
  <c r="AM500"/>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AN222"/>
  <c r="AH327"/>
  <c r="E397"/>
  <c r="AQ47"/>
  <c r="AG12"/>
  <c r="H62"/>
  <c r="AR103"/>
  <c r="AR131"/>
  <c r="H132"/>
  <c r="H234"/>
  <c r="AP397"/>
  <c r="AR403"/>
  <c r="AR528"/>
  <c r="AR466"/>
  <c r="AR221"/>
  <c r="AQ89"/>
  <c r="AM96"/>
  <c r="AE500"/>
  <c r="AR62"/>
  <c r="AI96"/>
  <c r="AR214"/>
  <c r="J200"/>
  <c r="AR457"/>
  <c r="H403"/>
  <c r="H501"/>
  <c r="AR542"/>
  <c r="AQ328"/>
  <c r="AR148"/>
  <c r="AR541"/>
  <c r="AI47"/>
  <c r="H88"/>
  <c r="H313"/>
  <c r="AR395"/>
  <c r="AM526"/>
  <c r="AR501"/>
  <c r="F541"/>
  <c r="AR234"/>
  <c r="AR46"/>
  <c r="AR198"/>
  <c r="AR329"/>
  <c r="AE526"/>
  <c r="AR469"/>
  <c r="AR51"/>
  <c r="AR498"/>
  <c r="AR458"/>
  <c r="AR44"/>
  <c r="AI526"/>
  <c r="AE499"/>
  <c r="J509"/>
  <c r="AQ499"/>
  <c r="AM499"/>
  <c r="J498"/>
  <c r="H498"/>
  <c r="J488"/>
  <c r="H488"/>
  <c r="J469"/>
  <c r="H469"/>
  <c r="AI397"/>
  <c r="J344"/>
  <c r="H344"/>
  <c r="AM389"/>
  <c r="AH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107"/>
  <c r="F199"/>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D15" i="38" l="1"/>
  <c r="AI328"/>
  <c r="AK566"/>
  <c r="AG566"/>
  <c r="AH566"/>
  <c r="AN566"/>
  <c r="D327"/>
  <c r="AJ106"/>
  <c r="AM106" s="1"/>
  <c r="F526"/>
  <c r="H526" s="1"/>
  <c r="F30" i="8"/>
  <c r="G30" s="1"/>
  <c r="F46"/>
  <c r="G46" s="1"/>
  <c r="F52"/>
  <c r="G52" s="1"/>
  <c r="F43"/>
  <c r="G43" s="1"/>
  <c r="F22"/>
  <c r="G22" s="1"/>
  <c r="F24"/>
  <c r="G24" s="1"/>
  <c r="F48"/>
  <c r="G48" s="1"/>
  <c r="F39"/>
  <c r="G39" s="1"/>
  <c r="D28" i="38" s="1"/>
  <c r="F34" i="8"/>
  <c r="G34" s="1"/>
  <c r="F36"/>
  <c r="G36" s="1"/>
  <c r="F25"/>
  <c r="G25" s="1"/>
  <c r="F49"/>
  <c r="G49" s="1"/>
  <c r="F40"/>
  <c r="G40" s="1"/>
  <c r="F51"/>
  <c r="G51" s="1"/>
  <c r="F45"/>
  <c r="G45" s="1"/>
  <c r="F42"/>
  <c r="G42" s="1"/>
  <c r="F27"/>
  <c r="G27" s="1"/>
  <c r="F37"/>
  <c r="G37" s="1"/>
  <c r="J83" i="38"/>
  <c r="J214"/>
  <c r="J96"/>
  <c r="H89"/>
  <c r="AQ222"/>
  <c r="AR118"/>
  <c r="AI327"/>
  <c r="AR267"/>
  <c r="AR527"/>
  <c r="AR500"/>
  <c r="J133"/>
  <c r="AM222"/>
  <c r="AR89"/>
  <c r="AQ106"/>
  <c r="AR133"/>
  <c r="AR83"/>
  <c r="H389"/>
  <c r="H190"/>
  <c r="AR389"/>
  <c r="AQ397"/>
  <c r="H118"/>
  <c r="AR96"/>
  <c r="AR526"/>
  <c r="AR499"/>
  <c r="AI12"/>
  <c r="H499"/>
  <c r="J499"/>
  <c r="H527"/>
  <c r="J527"/>
  <c r="J267"/>
  <c r="H267"/>
  <c r="J199"/>
  <c r="H199"/>
  <c r="H500"/>
  <c r="J500"/>
  <c r="J107"/>
  <c r="H107"/>
  <c r="F31" i="8"/>
  <c r="G31" s="1"/>
  <c r="F33"/>
  <c r="G33" s="1"/>
  <c r="F28"/>
  <c r="G28" s="1"/>
  <c r="F21"/>
  <c r="G21" s="1"/>
  <c r="D29" i="38" l="1"/>
  <c r="F29" s="1"/>
  <c r="J29" s="1"/>
  <c r="J526"/>
  <c r="H29" l="1"/>
  <c r="D90" i="27"/>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N15" i="44"/>
  <c r="M15"/>
  <c r="L15"/>
  <c r="K15"/>
  <c r="J15"/>
  <c r="I15"/>
  <c r="H15"/>
  <c r="G15"/>
  <c r="G16" i="23"/>
  <c r="H16"/>
  <c r="I16"/>
  <c r="J16"/>
  <c r="K16"/>
  <c r="L16"/>
  <c r="M16"/>
  <c r="N16"/>
  <c r="N14" i="33"/>
  <c r="M14"/>
  <c r="L14"/>
  <c r="K14"/>
  <c r="J14"/>
  <c r="I14"/>
  <c r="H14"/>
  <c r="G14"/>
  <c r="N30" i="30"/>
  <c r="M30"/>
  <c r="L30"/>
  <c r="K30"/>
  <c r="J30"/>
  <c r="I30"/>
  <c r="H30"/>
  <c r="G30"/>
  <c r="N10" i="29"/>
  <c r="M10"/>
  <c r="L10"/>
  <c r="K10"/>
  <c r="J10"/>
  <c r="I10"/>
  <c r="H10"/>
  <c r="G10"/>
  <c r="N17" i="28"/>
  <c r="M17"/>
  <c r="L17"/>
  <c r="K17"/>
  <c r="J17"/>
  <c r="I17"/>
  <c r="G17"/>
  <c r="D79" i="27" l="1"/>
  <c r="G17" i="8"/>
  <c r="E15" i="38" s="1"/>
  <c r="F15" s="1"/>
  <c r="G59" i="8"/>
  <c r="G56"/>
  <c r="G65"/>
  <c r="D56" i="27" s="1"/>
  <c r="G62" i="8"/>
  <c r="J15" i="38" l="1"/>
  <c r="H15"/>
  <c r="AB15"/>
  <c r="D55" i="27"/>
  <c r="D54"/>
  <c r="AD64" i="38"/>
  <c r="AD47" s="1"/>
  <c r="D53" i="27"/>
  <c r="AD15" i="38"/>
  <c r="F60" i="8"/>
  <c r="F61"/>
  <c r="D14" i="38"/>
  <c r="AB14"/>
  <c r="K26" i="7"/>
  <c r="AE15" i="38"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18" i="42"/>
  <c r="F18"/>
  <c r="I17"/>
  <c r="F17"/>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AB335" i="38" l="1"/>
  <c r="E335"/>
  <c r="D404"/>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30" i="10"/>
  <c r="J26" i="9"/>
  <c r="J18"/>
  <c r="Y201" i="38" s="1"/>
  <c r="Y322" l="1"/>
  <c r="F335"/>
  <c r="E328"/>
  <c r="F328" s="1"/>
  <c r="AB328"/>
  <c r="AE328" s="1"/>
  <c r="AR328" s="1"/>
  <c r="AE335"/>
  <c r="AR335" s="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52"/>
  <c r="Y348"/>
  <c r="Y305"/>
  <c r="Y61"/>
  <c r="Y258"/>
  <c r="Y145"/>
  <c r="Y399"/>
  <c r="Y151"/>
  <c r="Y272"/>
  <c r="Y72"/>
  <c r="Y342"/>
  <c r="Y35"/>
  <c r="Y325"/>
  <c r="AL397"/>
  <c r="AL566" s="1"/>
  <c r="AM398"/>
  <c r="AE404"/>
  <c r="AR404" s="1"/>
  <c r="AB398"/>
  <c r="F404"/>
  <c r="D398"/>
  <c r="D5" i="43"/>
  <c r="C11" i="27" s="1"/>
  <c r="H32" i="38"/>
  <c r="J32"/>
  <c r="K18" i="8"/>
  <c r="Z28" i="38" s="1"/>
  <c r="F26" i="7"/>
  <c r="J328" i="38" l="1"/>
  <c r="H328"/>
  <c r="J335"/>
  <c r="H335"/>
  <c r="Y89"/>
  <c r="Z485"/>
  <c r="Y19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398"/>
  <c r="Z560"/>
  <c r="Z489"/>
  <c r="Z89"/>
  <c r="Z235"/>
  <c r="Z107"/>
  <c r="AB397"/>
  <c r="AE397" s="1"/>
  <c r="AE398"/>
  <c r="AR398" s="1"/>
  <c r="F398"/>
  <c r="D397"/>
  <c r="F397" s="1"/>
  <c r="H404"/>
  <c r="J404"/>
  <c r="AM397"/>
  <c r="G26" i="7"/>
  <c r="AC201" i="38" s="1"/>
  <c r="Z499" l="1"/>
  <c r="Y526"/>
  <c r="Y327"/>
  <c r="Y397"/>
  <c r="Y222"/>
  <c r="Y499"/>
  <c r="Z12"/>
  <c r="Z526"/>
  <c r="Z327"/>
  <c r="Z397"/>
  <c r="Z222"/>
  <c r="Z190"/>
  <c r="Z106" s="1"/>
  <c r="AE201"/>
  <c r="AR201" s="1"/>
  <c r="AC199"/>
  <c r="H397"/>
  <c r="J397"/>
  <c r="H398"/>
  <c r="J398"/>
  <c r="AR397"/>
  <c r="J25" i="7"/>
  <c r="G25"/>
  <c r="Z566" i="38" l="1"/>
  <c r="AC190"/>
  <c r="AE190" s="1"/>
  <c r="AR190" s="1"/>
  <c r="AE199"/>
  <c r="AR199" s="1"/>
  <c r="I30" i="10"/>
  <c r="I29"/>
  <c r="I28"/>
  <c r="I27"/>
  <c r="I26"/>
  <c r="I25"/>
  <c r="I24"/>
  <c r="I23"/>
  <c r="I22"/>
  <c r="I21"/>
  <c r="I20"/>
  <c r="I19"/>
  <c r="I18"/>
  <c r="I17"/>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E18"/>
  <c r="G18" s="1"/>
  <c r="D171" i="38" s="1"/>
  <c r="F171" s="1"/>
  <c r="J18" i="7"/>
  <c r="E19"/>
  <c r="G19" s="1"/>
  <c r="J19"/>
  <c r="G20"/>
  <c r="J20"/>
  <c r="G21"/>
  <c r="J21"/>
  <c r="E22"/>
  <c r="G22" s="1"/>
  <c r="J22"/>
  <c r="E23"/>
  <c r="G23" s="1"/>
  <c r="J23"/>
  <c r="E24"/>
  <c r="G24" s="1"/>
  <c r="J24"/>
  <c r="J26"/>
  <c r="D315" i="38" l="1"/>
  <c r="D248"/>
  <c r="F248" s="1"/>
  <c r="D225"/>
  <c r="AC225"/>
  <c r="J171"/>
  <c r="H171"/>
  <c r="AC248"/>
  <c r="AE248" s="1"/>
  <c r="AR248" s="1"/>
  <c r="AC171"/>
  <c r="AE171" s="1"/>
  <c r="AR171" s="1"/>
  <c r="AB158"/>
  <c r="AE158" s="1"/>
  <c r="AR158" s="1"/>
  <c r="D158"/>
  <c r="AC315"/>
  <c r="AF565"/>
  <c r="AI565" s="1"/>
  <c r="AF225"/>
  <c r="E561"/>
  <c r="E560" s="1"/>
  <c r="AB69"/>
  <c r="AB561"/>
  <c r="D561"/>
  <c r="D560" s="1"/>
  <c r="AC565"/>
  <c r="C103" i="27"/>
  <c r="F58" i="8"/>
  <c r="G58" s="1"/>
  <c r="C57" i="27"/>
  <c r="D10" i="7"/>
  <c r="D243" i="38" l="1"/>
  <c r="F243" s="1"/>
  <c r="AE225"/>
  <c r="AC223"/>
  <c r="AE223" s="1"/>
  <c r="F225"/>
  <c r="D223"/>
  <c r="F223" s="1"/>
  <c r="F315"/>
  <c r="D312"/>
  <c r="D5" i="7"/>
  <c r="C4" i="27" s="1"/>
  <c r="H10" i="28"/>
  <c r="J248" i="38"/>
  <c r="H248"/>
  <c r="AF560"/>
  <c r="AC164"/>
  <c r="AE164" s="1"/>
  <c r="AC243"/>
  <c r="AE243" s="1"/>
  <c r="AR243" s="1"/>
  <c r="F158"/>
  <c r="D149"/>
  <c r="AI225"/>
  <c r="AF223"/>
  <c r="AE315"/>
  <c r="AR315" s="1"/>
  <c r="AC312"/>
  <c r="F69"/>
  <c r="E47"/>
  <c r="F47" s="1"/>
  <c r="H47" s="1"/>
  <c r="AE69"/>
  <c r="AR69" s="1"/>
  <c r="F561"/>
  <c r="AE561"/>
  <c r="AR561" s="1"/>
  <c r="AB560"/>
  <c r="AC560"/>
  <c r="AE565"/>
  <c r="AR565" s="1"/>
  <c r="N29" i="34"/>
  <c r="M29"/>
  <c r="L29"/>
  <c r="K29"/>
  <c r="J29"/>
  <c r="I29"/>
  <c r="H29"/>
  <c r="G29"/>
  <c r="P29"/>
  <c r="N16" i="31"/>
  <c r="M16"/>
  <c r="L16"/>
  <c r="K16"/>
  <c r="J16"/>
  <c r="I16"/>
  <c r="H16"/>
  <c r="G16"/>
  <c r="F30" i="10"/>
  <c r="F29"/>
  <c r="E322" i="38" s="1"/>
  <c r="F322" s="1"/>
  <c r="F28" i="10"/>
  <c r="D100" i="27" s="1"/>
  <c r="F27" i="10"/>
  <c r="E317" i="38" s="1"/>
  <c r="F26" i="10"/>
  <c r="D98" i="27" s="1"/>
  <c r="F25" i="10"/>
  <c r="E385" i="38" s="1"/>
  <c r="F24" i="10"/>
  <c r="F23"/>
  <c r="D95" i="27" s="1"/>
  <c r="F22" i="10"/>
  <c r="F21"/>
  <c r="D93" i="27" s="1"/>
  <c r="F20" i="10"/>
  <c r="F19"/>
  <c r="E349" i="38" s="1"/>
  <c r="F349" s="1"/>
  <c r="F18" i="10"/>
  <c r="F17"/>
  <c r="E366" i="38" s="1"/>
  <c r="F26" i="9"/>
  <c r="F25"/>
  <c r="F24"/>
  <c r="F23"/>
  <c r="E350" i="38" s="1"/>
  <c r="F350" s="1"/>
  <c r="F22" i="9"/>
  <c r="D74" i="27" s="1"/>
  <c r="F21" i="9"/>
  <c r="D73" i="27" s="1"/>
  <c r="F20" i="9"/>
  <c r="F19"/>
  <c r="F18"/>
  <c r="F17"/>
  <c r="F66" i="8"/>
  <c r="G66" s="1"/>
  <c r="AB28" i="38" s="1"/>
  <c r="G64" i="8"/>
  <c r="G63"/>
  <c r="G61"/>
  <c r="AJ64" i="38" s="1"/>
  <c r="T10" i="4"/>
  <c r="T31" s="1"/>
  <c r="F385" i="38" l="1"/>
  <c r="E383"/>
  <c r="F383" s="1"/>
  <c r="D94" i="27"/>
  <c r="E357" i="38"/>
  <c r="F357" s="1"/>
  <c r="F317"/>
  <c r="E312"/>
  <c r="E222" s="1"/>
  <c r="J322"/>
  <c r="H322"/>
  <c r="J349"/>
  <c r="H349"/>
  <c r="AR225"/>
  <c r="H223"/>
  <c r="J223"/>
  <c r="J350"/>
  <c r="H350"/>
  <c r="J225"/>
  <c r="H225"/>
  <c r="I22" i="27"/>
  <c r="I25" s="1"/>
  <c r="D222" i="38"/>
  <c r="J315"/>
  <c r="H315"/>
  <c r="D173"/>
  <c r="AF173"/>
  <c r="D5" i="12"/>
  <c r="C8" i="27" s="1"/>
  <c r="P10" i="28"/>
  <c r="P17" s="1"/>
  <c r="I4" i="27" s="1"/>
  <c r="I14" s="1"/>
  <c r="H17" i="28"/>
  <c r="Y162" i="38"/>
  <c r="Y149" s="1"/>
  <c r="Y106" s="1"/>
  <c r="J243"/>
  <c r="H243"/>
  <c r="AD317"/>
  <c r="AE317" s="1"/>
  <c r="AR317" s="1"/>
  <c r="D99" i="27"/>
  <c r="AP348" i="38"/>
  <c r="AQ348" s="1"/>
  <c r="E348"/>
  <c r="F348" s="1"/>
  <c r="F366"/>
  <c r="AB366"/>
  <c r="AC106"/>
  <c r="O29" i="34"/>
  <c r="F149" i="38"/>
  <c r="H158"/>
  <c r="J158"/>
  <c r="AD357"/>
  <c r="AE357" s="1"/>
  <c r="D102" i="27"/>
  <c r="AB322" i="38"/>
  <c r="D91" i="27"/>
  <c r="AD349" i="38"/>
  <c r="AE349" s="1"/>
  <c r="AR349" s="1"/>
  <c r="D92" i="27"/>
  <c r="AD366" i="38"/>
  <c r="D96" i="27"/>
  <c r="AO357" i="38"/>
  <c r="AQ357" s="1"/>
  <c r="D97" i="27"/>
  <c r="AJ385" i="38"/>
  <c r="D101" i="27"/>
  <c r="AD322" i="38"/>
  <c r="D77" i="27"/>
  <c r="AJ350" i="38"/>
  <c r="D70" i="27"/>
  <c r="AC348" i="38"/>
  <c r="D78" i="27"/>
  <c r="AB350" i="38"/>
  <c r="D76" i="27"/>
  <c r="AO350" i="38"/>
  <c r="D71" i="27"/>
  <c r="AD348" i="38"/>
  <c r="D75" i="27"/>
  <c r="AD350" i="38"/>
  <c r="D86" i="27"/>
  <c r="AC366" i="38"/>
  <c r="AB162"/>
  <c r="AE162" s="1"/>
  <c r="AR162" s="1"/>
  <c r="AM64"/>
  <c r="AJ47"/>
  <c r="AC222"/>
  <c r="AF222"/>
  <c r="AI223"/>
  <c r="AR223" s="1"/>
  <c r="J69"/>
  <c r="J47" s="1"/>
  <c r="H69"/>
  <c r="J561"/>
  <c r="H561"/>
  <c r="D69" i="27"/>
  <c r="AP45" i="38"/>
  <c r="F45"/>
  <c r="D72" i="27"/>
  <c r="AD14" i="38"/>
  <c r="E14"/>
  <c r="F14" s="1"/>
  <c r="D89" i="27"/>
  <c r="AB27" i="38"/>
  <c r="AE27" s="1"/>
  <c r="AR27" s="1"/>
  <c r="F27"/>
  <c r="AB21"/>
  <c r="D13"/>
  <c r="D10" i="9"/>
  <c r="G60" i="8"/>
  <c r="F67"/>
  <c r="G67" s="1"/>
  <c r="AB29" i="38" s="1"/>
  <c r="D10" i="10"/>
  <c r="D5" s="1"/>
  <c r="C7" i="27" s="1"/>
  <c r="F222" i="38" l="1"/>
  <c r="J222" s="1"/>
  <c r="F312"/>
  <c r="J357"/>
  <c r="H357"/>
  <c r="J383"/>
  <c r="H383"/>
  <c r="J317"/>
  <c r="H317"/>
  <c r="H385"/>
  <c r="J385"/>
  <c r="AD312"/>
  <c r="AD222" s="1"/>
  <c r="I27" i="27"/>
  <c r="F173" i="38"/>
  <c r="D164"/>
  <c r="AI173"/>
  <c r="AR173" s="1"/>
  <c r="AF164"/>
  <c r="AB64"/>
  <c r="AE64" s="1"/>
  <c r="AR64" s="1"/>
  <c r="Y64"/>
  <c r="Y47"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H222" l="1"/>
  <c r="J312"/>
  <c r="H312"/>
  <c r="H173"/>
  <c r="J173"/>
  <c r="AI164"/>
  <c r="AR164" s="1"/>
  <c r="AF106"/>
  <c r="F164"/>
  <c r="D106"/>
  <c r="F106" s="1"/>
  <c r="AB47"/>
  <c r="AE47" s="1"/>
  <c r="AR47" s="1"/>
  <c r="F345"/>
  <c r="J345" s="1"/>
  <c r="H327"/>
  <c r="J327"/>
  <c r="AE327"/>
  <c r="AB222"/>
  <c r="AE222" s="1"/>
  <c r="AR222" s="1"/>
  <c r="AE312"/>
  <c r="AR312" s="1"/>
  <c r="AO327"/>
  <c r="AO566" s="1"/>
  <c r="AQ345"/>
  <c r="AM345"/>
  <c r="AJ327"/>
  <c r="AM327" s="1"/>
  <c r="AE345"/>
  <c r="AR350"/>
  <c r="AB106"/>
  <c r="AE106" s="1"/>
  <c r="AM12"/>
  <c r="AP12"/>
  <c r="AP566" s="1"/>
  <c r="AQ13"/>
  <c r="J164" l="1"/>
  <c r="H164"/>
  <c r="D566"/>
  <c r="F8" i="27" s="1"/>
  <c r="J106" i="38"/>
  <c r="H106"/>
  <c r="AI106"/>
  <c r="AR106" s="1"/>
  <c r="AF566"/>
  <c r="AB12"/>
  <c r="AB566" s="1"/>
  <c r="H345"/>
  <c r="AJ566"/>
  <c r="AR345"/>
  <c r="AQ327"/>
  <c r="AR327" s="1"/>
  <c r="AQ12"/>
  <c r="D5" i="9"/>
  <c r="C6" i="27" s="1"/>
  <c r="C80"/>
  <c r="D40" l="1"/>
  <c r="D57" s="1"/>
  <c r="F19" i="8"/>
  <c r="G19" s="1"/>
  <c r="F18"/>
  <c r="G18" s="1"/>
  <c r="Y28" i="38" s="1"/>
  <c r="AD29" l="1"/>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T556"/>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P542"/>
  <c r="P541" s="1"/>
  <c r="Q542"/>
  <c r="W542"/>
  <c r="AA542"/>
  <c r="M542"/>
  <c r="R542"/>
  <c r="X542"/>
  <c r="S542"/>
  <c r="N542"/>
  <c r="L542"/>
  <c r="U542"/>
  <c r="AA165"/>
  <c r="K165"/>
  <c r="S165"/>
  <c r="P165"/>
  <c r="S486"/>
  <c r="T48"/>
  <c r="T47" s="1"/>
  <c r="T390"/>
  <c r="T389" s="1"/>
  <c r="P84"/>
  <c r="R460"/>
  <c r="L119"/>
  <c r="R390"/>
  <c r="R97"/>
  <c r="N390"/>
  <c r="M510"/>
  <c r="K244"/>
  <c r="M97"/>
  <c r="M268"/>
  <c r="O236"/>
  <c r="L208"/>
  <c r="U313"/>
  <c r="S390"/>
  <c r="O510"/>
  <c r="N90"/>
  <c r="S48"/>
  <c r="U208"/>
  <c r="V97"/>
  <c r="O215"/>
  <c r="O390"/>
  <c r="N236"/>
  <c r="M48"/>
  <c r="L150"/>
  <c r="S236"/>
  <c r="K510"/>
  <c r="Q150"/>
  <c r="Q149" s="1"/>
  <c r="T460"/>
  <c r="W134"/>
  <c r="T490"/>
  <c r="P150"/>
  <c r="P149" s="1"/>
  <c r="P215"/>
  <c r="P313"/>
  <c r="AA390"/>
  <c r="M313"/>
  <c r="V244"/>
  <c r="N460"/>
  <c r="L490"/>
  <c r="T384"/>
  <c r="T383" s="1"/>
  <c r="V460"/>
  <c r="M561"/>
  <c r="N313"/>
  <c r="S313"/>
  <c r="AA208"/>
  <c r="S90"/>
  <c r="R90"/>
  <c r="L510"/>
  <c r="R268"/>
  <c r="K561"/>
  <c r="K215"/>
  <c r="L200"/>
  <c r="X119"/>
  <c r="O268"/>
  <c r="U384"/>
  <c r="K150"/>
  <c r="N119"/>
  <c r="X150"/>
  <c r="M150"/>
  <c r="L48"/>
  <c r="V119"/>
  <c r="K200"/>
  <c r="U236"/>
  <c r="N510"/>
  <c r="X236"/>
  <c r="L384"/>
  <c r="U468"/>
  <c r="K119"/>
  <c r="N486"/>
  <c r="AA490"/>
  <c r="K460"/>
  <c r="O244"/>
  <c r="O84"/>
  <c r="K208"/>
  <c r="AA90"/>
  <c r="AA384"/>
  <c r="V84"/>
  <c r="X97"/>
  <c r="U200"/>
  <c r="O119"/>
  <c r="N244"/>
  <c r="L90"/>
  <c r="R261"/>
  <c r="K84"/>
  <c r="X244"/>
  <c r="X134"/>
  <c r="M119"/>
  <c r="O90"/>
  <c r="K390"/>
  <c r="U268"/>
  <c r="O261"/>
  <c r="AA510"/>
  <c r="AA134"/>
  <c r="K97"/>
  <c r="V384"/>
  <c r="T346"/>
  <c r="T200"/>
  <c r="T199" s="1"/>
  <c r="W468"/>
  <c r="T134"/>
  <c r="W208"/>
  <c r="W207" s="1"/>
  <c r="V542"/>
  <c r="R165"/>
  <c r="M108"/>
  <c r="W165"/>
  <c r="U165"/>
  <c r="N108"/>
  <c r="V165"/>
  <c r="W486"/>
  <c r="W485" s="1"/>
  <c r="Q119"/>
  <c r="T150"/>
  <c r="T149" s="1"/>
  <c r="W119"/>
  <c r="P460"/>
  <c r="P459" s="1"/>
  <c r="T208"/>
  <c r="W313"/>
  <c r="P134"/>
  <c r="Q468"/>
  <c r="Q467" s="1"/>
  <c r="T510"/>
  <c r="K468"/>
  <c r="X486"/>
  <c r="N490"/>
  <c r="R490"/>
  <c r="X490"/>
  <c r="L215"/>
  <c r="M208"/>
  <c r="L313"/>
  <c r="W84"/>
  <c r="W90"/>
  <c r="W89" s="1"/>
  <c r="P486"/>
  <c r="P485" s="1"/>
  <c r="T119"/>
  <c r="Q208"/>
  <c r="T97"/>
  <c r="AA468"/>
  <c r="O468"/>
  <c r="U460"/>
  <c r="X460"/>
  <c r="V150"/>
  <c r="U48"/>
  <c r="M215"/>
  <c r="K384"/>
  <c r="X108"/>
  <c r="X48"/>
  <c r="N97"/>
  <c r="X346"/>
  <c r="R200"/>
  <c r="M90"/>
  <c r="M384"/>
  <c r="U215"/>
  <c r="U390"/>
  <c r="R244"/>
  <c r="S97"/>
  <c r="S268"/>
  <c r="M84"/>
  <c r="N261"/>
  <c r="O108"/>
  <c r="AA97"/>
  <c r="S261"/>
  <c r="X384"/>
  <c r="P261"/>
  <c r="W390"/>
  <c r="Q510"/>
  <c r="Q509" s="1"/>
  <c r="P48"/>
  <c r="P468"/>
  <c r="Q268"/>
  <c r="T313"/>
  <c r="T312" s="1"/>
  <c r="W460"/>
  <c r="W236"/>
  <c r="T261"/>
  <c r="T260" s="1"/>
  <c r="W150"/>
  <c r="X208"/>
  <c r="O542"/>
  <c r="K542"/>
  <c r="X165"/>
  <c r="K108"/>
  <c r="O165"/>
  <c r="S108"/>
  <c r="T165"/>
  <c r="P108"/>
  <c r="Q244"/>
  <c r="Q90"/>
  <c r="W384"/>
  <c r="W383" s="1"/>
  <c r="Q108"/>
  <c r="R528"/>
  <c r="S346"/>
  <c r="AA460"/>
  <c r="R384"/>
  <c r="S119"/>
  <c r="O313"/>
  <c r="S510"/>
  <c r="X90"/>
  <c r="R150"/>
  <c r="V390"/>
  <c r="U150"/>
  <c r="N134"/>
  <c r="V313"/>
  <c r="R215"/>
  <c r="N200"/>
  <c r="V236"/>
  <c r="S84"/>
  <c r="AA119"/>
  <c r="V208"/>
  <c r="K346"/>
  <c r="V134"/>
  <c r="AA313"/>
  <c r="U261"/>
  <c r="U510"/>
  <c r="M200"/>
  <c r="X268"/>
  <c r="O384"/>
  <c r="K486"/>
  <c r="W200"/>
  <c r="T486"/>
  <c r="T485" s="1"/>
  <c r="Q134"/>
  <c r="Q133" s="1"/>
  <c r="W244"/>
  <c r="P97"/>
  <c r="W490"/>
  <c r="T215"/>
  <c r="T214" s="1"/>
  <c r="U528"/>
  <c r="U486"/>
  <c r="X215"/>
  <c r="O208"/>
  <c r="V561"/>
  <c r="N208"/>
  <c r="V268"/>
  <c r="P528"/>
  <c r="P527" s="1"/>
  <c r="S468"/>
  <c r="M468"/>
  <c r="L460"/>
  <c r="L528"/>
  <c r="L561"/>
  <c r="N528"/>
  <c r="O200"/>
  <c r="M486"/>
  <c r="V346"/>
  <c r="AA150"/>
  <c r="L84"/>
  <c r="K261"/>
  <c r="U244"/>
  <c r="S208"/>
  <c r="S244"/>
  <c r="R84"/>
  <c r="N150"/>
  <c r="AA268"/>
  <c r="AA48"/>
  <c r="O48"/>
  <c r="V48"/>
  <c r="AA200"/>
  <c r="S134"/>
  <c r="L346"/>
  <c r="X84"/>
  <c r="AA261"/>
  <c r="X261"/>
  <c r="M244"/>
  <c r="U90"/>
  <c r="M261"/>
  <c r="V486"/>
  <c r="S490"/>
  <c r="V528"/>
  <c r="N84"/>
  <c r="X390"/>
  <c r="M460"/>
  <c r="S528"/>
  <c r="S200"/>
  <c r="S384"/>
  <c r="V261"/>
  <c r="R134"/>
  <c r="X200"/>
  <c r="L244"/>
  <c r="K134"/>
  <c r="V215"/>
  <c r="L165"/>
  <c r="M165"/>
  <c r="Q165"/>
  <c r="U108"/>
  <c r="N165"/>
  <c r="V108"/>
  <c r="T528"/>
  <c r="T527" s="1"/>
  <c r="Q48"/>
  <c r="W268"/>
  <c r="Q346"/>
  <c r="P390"/>
  <c r="P389" s="1"/>
  <c r="P200"/>
  <c r="Q460"/>
  <c r="T561"/>
  <c r="T560" s="1"/>
  <c r="W97"/>
  <c r="W96" s="1"/>
  <c r="Q97"/>
  <c r="Q561"/>
  <c r="O486"/>
  <c r="N468"/>
  <c r="U561"/>
  <c r="X561"/>
  <c r="K313"/>
  <c r="M490"/>
  <c r="U84"/>
  <c r="R313"/>
  <c r="W528"/>
  <c r="W108"/>
  <c r="W107" s="1"/>
  <c r="Q261"/>
  <c r="T90"/>
  <c r="T89" s="1"/>
  <c r="P244"/>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P384"/>
  <c r="P208"/>
  <c r="P207" s="1"/>
  <c r="W561"/>
  <c r="P490"/>
  <c r="W261"/>
  <c r="W260" s="1"/>
  <c r="P236"/>
  <c r="Q390"/>
  <c r="T108"/>
  <c r="P268"/>
  <c r="AA528"/>
  <c r="N215"/>
  <c r="R486"/>
  <c r="X528"/>
  <c r="R561"/>
  <c r="O460"/>
  <c r="O97"/>
  <c r="AA215"/>
  <c r="L134"/>
  <c r="U134"/>
  <c r="R48"/>
  <c r="Q486"/>
  <c r="Q485" s="1"/>
  <c r="O346"/>
  <c r="AA346"/>
  <c r="K490"/>
  <c r="N561"/>
  <c r="R510"/>
  <c r="V90"/>
  <c r="L390"/>
  <c r="M390"/>
  <c r="K90"/>
  <c r="S150"/>
  <c r="W215"/>
  <c r="P346"/>
  <c r="P561"/>
  <c r="P560" s="1"/>
  <c r="Q215"/>
  <c r="Q84"/>
  <c r="T268"/>
  <c r="W48"/>
  <c r="Q236"/>
  <c r="T84"/>
  <c r="T83" s="1"/>
  <c r="X468"/>
  <c r="V468"/>
  <c r="W399"/>
  <c r="X14"/>
  <c r="AA192"/>
  <c r="O501"/>
  <c r="V329"/>
  <c r="O224"/>
  <c r="Q399"/>
  <c r="U14"/>
  <c r="M346"/>
  <c r="U399"/>
  <c r="M501"/>
  <c r="Q14"/>
  <c r="N346"/>
  <c r="Q501"/>
  <c r="W224"/>
  <c r="L501"/>
  <c r="X192"/>
  <c r="K399"/>
  <c r="AA224"/>
  <c r="T501"/>
  <c r="T500" s="1"/>
  <c r="P329"/>
  <c r="AA14"/>
  <c r="R14"/>
  <c r="O399"/>
  <c r="O329"/>
  <c r="R329"/>
  <c r="K192"/>
  <c r="S224"/>
  <c r="N329"/>
  <c r="N224"/>
  <c r="M329"/>
  <c r="V490"/>
  <c r="L468"/>
  <c r="L486"/>
  <c r="R108"/>
  <c r="R119"/>
  <c r="U97"/>
  <c r="M236"/>
  <c r="V510"/>
  <c r="Q313"/>
  <c r="Q312" s="1"/>
  <c r="T224"/>
  <c r="P192"/>
  <c r="K329"/>
  <c r="K501"/>
  <c r="S329"/>
  <c r="X224"/>
  <c r="P224"/>
  <c r="AA501"/>
  <c r="T192"/>
  <c r="T191" s="1"/>
  <c r="T190" s="1"/>
  <c r="Q192"/>
  <c r="N501"/>
  <c r="X501"/>
  <c r="R224"/>
  <c r="U329"/>
  <c r="R346"/>
  <c r="R501"/>
  <c r="L224"/>
  <c r="W192"/>
  <c r="AA329"/>
  <c r="R399"/>
  <c r="M399"/>
  <c r="N399"/>
  <c r="U501"/>
  <c r="O528"/>
  <c r="S561"/>
  <c r="M528"/>
  <c r="AA84"/>
  <c r="AA236"/>
  <c r="K48"/>
  <c r="R236"/>
  <c r="L236"/>
  <c r="Q200"/>
  <c r="Q199" s="1"/>
  <c r="Q528"/>
  <c r="P119"/>
  <c r="P90"/>
  <c r="Q384"/>
  <c r="Q383" s="1"/>
  <c r="T468"/>
  <c r="W346"/>
  <c r="Q490"/>
  <c r="R468"/>
  <c r="AA561"/>
  <c r="W501"/>
  <c r="T329"/>
  <c r="P501"/>
  <c r="P500" s="1"/>
  <c r="W14"/>
  <c r="M14"/>
  <c r="O14"/>
  <c r="S399"/>
  <c r="M192"/>
  <c r="X399"/>
  <c r="L399"/>
  <c r="V224"/>
  <c r="X329"/>
  <c r="P399"/>
  <c r="K14"/>
  <c r="R192"/>
  <c r="U192"/>
  <c r="U224"/>
  <c r="T14"/>
  <c r="Q224"/>
  <c r="Q223" s="1"/>
  <c r="T399"/>
  <c r="L14"/>
  <c r="S501"/>
  <c r="S192"/>
  <c r="O192"/>
  <c r="AA399"/>
  <c r="V501"/>
  <c r="M224"/>
  <c r="K224"/>
  <c r="Q329"/>
  <c r="N14"/>
  <c r="N192"/>
  <c r="V399"/>
  <c r="P14"/>
  <c r="W329"/>
  <c r="V14"/>
  <c r="V192"/>
  <c r="L192"/>
  <c r="S14"/>
  <c r="L329"/>
  <c r="P13" l="1"/>
  <c r="Q328"/>
  <c r="P398"/>
  <c r="W500"/>
  <c r="W191"/>
  <c r="Q191"/>
  <c r="Q190" s="1"/>
  <c r="P191"/>
  <c r="Q500"/>
  <c r="Q499" s="1"/>
  <c r="Q83"/>
  <c r="W214"/>
  <c r="T107"/>
  <c r="P489"/>
  <c r="W509"/>
  <c r="Q560"/>
  <c r="Q459"/>
  <c r="N527"/>
  <c r="P96"/>
  <c r="W199"/>
  <c r="Q243"/>
  <c r="W235"/>
  <c r="P467"/>
  <c r="P260"/>
  <c r="Q207"/>
  <c r="W83"/>
  <c r="W467"/>
  <c r="L383"/>
  <c r="P312"/>
  <c r="P83"/>
  <c r="T398"/>
  <c r="T467"/>
  <c r="Q527"/>
  <c r="Q235"/>
  <c r="Q214"/>
  <c r="Q389"/>
  <c r="W560"/>
  <c r="Q260"/>
  <c r="Q96"/>
  <c r="P199"/>
  <c r="Q47"/>
  <c r="W243"/>
  <c r="Q107"/>
  <c r="P107"/>
  <c r="W459"/>
  <c r="T118"/>
  <c r="T509"/>
  <c r="T499" s="1"/>
  <c r="T207"/>
  <c r="Q118"/>
  <c r="P214"/>
  <c r="T459"/>
  <c r="Q541"/>
  <c r="W328"/>
  <c r="T328"/>
  <c r="Q489"/>
  <c r="P89"/>
  <c r="U500"/>
  <c r="P223"/>
  <c r="W223"/>
  <c r="Q398"/>
  <c r="T267"/>
  <c r="X527"/>
  <c r="P267"/>
  <c r="P383"/>
  <c r="P243"/>
  <c r="W527"/>
  <c r="S383"/>
  <c r="W489"/>
  <c r="Q89"/>
  <c r="K541"/>
  <c r="Q267"/>
  <c r="W389"/>
  <c r="T96"/>
  <c r="P133"/>
  <c r="W118"/>
  <c r="T133"/>
  <c r="T489"/>
  <c r="S541"/>
  <c r="T541"/>
  <c r="T526" s="1"/>
  <c r="P118"/>
  <c r="O541"/>
  <c r="W541"/>
  <c r="W526" s="1"/>
  <c r="W267"/>
  <c r="W133"/>
  <c r="U541"/>
  <c r="W13"/>
  <c r="T223"/>
  <c r="P328"/>
  <c r="W398"/>
  <c r="P47"/>
  <c r="V541"/>
  <c r="M527"/>
  <c r="W312"/>
  <c r="X500"/>
  <c r="K500"/>
  <c r="L500"/>
  <c r="Q13"/>
  <c r="W47"/>
  <c r="P235"/>
  <c r="S509"/>
  <c r="W149"/>
  <c r="L541"/>
  <c r="M541"/>
  <c r="R527"/>
  <c r="X541"/>
  <c r="N541"/>
  <c r="N526" s="1"/>
  <c r="R541"/>
  <c r="AR566"/>
  <c r="F11" i="27" s="1"/>
  <c r="AA541" i="38"/>
  <c r="S527"/>
  <c r="S526" s="1"/>
  <c r="R489"/>
  <c r="K527"/>
  <c r="U527"/>
  <c r="K389"/>
  <c r="O500"/>
  <c r="AA527"/>
  <c r="V527"/>
  <c r="AA500"/>
  <c r="L527"/>
  <c r="AA459"/>
  <c r="M509"/>
  <c r="V560"/>
  <c r="K489"/>
  <c r="M383"/>
  <c r="N489"/>
  <c r="O509"/>
  <c r="M459"/>
  <c r="O527"/>
  <c r="R500"/>
  <c r="R509"/>
  <c r="O383"/>
  <c r="S260"/>
  <c r="U389"/>
  <c r="M312"/>
  <c r="X509"/>
  <c r="U489"/>
  <c r="S489"/>
  <c r="U260"/>
  <c r="AA509"/>
  <c r="N509"/>
  <c r="L509"/>
  <c r="O235"/>
  <c r="V500"/>
  <c r="S500"/>
  <c r="N500"/>
  <c r="V509"/>
  <c r="M500"/>
  <c r="AA312"/>
  <c r="K383"/>
  <c r="K509"/>
  <c r="AA560"/>
  <c r="O459"/>
  <c r="X312"/>
  <c r="N383"/>
  <c r="V214"/>
  <c r="U509"/>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AA191"/>
  <c r="U199"/>
  <c r="K214"/>
  <c r="N312"/>
  <c r="M267"/>
  <c r="AA328"/>
  <c r="AA243"/>
  <c r="X389"/>
  <c r="O312"/>
  <c r="U235"/>
  <c r="R89"/>
  <c r="S199"/>
  <c r="AA260"/>
  <c r="L223"/>
  <c r="L96"/>
  <c r="O560"/>
  <c r="X398"/>
  <c r="M235"/>
  <c r="S214"/>
  <c r="V199"/>
  <c r="X560"/>
  <c r="V312"/>
  <c r="U83"/>
  <c r="K107"/>
  <c r="R260"/>
  <c r="K459"/>
  <c r="S389"/>
  <c r="S328"/>
  <c r="P499"/>
  <c r="AA235"/>
  <c r="V467"/>
  <c r="R312"/>
  <c r="U19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U207"/>
  <c r="V13"/>
  <c r="K13"/>
  <c r="AA398"/>
  <c r="U223"/>
  <c r="L398"/>
  <c r="S398"/>
  <c r="M398"/>
  <c r="U328"/>
  <c r="X223"/>
  <c r="U96"/>
  <c r="O328"/>
  <c r="N214"/>
  <c r="K267"/>
  <c r="S467"/>
  <c r="S83"/>
  <c r="S107"/>
  <c r="X164"/>
  <c r="U214"/>
  <c r="AA467"/>
  <c r="M207"/>
  <c r="W164"/>
  <c r="O89"/>
  <c r="L207"/>
  <c r="R389"/>
  <c r="L389"/>
  <c r="O96"/>
  <c r="V89"/>
  <c r="O149"/>
  <c r="R398"/>
  <c r="X328"/>
  <c r="N13"/>
  <c r="O133"/>
  <c r="L107"/>
  <c r="M389"/>
  <c r="AA96"/>
  <c r="V207"/>
  <c r="M13"/>
  <c r="R107"/>
  <c r="N164"/>
  <c r="X485"/>
  <c r="V164"/>
  <c r="M118"/>
  <c r="AA89"/>
  <c r="M149"/>
  <c r="O214"/>
  <c r="N89"/>
  <c r="S164"/>
  <c r="K47"/>
  <c r="K328"/>
  <c r="L485"/>
  <c r="M328"/>
  <c r="AA223"/>
  <c r="X83"/>
  <c r="N149"/>
  <c r="U243"/>
  <c r="X214"/>
  <c r="V133"/>
  <c r="AA118"/>
  <c r="V389"/>
  <c r="O107"/>
  <c r="N96"/>
  <c r="L89"/>
  <c r="K207"/>
  <c r="K199"/>
  <c r="K560"/>
  <c r="S89"/>
  <c r="V96"/>
  <c r="K223"/>
  <c r="S191"/>
  <c r="L13"/>
  <c r="T13"/>
  <c r="R118"/>
  <c r="N328"/>
  <c r="U133"/>
  <c r="O489"/>
  <c r="AA485"/>
  <c r="V485"/>
  <c r="S133"/>
  <c r="AA47"/>
  <c r="S243"/>
  <c r="V267"/>
  <c r="X267"/>
  <c r="O164"/>
  <c r="R243"/>
  <c r="AA133"/>
  <c r="X243"/>
  <c r="V83"/>
  <c r="L489"/>
  <c r="AA389"/>
  <c r="S485"/>
  <c r="AA164"/>
  <c r="R13"/>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U47"/>
  <c r="X47"/>
  <c r="O485"/>
  <c r="U107"/>
  <c r="R133"/>
  <c r="U89"/>
  <c r="V47"/>
  <c r="R164"/>
  <c r="V107"/>
  <c r="O47"/>
  <c r="R83"/>
  <c r="R149"/>
  <c r="X89"/>
  <c r="O118"/>
  <c r="L47"/>
  <c r="K149"/>
  <c r="M47"/>
  <c r="L118"/>
  <c r="N133"/>
  <c r="K96"/>
  <c r="X133"/>
  <c r="X96"/>
  <c r="X149"/>
  <c r="O267"/>
  <c r="S47"/>
  <c r="K164"/>
  <c r="O83"/>
  <c r="V118"/>
  <c r="N118"/>
  <c r="X118"/>
  <c r="R267"/>
  <c r="AA207"/>
  <c r="L149"/>
  <c r="K243"/>
  <c r="Q12" l="1"/>
  <c r="U499"/>
  <c r="T397"/>
  <c r="T12"/>
  <c r="U190"/>
  <c r="U106" s="1"/>
  <c r="X526"/>
  <c r="Q222"/>
  <c r="P397"/>
  <c r="W499"/>
  <c r="Q526"/>
  <c r="P190"/>
  <c r="P106" s="1"/>
  <c r="K526"/>
  <c r="Q397"/>
  <c r="P222"/>
  <c r="T222"/>
  <c r="P12"/>
  <c r="W397"/>
  <c r="W190"/>
  <c r="W106" s="1"/>
  <c r="V526"/>
  <c r="K499"/>
  <c r="W12"/>
  <c r="W222"/>
  <c r="X499"/>
  <c r="L499"/>
  <c r="U526"/>
  <c r="M526"/>
  <c r="S499"/>
  <c r="O526"/>
  <c r="L526"/>
  <c r="R526"/>
  <c r="AA526"/>
  <c r="S190"/>
  <c r="V190"/>
  <c r="V106" s="1"/>
  <c r="R190"/>
  <c r="R106" s="1"/>
  <c r="M190"/>
  <c r="M106" s="1"/>
  <c r="N190"/>
  <c r="N106" s="1"/>
  <c r="L190"/>
  <c r="L106" s="1"/>
  <c r="O190"/>
  <c r="O106" s="1"/>
  <c r="X190"/>
  <c r="X106" s="1"/>
  <c r="K190"/>
  <c r="K106" s="1"/>
  <c r="AA190"/>
  <c r="M499"/>
  <c r="O499"/>
  <c r="S106"/>
  <c r="AA499"/>
  <c r="R499"/>
  <c r="V499"/>
  <c r="N499"/>
  <c r="AA106"/>
  <c r="O222"/>
  <c r="K397"/>
  <c r="N222"/>
  <c r="R397"/>
  <c r="L222"/>
  <c r="M397"/>
  <c r="S397"/>
  <c r="T106"/>
  <c r="Q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L366"/>
  <c r="L345" s="1"/>
  <c r="L327" s="1"/>
  <c r="AA366"/>
  <c r="AA345" s="1"/>
  <c r="AA327" s="1"/>
  <c r="Q566" l="1"/>
  <c r="L566"/>
  <c r="T566"/>
  <c r="P566"/>
  <c r="AA566"/>
  <c r="K566"/>
  <c r="O566"/>
  <c r="W566"/>
  <c r="S566"/>
  <c r="R566"/>
  <c r="V566"/>
  <c r="N566"/>
  <c r="M566"/>
  <c r="U566"/>
  <c r="X566"/>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Relaciones Publicas</author>
  </authors>
  <commentList>
    <comment ref="C36" authorId="0">
      <text>
        <r>
          <rPr>
            <b/>
            <sz val="9"/>
            <color indexed="81"/>
            <rFont val="Tahoma"/>
            <family val="2"/>
          </rPr>
          <t xml:space="preserve">GESTION ADMINISTRATIVA
</t>
        </r>
        <r>
          <rPr>
            <sz val="9"/>
            <color indexed="81"/>
            <rFont val="Tahoma"/>
            <family val="2"/>
          </rPr>
          <t xml:space="preserve">
</t>
        </r>
      </text>
    </comment>
  </commentList>
</comments>
</file>

<file path=xl/comments3.xml><?xml version="1.0" encoding="utf-8"?>
<comments xmlns="http://schemas.openxmlformats.org/spreadsheetml/2006/main">
  <authors>
    <author>Relaciones Publicas</author>
  </authors>
  <commentList>
    <comment ref="F20" authorId="0">
      <text>
        <r>
          <rPr>
            <b/>
            <sz val="9"/>
            <color indexed="81"/>
            <rFont val="Tahoma"/>
            <family val="2"/>
          </rPr>
          <t xml:space="preserve">GESTION ADMINISTRATIVA
</t>
        </r>
        <r>
          <rPr>
            <sz val="9"/>
            <color indexed="81"/>
            <rFont val="Tahoma"/>
            <family val="2"/>
          </rPr>
          <t xml:space="preserve">
</t>
        </r>
      </text>
    </comment>
  </commentList>
</comments>
</file>

<file path=xl/comments4.xml><?xml version="1.0" encoding="utf-8"?>
<comments xmlns="http://schemas.openxmlformats.org/spreadsheetml/2006/main">
  <authors>
    <author>Relaciones Publicas</author>
  </authors>
  <commentList>
    <comment ref="F9" authorId="0">
      <text>
        <r>
          <rPr>
            <b/>
            <sz val="9"/>
            <color indexed="81"/>
            <rFont val="Tahoma"/>
            <family val="2"/>
          </rPr>
          <t xml:space="preserve">estas son tareas , no actividad
</t>
        </r>
      </text>
    </comment>
    <comment ref="F10" authorId="0">
      <text>
        <r>
          <rPr>
            <b/>
            <sz val="9"/>
            <color indexed="81"/>
            <rFont val="Tahoma"/>
            <family val="2"/>
          </rPr>
          <t>esta es una actividad de la dimesnion de vinculacion</t>
        </r>
      </text>
    </comment>
    <comment ref="F11" authorId="0">
      <text>
        <r>
          <rPr>
            <b/>
            <sz val="9"/>
            <color indexed="81"/>
            <rFont val="Tahoma"/>
            <family val="2"/>
          </rPr>
          <t>ACTI VIDADES DE VINCULACION</t>
        </r>
      </text>
    </comment>
    <comment ref="F13" authorId="0">
      <text>
        <r>
          <rPr>
            <b/>
            <sz val="9"/>
            <color indexed="81"/>
            <rFont val="Tahoma"/>
            <family val="2"/>
          </rPr>
          <t>COLOCAR EN LA DIMENSION DE 
GESTION TIC</t>
        </r>
      </text>
    </comment>
    <comment ref="D15" authorId="0">
      <text>
        <r>
          <rPr>
            <b/>
            <sz val="9"/>
            <color indexed="81"/>
            <rFont val="Tahoma"/>
            <family val="2"/>
          </rPr>
          <t xml:space="preserve">ESTA ACTIVIDAD DEBE DE ESTAR EN DESARROLLO CURRICULAR
</t>
        </r>
      </text>
    </comment>
  </commentList>
</comments>
</file>

<file path=xl/comments5.xml><?xml version="1.0" encoding="utf-8"?>
<comments xmlns="http://schemas.openxmlformats.org/spreadsheetml/2006/main">
  <authors>
    <author>Relaciones Publicas</author>
  </authors>
  <commentList>
    <comment ref="F13" authorId="0">
      <text>
        <r>
          <rPr>
            <b/>
            <sz val="9"/>
            <color indexed="81"/>
            <rFont val="Tahoma"/>
            <family val="2"/>
          </rPr>
          <t xml:space="preserve">GESTION ADMINISTRATIVA
</t>
        </r>
      </text>
    </comment>
  </commentList>
</comments>
</file>

<file path=xl/comments6.xml><?xml version="1.0" encoding="utf-8"?>
<comments xmlns="http://schemas.openxmlformats.org/spreadsheetml/2006/main">
  <authors>
    <author>Relaciones Publicas</author>
  </authors>
  <commentList>
    <comment ref="D23" authorId="0">
      <text>
        <r>
          <rPr>
            <b/>
            <sz val="9"/>
            <color indexed="81"/>
            <rFont val="Tahoma"/>
            <family val="2"/>
          </rPr>
          <t>CAMBIAR EL INDICADOR</t>
        </r>
      </text>
    </comment>
    <comment ref="D25" authorId="0">
      <text>
        <r>
          <rPr>
            <b/>
            <sz val="9"/>
            <color indexed="81"/>
            <rFont val="Tahoma"/>
            <family val="2"/>
          </rPr>
          <t xml:space="preserve">ACTIVIDAD DE VINCULACION </t>
        </r>
        <r>
          <rPr>
            <sz val="9"/>
            <color indexed="81"/>
            <rFont val="Tahoma"/>
            <family val="2"/>
          </rPr>
          <t xml:space="preserve">
</t>
        </r>
      </text>
    </comment>
    <comment ref="F26" authorId="0">
      <text>
        <r>
          <rPr>
            <b/>
            <sz val="9"/>
            <color indexed="81"/>
            <rFont val="Tahoma"/>
            <family val="2"/>
          </rPr>
          <t>INTEGRAR ESTA ACTIVIDAD EN VINCULACION</t>
        </r>
      </text>
    </comment>
    <comment ref="K26" authorId="0">
      <text>
        <r>
          <rPr>
            <b/>
            <sz val="9"/>
            <color indexed="81"/>
            <rFont val="Tahoma"/>
            <family val="2"/>
          </rPr>
          <t>DISTRIV¡BUCION POR NUMERO DE PORYECTOS NO POR PORCENTAJE</t>
        </r>
        <r>
          <rPr>
            <sz val="9"/>
            <color indexed="81"/>
            <rFont val="Tahoma"/>
            <family val="2"/>
          </rPr>
          <t xml:space="preserve">
</t>
        </r>
      </text>
    </comment>
    <comment ref="D27" authorId="0">
      <text>
        <r>
          <rPr>
            <b/>
            <sz val="9"/>
            <color indexed="81"/>
            <rFont val="Tahoma"/>
            <family val="2"/>
          </rPr>
          <t xml:space="preserve">AMPLAIR MAS ESTA ACTIVIDAS
</t>
        </r>
      </text>
    </comment>
  </commentList>
</comments>
</file>

<file path=xl/comments7.xml><?xml version="1.0" encoding="utf-8"?>
<comments xmlns="http://schemas.openxmlformats.org/spreadsheetml/2006/main">
  <authors>
    <author>Relaciones Publicas</author>
  </authors>
  <commentList>
    <comment ref="D11" authorId="0">
      <text>
        <r>
          <rPr>
            <sz val="9"/>
            <color indexed="81"/>
            <rFont val="Tahoma"/>
            <family val="2"/>
          </rPr>
          <t xml:space="preserve">REVISAR LOS INDICADORES QUE ESTEN EN CONGRUENSIA CON LA DISTRIBUCION TRIMESTRAL
</t>
        </r>
      </text>
    </comment>
    <comment ref="D17" authorId="0">
      <text>
        <r>
          <rPr>
            <b/>
            <sz val="9"/>
            <color indexed="81"/>
            <rFont val="Tahoma"/>
            <family val="2"/>
          </rPr>
          <t xml:space="preserve">COLOCAR LA DISTRIBUCION DE ACUERDO AL INDICADOR , SI ES CANTIDAD, COLOCAR LA CANTIDAD EN LOS MESES
</t>
        </r>
      </text>
    </comment>
  </commentList>
</comments>
</file>

<file path=xl/comments8.xml><?xml version="1.0" encoding="utf-8"?>
<comments xmlns="http://schemas.openxmlformats.org/spreadsheetml/2006/main">
  <authors>
    <author>Relaciones Publicas</author>
  </authors>
  <commentList>
    <comment ref="C13" authorId="0">
      <text>
        <r>
          <rPr>
            <b/>
            <sz val="9"/>
            <color indexed="81"/>
            <rFont val="Tahoma"/>
            <family val="2"/>
          </rPr>
          <t xml:space="preserve">GESTION ADMINISTRATIVA
</t>
        </r>
        <r>
          <rPr>
            <sz val="9"/>
            <color indexed="81"/>
            <rFont val="Tahoma"/>
            <family val="2"/>
          </rPr>
          <t xml:space="preserve">
</t>
        </r>
      </text>
    </comment>
  </commentList>
</comments>
</file>

<file path=xl/comments9.xml><?xml version="1.0" encoding="utf-8"?>
<comments xmlns="http://schemas.openxmlformats.org/spreadsheetml/2006/main">
  <authors>
    <author>Relaciones Publicas</author>
  </authors>
  <commentList>
    <comment ref="D9" authorId="0">
      <text>
        <r>
          <rPr>
            <b/>
            <sz val="9"/>
            <color indexed="81"/>
            <rFont val="Tahoma"/>
            <family val="2"/>
          </rPr>
          <t xml:space="preserve">REVISAR LOS INDICADOREWS EN RELACION A LA PLANIFICACION TRIMESTRAL( CANTIDAD O PORCENTAJE ) QUE LLEVEN CONGRUENC
IA
</t>
        </r>
        <r>
          <rPr>
            <sz val="9"/>
            <color indexed="81"/>
            <rFont val="Tahoma"/>
            <family val="2"/>
          </rPr>
          <t xml:space="preserve">
</t>
        </r>
      </text>
    </comment>
    <comment ref="C15" authorId="0">
      <text>
        <r>
          <rPr>
            <b/>
            <sz val="9"/>
            <color indexed="81"/>
            <rFont val="Tahoma"/>
            <family val="2"/>
          </rPr>
          <t xml:space="preserve">GESTION DE TALENTO HUMANO O GESTION ADMINISTRATIVA
</t>
        </r>
        <r>
          <rPr>
            <sz val="9"/>
            <color indexed="81"/>
            <rFont val="Tahoma"/>
            <family val="2"/>
          </rPr>
          <t xml:space="preserve">
</t>
        </r>
      </text>
    </comment>
  </commentList>
</comments>
</file>

<file path=xl/sharedStrings.xml><?xml version="1.0" encoding="utf-8"?>
<sst xmlns="http://schemas.openxmlformats.org/spreadsheetml/2006/main" count="18595" uniqueCount="2572">
  <si>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</si>
  <si>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</si>
  <si>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</si>
  <si>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</si>
  <si>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</si>
  <si>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</si>
  <si>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</si>
  <si>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</si>
  <si>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</si>
  <si>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</si>
  <si>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</si>
  <si>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</si>
  <si>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</si>
  <si>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</si>
  <si>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</si>
  <si>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</si>
  <si>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</si>
  <si>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</si>
  <si>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</si>
  <si>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</si>
  <si>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</si>
  <si>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</si>
  <si>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</si>
  <si>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</si>
  <si>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</si>
  <si>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</si>
  <si>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</si>
  <si>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</si>
  <si>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</si>
  <si>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</si>
  <si>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</si>
  <si>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</si>
  <si>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</si>
  <si>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</si>
  <si>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</si>
  <si>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</si>
  <si>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</si>
  <si>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</si>
  <si>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</si>
  <si>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</si>
  <si>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</si>
  <si>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</si>
  <si>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</si>
  <si>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</si>
  <si>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</si>
  <si>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</si>
  <si>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</si>
  <si>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</si>
  <si>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</si>
  <si>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</si>
  <si>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</si>
  <si>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</si>
  <si>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</si>
  <si>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</si>
  <si>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</si>
  <si>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</si>
  <si>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</si>
  <si>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</si>
  <si>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</si>
  <si>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</si>
  <si>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</si>
  <si>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</si>
  <si>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</si>
  <si>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</si>
  <si>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</si>
  <si>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</si>
  <si>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</si>
  <si>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</si>
  <si>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</si>
  <si>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</si>
  <si>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</si>
  <si>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</si>
  <si>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</si>
  <si>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</si>
  <si>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</si>
  <si>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</si>
  <si>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</si>
  <si>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</si>
  <si>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</si>
  <si>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</si>
  <si>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</si>
  <si>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</si>
  <si>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</si>
  <si>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</si>
  <si>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</si>
  <si>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</si>
  <si>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</si>
  <si>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</si>
  <si>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</si>
  <si>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</si>
  <si>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</si>
  <si>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</si>
  <si>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</si>
  <si>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</si>
  <si>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</si>
  <si>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</si>
  <si>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</si>
  <si>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</si>
  <si>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</si>
  <si>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</si>
  <si>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</si>
  <si>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</si>
  <si>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</si>
  <si>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</si>
  <si>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</si>
  <si>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</si>
  <si>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</si>
  <si>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</si>
  <si>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</si>
  <si>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</si>
  <si>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</si>
  <si>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</si>
  <si>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</si>
  <si>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</si>
  <si>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</si>
  <si>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</si>
  <si>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</si>
  <si>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</si>
  <si>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</si>
  <si>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</si>
  <si>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</si>
  <si>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</si>
  <si>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</si>
  <si>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</si>
  <si>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</si>
  <si>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</si>
  <si>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</si>
  <si>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</si>
  <si>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</si>
  <si>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</si>
  <si>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</si>
  <si>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</si>
  <si>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</si>
  <si>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</si>
  <si>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</si>
  <si>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</si>
  <si>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</si>
  <si>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</si>
  <si>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</si>
  <si>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</si>
  <si>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</si>
  <si>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</si>
  <si>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</si>
  <si>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</si>
  <si>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</si>
  <si>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</si>
  <si>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</si>
  <si>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</si>
  <si>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</si>
  <si>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</si>
  <si>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</si>
  <si>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</si>
  <si>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</si>
  <si>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</si>
  <si>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</si>
  <si>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</si>
  <si>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</si>
  <si>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</si>
  <si>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</si>
  <si>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</si>
  <si>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</si>
  <si>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</si>
  <si>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</si>
  <si>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</si>
  <si>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</si>
  <si>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</si>
  <si>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</si>
  <si>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</si>
  <si>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</si>
  <si>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</si>
  <si>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</si>
  <si>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</si>
  <si>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</si>
  <si>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</si>
  <si>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</si>
  <si>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</si>
  <si>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</si>
  <si>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</si>
  <si>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</si>
  <si>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</si>
  <si>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</si>
  <si>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</si>
  <si>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</si>
  <si>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</si>
  <si>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</si>
  <si>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</si>
  <si>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</si>
  <si>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</si>
  <si>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</si>
  <si>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</si>
  <si>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</si>
  <si>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</si>
  <si>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</si>
  <si>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</si>
  <si>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</si>
  <si>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</si>
  <si>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</si>
  <si>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</si>
  <si>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</si>
  <si>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</si>
  <si>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</si>
  <si>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</si>
  <si>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</si>
  <si>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</si>
  <si>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</si>
  <si>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</si>
  <si>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</si>
  <si>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</si>
  <si>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</si>
  <si>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</si>
  <si>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</si>
  <si>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</si>
  <si>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</si>
  <si>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</si>
  <si>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</si>
  <si>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</si>
  <si>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</si>
  <si>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</si>
  <si>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</si>
  <si>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</si>
  <si>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</si>
  <si>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</si>
  <si>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</si>
  <si>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</si>
  <si>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</si>
  <si>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</si>
  <si>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</si>
  <si>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</si>
  <si>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</si>
  <si>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</si>
  <si>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</si>
  <si>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</si>
  <si>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</si>
  <si>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</si>
  <si>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</si>
  <si>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</si>
  <si>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</si>
  <si>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</si>
  <si>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</si>
  <si>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</si>
  <si>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</si>
  <si>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</si>
  <si>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</si>
  <si>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</si>
  <si>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</si>
  <si>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</si>
  <si>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</si>
  <si>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</si>
  <si>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</si>
  <si>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</si>
  <si>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</si>
  <si>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</si>
  <si>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</si>
  <si>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</si>
  <si>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</si>
  <si>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</si>
  <si>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</si>
  <si>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</si>
  <si>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</si>
  <si>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</si>
  <si>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</si>
  <si>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</si>
  <si>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</si>
  <si>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</si>
  <si>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</si>
  <si>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</si>
  <si>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</si>
  <si>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</si>
  <si>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</si>
  <si>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</si>
  <si>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</si>
  <si>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</si>
  <si>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</si>
  <si>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</si>
  <si>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</si>
  <si>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</si>
  <si>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</si>
  <si>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</si>
  <si>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</si>
  <si>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</si>
  <si>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</si>
  <si>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</si>
  <si>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</si>
  <si>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</si>
  <si>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</si>
  <si>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</si>
  <si>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</si>
  <si>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</si>
  <si>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</si>
  <si>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</si>
  <si>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</si>
  <si>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</si>
  <si>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</si>
  <si>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</si>
  <si>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</si>
  <si>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</si>
  <si>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</si>
  <si>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</si>
  <si>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</si>
  <si>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</si>
  <si>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</si>
  <si>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</si>
  <si>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</si>
  <si>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</si>
  <si>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</si>
  <si>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</si>
  <si>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</si>
  <si>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</si>
  <si>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</si>
  <si>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</si>
  <si>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</si>
  <si>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</si>
  <si>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</si>
  <si>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</si>
  <si>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</si>
  <si>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</si>
  <si>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</si>
  <si>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</si>
  <si>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</si>
  <si>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</si>
  <si>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</si>
  <si>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</si>
  <si>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</si>
  <si>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</si>
  <si>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</si>
  <si>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</si>
  <si>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</si>
  <si>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</si>
  <si>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</si>
  <si>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</si>
  <si>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</si>
  <si>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</si>
  <si>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</si>
  <si>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</si>
  <si>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</si>
  <si>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</si>
  <si>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</si>
  <si>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</si>
  <si>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</si>
  <si>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</si>
  <si>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</si>
  <si>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</si>
  <si>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</si>
  <si>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</si>
  <si>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</si>
  <si>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</si>
  <si>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</si>
  <si>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</si>
  <si>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</si>
  <si>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</si>
  <si>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</si>
  <si>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</si>
  <si>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</si>
  <si>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</si>
  <si>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</si>
  <si>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</si>
  <si>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</si>
  <si>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</si>
  <si>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</si>
  <si>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</si>
  <si>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</si>
  <si>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</si>
  <si>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</si>
  <si>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</si>
  <si>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</si>
  <si>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</si>
  <si>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</si>
  <si>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</si>
  <si>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</si>
  <si>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</si>
  <si>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</si>
  <si>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</si>
  <si>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</si>
  <si>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</si>
  <si>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</si>
  <si>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</si>
  <si>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</si>
  <si>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</si>
  <si>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</si>
  <si>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</si>
  <si>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</si>
  <si>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</si>
  <si>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</si>
  <si>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</si>
  <si>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</si>
  <si>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</si>
  <si>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</si>
  <si>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</si>
  <si>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</si>
  <si>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</si>
  <si>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</si>
  <si>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</si>
  <si>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</si>
  <si>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</si>
  <si>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</si>
  <si>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</si>
  <si>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</si>
  <si>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</si>
  <si>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</si>
  <si>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</si>
  <si>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</si>
  <si>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</si>
  <si>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</si>
  <si>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</si>
  <si>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</si>
  <si>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</si>
  <si>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</si>
  <si>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</si>
  <si>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</si>
  <si>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</si>
  <si>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</si>
  <si>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</si>
  <si>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</si>
  <si>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</si>
  <si>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</si>
  <si>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</si>
  <si>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</si>
  <si>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</si>
  <si>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</si>
  <si>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</si>
  <si>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</si>
  <si>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</si>
  <si>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</si>
  <si>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</si>
  <si>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</si>
  <si>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</si>
  <si>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</si>
  <si>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</si>
  <si>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</si>
  <si>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</si>
  <si>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</si>
  <si>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</si>
  <si>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</si>
  <si>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</si>
  <si>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</si>
  <si>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</si>
  <si>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</si>
  <si>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</si>
  <si>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</si>
  <si>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</si>
  <si>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</si>
  <si>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</si>
  <si>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</si>
  <si>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</si>
  <si>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</si>
  <si>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</si>
  <si>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</si>
  <si>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</si>
  <si>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</si>
  <si>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</si>
  <si>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</si>
  <si>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</si>
  <si>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</si>
  <si>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</si>
  <si>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</si>
  <si>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</si>
  <si>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</si>
  <si>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</si>
  <si>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</si>
  <si>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</si>
  <si>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</si>
  <si>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</si>
  <si>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</si>
  <si>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</si>
  <si>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</si>
  <si>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</si>
  <si>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</si>
  <si>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</si>
  <si>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</si>
  <si>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</si>
  <si>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</si>
  <si>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</si>
  <si>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</si>
  <si>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</si>
  <si>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</si>
  <si>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</si>
  <si>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</si>
  <si>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</si>
  <si>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</si>
  <si>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</si>
  <si>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</si>
  <si>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</si>
  <si>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</si>
  <si>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</si>
  <si>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</si>
  <si>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</si>
  <si>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</si>
  <si>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</si>
  <si>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</si>
  <si>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</si>
  <si>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</si>
  <si>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</si>
  <si>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</si>
  <si>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</si>
  <si>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</si>
  <si>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</si>
  <si>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</si>
  <si>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</si>
  <si>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</si>
  <si>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</si>
  <si>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</si>
  <si>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</si>
  <si>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</si>
  <si>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</si>
  <si>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</si>
  <si>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</si>
  <si>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</si>
  <si>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</si>
  <si>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</si>
  <si>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</si>
  <si>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</si>
  <si>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</si>
  <si>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</si>
  <si>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</si>
  <si>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</si>
  <si>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</si>
  <si>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</si>
  <si>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</si>
  <si>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</si>
  <si>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</si>
  <si>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</si>
  <si>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</si>
  <si>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</si>
  <si>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</si>
  <si>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</si>
  <si>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</si>
  <si>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</si>
  <si>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</si>
  <si>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</si>
  <si>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</si>
  <si>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</si>
  <si>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</si>
  <si>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</si>
  <si>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</si>
  <si>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</si>
  <si>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</si>
  <si>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</si>
  <si>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</si>
  <si>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</si>
  <si>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</si>
  <si>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</si>
  <si>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</si>
  <si>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</si>
  <si>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</si>
  <si>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</si>
  <si>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</si>
  <si>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</si>
  <si>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</si>
  <si>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</si>
  <si>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</si>
  <si>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</si>
  <si>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</si>
  <si>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</si>
  <si>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</si>
  <si>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</si>
  <si>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</si>
  <si>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</si>
  <si>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</si>
  <si>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</si>
  <si>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</si>
  <si>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</si>
  <si>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</si>
  <si>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</si>
  <si>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</si>
  <si>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</si>
  <si>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</si>
  <si>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</si>
  <si>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</si>
  <si>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</si>
  <si>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</si>
  <si>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</si>
  <si>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</si>
  <si>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</si>
  <si>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</si>
  <si>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</si>
  <si>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</si>
  <si>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</si>
  <si>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</si>
  <si>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</si>
  <si>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</si>
  <si>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</si>
  <si>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</si>
  <si>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</si>
  <si>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</si>
  <si>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</si>
  <si>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</si>
  <si>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</si>
  <si>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</si>
  <si>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</si>
  <si>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</si>
  <si>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</si>
  <si>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</si>
  <si>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</si>
  <si>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</si>
  <si>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</si>
  <si>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</si>
  <si>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</si>
  <si>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</si>
  <si>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</si>
  <si>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</si>
  <si>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</si>
  <si>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</si>
  <si>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</si>
  <si>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</si>
  <si>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</si>
  <si>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</si>
  <si>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</si>
  <si>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</si>
  <si>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</si>
  <si>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</si>
  <si>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</si>
  <si>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</si>
  <si>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</si>
  <si>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</si>
  <si>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</si>
  <si>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</si>
  <si>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</si>
  <si>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</si>
  <si>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</si>
  <si>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</si>
  <si>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</si>
  <si>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</si>
  <si>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</si>
  <si>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</si>
  <si>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</si>
  <si>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</si>
  <si>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</si>
  <si>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</si>
  <si>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</si>
  <si>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</si>
  <si>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</si>
  <si>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</si>
  <si>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</si>
  <si>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</si>
  <si>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</si>
  <si>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</si>
  <si>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</si>
  <si>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</si>
  <si>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</si>
  <si>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</si>
  <si>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</si>
  <si>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</si>
  <si>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</si>
  <si>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</si>
  <si>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</si>
  <si>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</si>
  <si>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</si>
  <si>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</si>
  <si>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</si>
  <si>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</si>
  <si>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</si>
  <si>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</si>
  <si>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</si>
  <si>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</si>
  <si>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</si>
  <si>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</si>
  <si>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</si>
  <si>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</si>
  <si>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</si>
  <si>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</si>
  <si>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</si>
  <si>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</si>
  <si>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</si>
  <si>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</si>
  <si>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</si>
  <si>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</si>
  <si>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</si>
  <si>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</si>
  <si>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</si>
  <si>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</si>
  <si>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</si>
  <si>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</si>
  <si>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</si>
  <si>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</si>
  <si>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</si>
  <si>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</si>
  <si>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</si>
  <si>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</si>
  <si>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</si>
  <si>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</si>
  <si>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</si>
  <si>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</si>
  <si>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</si>
  <si>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</si>
  <si>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</si>
  <si>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</si>
  <si>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</si>
  <si>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</si>
  <si>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</si>
  <si>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</si>
  <si>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</si>
  <si>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</si>
  <si>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</si>
  <si>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</si>
  <si>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</si>
  <si>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</si>
  <si>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</si>
  <si>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</si>
  <si>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</si>
  <si>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</si>
  <si>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</si>
  <si>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</si>
  <si>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</si>
  <si>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</si>
  <si>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</si>
  <si>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</si>
  <si>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</si>
  <si>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</si>
  <si>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</si>
  <si>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</si>
  <si>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</si>
  <si>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</si>
  <si>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</si>
  <si>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</si>
  <si>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</si>
  <si>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</si>
  <si>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</si>
  <si>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</si>
  <si>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</si>
  <si>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</si>
  <si>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</si>
  <si>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</si>
  <si>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</si>
  <si>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</si>
  <si>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</si>
  <si>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</si>
  <si>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</si>
  <si>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</si>
  <si>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</si>
  <si>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</si>
  <si>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</si>
  <si>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</si>
  <si>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</si>
  <si>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</si>
  <si>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</si>
  <si>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</si>
  <si>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</si>
  <si>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</si>
  <si>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</si>
  <si>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</si>
  <si>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</si>
  <si>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</si>
  <si>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</si>
  <si>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</si>
  <si>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</si>
  <si>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</si>
  <si>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</si>
  <si>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</si>
  <si>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</si>
  <si>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</si>
  <si>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</si>
  <si>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</si>
  <si>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</si>
  <si>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</si>
  <si>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</si>
  <si>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</si>
  <si>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</si>
  <si>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</si>
  <si>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</si>
  <si>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</si>
  <si>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</si>
  <si>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</si>
  <si>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</si>
  <si>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</si>
  <si>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</si>
  <si>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</si>
  <si>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</si>
  <si>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</si>
  <si>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</si>
  <si>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</si>
  <si>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</si>
  <si>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</si>
  <si>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</si>
  <si>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</si>
  <si>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</si>
  <si>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</si>
  <si>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</si>
  <si>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</si>
  <si>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</si>
  <si>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</si>
  <si>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</si>
  <si>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</si>
  <si>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</si>
  <si>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</si>
  <si>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</si>
  <si>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</si>
  <si>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</si>
  <si>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</si>
  <si>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</si>
  <si>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</si>
  <si>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</si>
  <si>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</si>
  <si>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</si>
  <si>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</si>
  <si>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</si>
  <si>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</si>
  <si>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</si>
  <si>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</si>
  <si>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</si>
  <si>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</si>
  <si>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</si>
  <si>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</si>
  <si>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</si>
  <si>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</si>
  <si>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</si>
  <si>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</si>
  <si>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</si>
  <si>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</si>
  <si>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</si>
  <si>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</si>
  <si>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</si>
  <si>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</si>
  <si>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</si>
  <si>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</si>
  <si>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</si>
  <si>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</si>
  <si>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</si>
  <si>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</si>
  <si>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</si>
  <si>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</si>
  <si>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</si>
  <si>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</si>
  <si>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</si>
  <si>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</si>
  <si>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</si>
  <si>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</si>
  <si>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</si>
  <si>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</si>
  <si>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</si>
  <si>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</si>
  <si>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</si>
  <si>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</si>
  <si>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</si>
  <si>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</si>
  <si>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</si>
  <si>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</si>
  <si>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</si>
  <si>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</si>
  <si>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</si>
  <si>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</si>
  <si>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</si>
  <si>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</si>
  <si>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</si>
  <si>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</si>
  <si>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</si>
  <si>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</si>
  <si>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</si>
  <si>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</si>
  <si>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</si>
  <si>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</si>
  <si>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</si>
  <si>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</si>
  <si>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</si>
  <si>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</si>
  <si>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</si>
  <si>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</si>
  <si>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</si>
  <si>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</si>
  <si>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</si>
  <si>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</si>
  <si>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</si>
  <si>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</si>
  <si>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</si>
  <si>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</si>
  <si>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</si>
  <si>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</si>
  <si>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</si>
  <si>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</si>
  <si>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</si>
  <si>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</si>
  <si>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</si>
  <si>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</si>
  <si>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</si>
  <si>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</si>
  <si>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</si>
  <si>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</si>
  <si>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</si>
  <si>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</si>
  <si>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</si>
  <si>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</si>
  <si>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</si>
  <si>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</si>
  <si>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</si>
  <si>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</si>
  <si>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</si>
  <si>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</si>
  <si>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</si>
  <si>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</si>
  <si>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</si>
  <si>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</si>
  <si>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</si>
  <si>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</si>
  <si>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</si>
  <si>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</si>
  <si>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</si>
  <si>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</si>
  <si>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</si>
  <si>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</si>
  <si>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</si>
  <si>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</si>
  <si>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</si>
  <si>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</si>
  <si>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</si>
  <si>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</si>
  <si>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</si>
  <si>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</si>
  <si>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</si>
  <si>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</si>
  <si>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</si>
  <si>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</si>
  <si>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</si>
  <si>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</si>
  <si>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</si>
  <si>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</si>
  <si>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</si>
  <si>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</si>
  <si>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</si>
  <si>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</si>
  <si>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</si>
  <si>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</si>
  <si>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</si>
  <si>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</si>
  <si>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</si>
  <si>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</si>
  <si>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</si>
  <si>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</si>
  <si>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</si>
  <si>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</si>
  <si>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</si>
  <si>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</si>
  <si>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</si>
  <si>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</si>
  <si>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</si>
  <si>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</si>
  <si>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</si>
  <si>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</si>
  <si>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</si>
  <si>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</si>
  <si>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</si>
  <si>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</si>
  <si>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</si>
  <si>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</si>
  <si>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</si>
  <si>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</si>
  <si>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</si>
  <si>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</si>
  <si>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</si>
  <si>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</si>
  <si>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</si>
  <si>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</si>
  <si>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</si>
  <si>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</si>
  <si>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</si>
  <si>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</si>
  <si>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</si>
  <si>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</si>
  <si>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</si>
  <si>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</si>
  <si>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</si>
  <si>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</si>
  <si>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</si>
  <si>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</si>
  <si>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</si>
  <si>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</si>
  <si>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</si>
  <si>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</si>
  <si>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</si>
  <si>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</si>
  <si>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</si>
  <si>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</si>
  <si>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</si>
  <si>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</si>
  <si>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</si>
  <si>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</si>
  <si>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</si>
  <si>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</si>
  <si>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</si>
  <si>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</si>
  <si>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</si>
  <si>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</si>
  <si>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</si>
  <si>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</si>
  <si>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</si>
  <si>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</si>
  <si>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</si>
  <si>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</si>
  <si>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</si>
  <si>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</si>
  <si>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</si>
  <si>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</si>
  <si>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</si>
  <si>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</si>
  <si>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</si>
  <si>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</si>
  <si>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</si>
  <si>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</si>
  <si>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</si>
  <si>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</si>
  <si>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</si>
  <si>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</si>
  <si>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</si>
  <si>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</si>
  <si>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</si>
  <si>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</si>
  <si>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</si>
  <si>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</si>
  <si>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</si>
  <si>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</si>
  <si>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</si>
  <si>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</si>
  <si>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</si>
  <si>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</si>
  <si>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</si>
  <si>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</si>
  <si>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</si>
  <si>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</si>
  <si>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</si>
  <si>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</si>
  <si>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</si>
  <si>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</si>
  <si>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</si>
  <si>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</si>
  <si>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</si>
  <si>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</si>
  <si>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</si>
  <si>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</si>
  <si>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</si>
  <si>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</si>
  <si>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</si>
  <si>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</si>
  <si>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</si>
  <si>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</si>
  <si>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</si>
  <si>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</si>
  <si>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</si>
  <si>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</si>
  <si>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</si>
  <si>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</si>
  <si>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</si>
  <si>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</si>
  <si>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</si>
  <si>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</si>
  <si>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</si>
  <si>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</si>
  <si>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</si>
  <si>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</si>
  <si>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</si>
  <si>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</si>
  <si>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</si>
  <si>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</si>
  <si>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</si>
  <si>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</si>
  <si>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</si>
  <si>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</si>
  <si>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</si>
  <si>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</si>
  <si>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</si>
  <si>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</si>
  <si>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</si>
  <si>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</si>
  <si>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</si>
  <si>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</si>
  <si>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</si>
  <si>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</si>
  <si>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</si>
  <si>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</si>
  <si>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</si>
  <si>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</si>
  <si>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</si>
  <si>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</si>
  <si>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</si>
  <si>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</si>
  <si>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</si>
  <si>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</si>
  <si>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</si>
  <si>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</si>
  <si>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</si>
  <si>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</si>
  <si>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</si>
  <si>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</si>
  <si>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</si>
  <si>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</si>
  <si>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</si>
  <si>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</si>
  <si>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</si>
  <si>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</si>
  <si>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</si>
  <si>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</si>
  <si>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</si>
  <si>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</si>
  <si>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</si>
  <si>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</si>
  <si>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</si>
  <si>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</si>
  <si>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</si>
  <si>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</si>
  <si>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</si>
  <si>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</si>
  <si>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</si>
  <si>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</si>
  <si>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</si>
  <si>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</si>
  <si>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</si>
  <si>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</si>
  <si>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</si>
  <si>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</si>
  <si>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</si>
  <si>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</si>
  <si>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</si>
  <si>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</si>
  <si>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</si>
  <si>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</si>
  <si>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</si>
  <si>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</si>
  <si>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</si>
  <si>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</si>
  <si>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</si>
  <si>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</si>
  <si>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</si>
  <si>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</si>
  <si>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</si>
  <si>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</si>
  <si>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</si>
  <si>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</si>
  <si>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</si>
  <si>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</si>
  <si>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</si>
  <si>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</si>
  <si>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</si>
  <si>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</si>
  <si>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</si>
  <si>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</si>
  <si>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</si>
  <si>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</si>
  <si>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</si>
  <si>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</si>
  <si>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</si>
  <si>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</si>
  <si>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</si>
  <si>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</si>
  <si>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</si>
  <si>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</si>
  <si>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</si>
  <si>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</si>
  <si>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</si>
  <si>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</si>
  <si>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</si>
  <si>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</si>
  <si>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</si>
  <si>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</si>
  <si>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</si>
  <si>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</si>
  <si>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</si>
  <si>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</si>
  <si>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</si>
  <si>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</si>
  <si>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</si>
  <si>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</si>
  <si>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</si>
  <si>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</si>
  <si>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</si>
  <si>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</si>
  <si>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</si>
  <si>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</si>
  <si>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</si>
  <si>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</si>
  <si>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</si>
  <si>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</si>
  <si>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</si>
  <si>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</si>
  <si>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</si>
  <si>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</si>
  <si>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</si>
  <si>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</si>
  <si>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</si>
  <si>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</si>
  <si>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</si>
  <si>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</si>
  <si>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</si>
  <si>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</si>
  <si>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</si>
  <si>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</si>
  <si>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</si>
  <si>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</si>
  <si>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</si>
  <si>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</si>
  <si>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</si>
  <si>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</si>
  <si>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</si>
  <si>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</si>
  <si>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</si>
  <si>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</si>
  <si>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</si>
  <si>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</si>
  <si>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</si>
  <si>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</si>
  <si>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</si>
  <si>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</si>
  <si>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</si>
  <si>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</si>
  <si>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</si>
  <si>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</si>
  <si>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</si>
  <si>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</si>
  <si>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</si>
  <si>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</si>
  <si>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</si>
  <si>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</si>
  <si>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</si>
  <si>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</si>
  <si>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</si>
  <si>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</si>
  <si>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</si>
  <si>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</si>
  <si>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</si>
  <si>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</si>
  <si>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</si>
  <si>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</si>
  <si>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</si>
  <si>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</si>
  <si>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</si>
  <si>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</si>
  <si>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</si>
  <si>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</si>
  <si>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</si>
  <si>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</si>
  <si>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</si>
  <si>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</si>
  <si>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</si>
  <si>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</si>
  <si>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</si>
  <si>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</si>
  <si>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</si>
  <si>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</si>
  <si>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</si>
  <si>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</si>
  <si>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</si>
  <si>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</si>
  <si>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</si>
  <si>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</si>
  <si>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</si>
  <si>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</si>
  <si>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</si>
  <si>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</si>
  <si>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</si>
  <si>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</si>
  <si>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</si>
  <si>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</si>
  <si>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</si>
  <si>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</si>
  <si>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</si>
  <si>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</si>
  <si>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</si>
  <si>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</si>
  <si>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</si>
  <si>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</si>
  <si>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</si>
  <si>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</si>
  <si>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</si>
  <si>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</si>
  <si>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</si>
  <si>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</si>
  <si>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</si>
  <si>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</si>
  <si>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</si>
  <si>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</si>
  <si>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</si>
  <si>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</si>
  <si>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</si>
  <si>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</si>
  <si>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</si>
  <si>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</si>
  <si>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</si>
  <si>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</si>
  <si>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</si>
  <si>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</si>
  <si>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</si>
  <si>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</si>
  <si>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</si>
  <si>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</si>
  <si>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</si>
  <si>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</si>
  <si>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</si>
  <si>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</si>
  <si>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</si>
  <si>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</si>
  <si>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</si>
  <si>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</si>
  <si>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</si>
  <si>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</si>
  <si>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</si>
  <si>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</si>
  <si>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</si>
  <si>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</si>
  <si>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</si>
  <si>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</si>
  <si>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</si>
  <si>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</si>
  <si>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</si>
  <si>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</si>
  <si>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</si>
  <si>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</si>
  <si>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</si>
  <si>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</si>
  <si>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</si>
  <si>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</si>
  <si>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</si>
  <si>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</si>
  <si>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</si>
  <si>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</si>
  <si>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</si>
  <si>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</si>
  <si>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</si>
  <si>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</si>
  <si>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</si>
  <si>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</si>
  <si>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</si>
  <si>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</si>
  <si>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</si>
  <si>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</si>
  <si>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</si>
  <si>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</si>
  <si>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</si>
  <si>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</si>
  <si>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</si>
  <si>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</si>
  <si>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</si>
  <si>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</si>
  <si>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</si>
  <si>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</si>
  <si>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</si>
  <si>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</si>
  <si>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</si>
  <si>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</si>
  <si>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</si>
  <si>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</si>
  <si>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</si>
  <si>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</si>
  <si>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</si>
  <si>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</si>
  <si>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</si>
  <si>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</si>
  <si>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</si>
  <si>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</si>
  <si>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</si>
  <si>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</si>
  <si>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</si>
  <si>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</si>
  <si>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</si>
  <si>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</si>
  <si>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</si>
  <si>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</si>
  <si>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</si>
  <si>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</si>
  <si>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</si>
  <si>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</si>
  <si>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</si>
  <si>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</si>
  <si>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</si>
  <si>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</si>
  <si>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</si>
  <si>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</si>
  <si>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</si>
  <si>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</si>
  <si>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</si>
  <si>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</si>
  <si>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</si>
  <si>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</si>
  <si>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</si>
  <si>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</si>
  <si>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</si>
  <si>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</si>
  <si>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</si>
  <si>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</si>
  <si>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</si>
  <si>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</si>
  <si>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</si>
  <si>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</si>
  <si>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</si>
  <si>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</si>
  <si>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</si>
  <si>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</si>
  <si>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</si>
  <si>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</si>
  <si>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</si>
  <si>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</si>
  <si>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</si>
  <si>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</si>
  <si>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</si>
  <si>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</si>
  <si>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</si>
  <si>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</si>
  <si>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</si>
  <si>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</si>
  <si>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</si>
  <si>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</si>
  <si>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</si>
  <si>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</si>
  <si>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</si>
  <si>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</si>
  <si>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</si>
  <si>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</si>
  <si>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</si>
  <si>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</si>
  <si>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</si>
  <si>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</si>
  <si>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</si>
  <si>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</si>
  <si>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</si>
  <si>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</si>
  <si>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</si>
  <si>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</si>
  <si>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</si>
  <si>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</si>
  <si>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</si>
  <si>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</si>
  <si>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</si>
  <si>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</si>
  <si>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</si>
  <si>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</si>
  <si>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</si>
  <si>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</si>
  <si>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</si>
  <si>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</si>
  <si>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</si>
  <si>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</si>
  <si>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</si>
  <si>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</si>
  <si>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</si>
  <si>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</si>
  <si>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</si>
  <si>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</si>
  <si>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</si>
  <si>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</si>
  <si>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</si>
  <si>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</si>
  <si>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</si>
  <si>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</si>
  <si>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</si>
  <si>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</si>
  <si>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</si>
  <si>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</si>
  <si>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</si>
  <si>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</si>
  <si>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</si>
  <si>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</si>
  <si>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</si>
  <si>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</si>
  <si>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</si>
  <si>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</si>
  <si>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</si>
  <si>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</si>
  <si>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</si>
  <si>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</si>
  <si>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</si>
  <si>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</si>
  <si>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</si>
  <si>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</si>
  <si>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</si>
  <si>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</si>
  <si>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</si>
  <si>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</si>
  <si>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</si>
  <si>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</si>
  <si>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</si>
  <si>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</si>
  <si>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</si>
  <si>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</si>
  <si>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</si>
  <si>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</si>
  <si>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</si>
  <si>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</si>
  <si>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</si>
  <si>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</si>
  <si>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</si>
  <si>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</si>
  <si>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</si>
  <si>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</si>
  <si>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</si>
  <si>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</si>
  <si>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</si>
  <si>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</si>
  <si>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</si>
  <si>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</si>
  <si>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</si>
  <si>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</si>
  <si>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</si>
  <si>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</si>
  <si>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</si>
  <si>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</si>
  <si>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</si>
  <si>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</si>
  <si>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</si>
  <si>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</si>
  <si>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</si>
  <si>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</si>
  <si>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Pedagógica</t>
  </si>
  <si>
    <t xml:space="preserve">Comunicación </t>
  </si>
  <si>
    <t>Tecnológica</t>
  </si>
  <si>
    <t>Organizacional</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</si>
  <si>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</si>
  <si>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</si>
  <si>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</si>
  <si>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</si>
  <si>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</si>
  <si>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</si>
  <si>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</si>
  <si>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</si>
  <si>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</si>
  <si>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</si>
  <si>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</si>
  <si>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Número de carreras con rediseño innovador</t>
  </si>
  <si>
    <t>Establecer las subcomisiones curriculares en todas las carreras de UNAH-VS</t>
  </si>
  <si>
    <t xml:space="preserve">Incorporar a los docentes en las comisiones curriculares </t>
  </si>
  <si>
    <t>Número de procesos, Número de políticas</t>
  </si>
  <si>
    <t>Comunidad universitaria de UNAH-VS</t>
  </si>
  <si>
    <t>Jefes de departamentos, comisiones, Coordinación regional de recusos humanos, coordinaciones regionales de docencia, investigación y vinculación.</t>
  </si>
  <si>
    <t>Empoderar a las subcomisiones en el proceso de desarrollo curricular.</t>
  </si>
  <si>
    <t>Lista de asistencia, informes, presentaciones de la metodología.</t>
  </si>
  <si>
    <t>Subcomisiones de desarrollo curricular, coordinación de docencia, jefes de departamentos.</t>
  </si>
  <si>
    <t>Capacitar a las comisiones curriculares en temas de resideño.</t>
  </si>
  <si>
    <t>DC 1.1.1</t>
  </si>
  <si>
    <t>DC 1.1.2</t>
  </si>
  <si>
    <t>Desarrollar un plan de adquisiciones para la compra de equipo, mobiliario, materiales e insumos disponibles para UNAH-VS</t>
  </si>
  <si>
    <t>Elaborar un plan de desarrollo físico priorizados, que permita identificar las necesidades de mejora a las instalaciones físicas en UNAH-VS.</t>
  </si>
  <si>
    <t>Número de docentes, Número de estudiantes</t>
  </si>
  <si>
    <t xml:space="preserve">Como prioridad institucional de UNAH-VS en cumplimiento al proyecto del Centro de Innovación y Tecnología;  y a través del convenio suscrito con la Universidad de Alicante, se contempla la prioridad en formar profesionales en las áreas técnicas de Ingeniería, con el propósito de iniciar en la formación de técnicos especializados en las carreras que ofertará dicho proyecto. </t>
  </si>
  <si>
    <t>Promoción y Difusión de los servicios de la docencia, investigación, vinculación universidad-sociedad, a través de medios internos y externos.</t>
  </si>
  <si>
    <t>Número de espacios cubiertos</t>
  </si>
  <si>
    <t>13.1.1</t>
  </si>
  <si>
    <t>Fortalecimiento de la imagen institucional de UNAH-VS y necesidad de difundir las actividades relevantes de las funciones principales de la UNAH.</t>
  </si>
  <si>
    <t>Publicaciones en redes, monitoreo de prensa y redes sociales.</t>
  </si>
  <si>
    <t>Comunidad universitaria y comunidad general</t>
  </si>
  <si>
    <t>Dirección del Centro, Relaciones Públicas y jefes de departamentos.</t>
  </si>
  <si>
    <t xml:space="preserve">listas de asistencia, fotos, ayudas memoria, plan de trabajo </t>
  </si>
  <si>
    <t xml:space="preserve">Sub comisiones de desarrollo curricular </t>
  </si>
  <si>
    <t xml:space="preserve">Direccion, Sub Direccion Academica, Docencia  comisiones de desarrollo curricular </t>
  </si>
  <si>
    <t xml:space="preserve"> 2. Ejecutar un Programa permanente de capacitación y desarrollo del   cuerpo docente</t>
  </si>
  <si>
    <t xml:space="preserve">80% del personal integrado a las capcitaciones </t>
  </si>
  <si>
    <t xml:space="preserve">1. Diseño del Programa.            2. establecer las estrategias para el desarrollo del programa a traves de las instancias correspondientes </t>
  </si>
  <si>
    <t xml:space="preserve">Docentes de los departamentos incorporado al programa de capacitacion  </t>
  </si>
  <si>
    <t xml:space="preserve">contribuir a elevar los niveles de la calidad educativa de la UNAH </t>
  </si>
  <si>
    <t xml:space="preserve">listados, diplomas, </t>
  </si>
  <si>
    <t xml:space="preserve">Docentes de UNAH VS  </t>
  </si>
  <si>
    <t xml:space="preserve">Direccion, Sub Direccion Academica, Docencia , jefes de departamemtos </t>
  </si>
  <si>
    <t>1. Implementado el proceso de rediseño curricular innovador en al menos 10 carreras en UNAH-VS</t>
  </si>
  <si>
    <t>DC1.1.3</t>
  </si>
  <si>
    <t xml:space="preserve">Presentacion de borrador del informe para su revision por la VRA </t>
  </si>
  <si>
    <t>Las sub comisiones de desarrollo curricular involucradas totalmente en el proceso.</t>
  </si>
  <si>
    <t xml:space="preserve">Adaptacion a las nuevas exigencias nacionales , regionales e internacionales en materia de educacion superior </t>
  </si>
  <si>
    <t>documento de informe del rediseño curricular</t>
  </si>
  <si>
    <t xml:space="preserve">Docentes y estudiantes de las carreras participantes </t>
  </si>
  <si>
    <t>SubDirección Académica, Docencia, Coordinador de Carrera, Comisión de Desarrollo Curricular</t>
  </si>
  <si>
    <t xml:space="preserve">3. las 4 Carreras que participaron en el proyecto piloto del programa TUNING con rediseño curricular finalizado </t>
  </si>
  <si>
    <t>DC 1.1.4</t>
  </si>
  <si>
    <t>50% de las carreras implementado en proceso de desarrollo curricular</t>
  </si>
  <si>
    <t xml:space="preserve">nombrar las  sub comisiones de desarrollo curricular. Talleres de capacitacion sobre rediseño curricular. Encuentros entre las sub comisiones y sus pares de otros centros. </t>
  </si>
  <si>
    <t>Las sub comisiones de desarrollo curricular involucradas totalmente en el proceso con Apoyo de la Dirección de Docencia y Finanzas.</t>
  </si>
  <si>
    <t>DC 1.1.5</t>
  </si>
  <si>
    <t>1.Docentes aplicando bimodalidad</t>
  </si>
  <si>
    <t xml:space="preserve">100 docentes capacitados en la bimodalidad </t>
  </si>
  <si>
    <t>1.Realizacion de un Programa de capacitación docente para la bimodalidad.</t>
  </si>
  <si>
    <t xml:space="preserve">Disponibilidad de los docentes a capacitarse </t>
  </si>
  <si>
    <t xml:space="preserve">mejoramiento de la calidad eduactiva en la bimodalidad </t>
  </si>
  <si>
    <t>listas de asistencia, fotos, diplomas, ayudas memoria.</t>
  </si>
  <si>
    <t xml:space="preserve">Docentes </t>
  </si>
  <si>
    <t xml:space="preserve">Direccion, Sub Direccion Academica, DIE, Coordinacion de Docencia,  Jefes de departamento, docentes  </t>
  </si>
  <si>
    <t>2.Diseños curriculares respondiendo a la bimodalidad.</t>
  </si>
  <si>
    <t xml:space="preserve">10% de los rediseños curriculares  en formato bimodal </t>
  </si>
  <si>
    <t xml:space="preserve">2. Ejecucion de un programa de capacitacion sobre bimodalidad </t>
  </si>
  <si>
    <t xml:space="preserve">Direccion, Sub Direccion Academica, Red Norte  Jefes de departamento, docentes  </t>
  </si>
  <si>
    <t>3.Asignaturas diseñadas en línea,  programas y recursos adecuados a las necesidades de estudiantes (Sistematización de materiales didácticos .</t>
  </si>
  <si>
    <t>80 asignaturas disenadas en linea</t>
  </si>
  <si>
    <t xml:space="preserve">Elaborar programas de asignatura incorporando el Modelo Educativo y diseñarlas  en línea. </t>
  </si>
  <si>
    <t xml:space="preserve">Disponibilidad de los docentes a diseñar </t>
  </si>
  <si>
    <t xml:space="preserve">Implementacion de los proceso de bimodalidad acorde a lineamientos del modelo educativo </t>
  </si>
  <si>
    <t xml:space="preserve">Asignaturas diseñadas, </t>
  </si>
  <si>
    <t>Estudiantes.</t>
  </si>
  <si>
    <t>Dirección, Coordinanción Docencia, Coordinación Innovación Educativa, Jefes de Departamento, Docentes.</t>
  </si>
  <si>
    <t>DC1.1.6</t>
  </si>
  <si>
    <t>DC 1.1.7</t>
  </si>
  <si>
    <t>DC 1.1.8</t>
  </si>
  <si>
    <t xml:space="preserve">4. 17 carreras de UNAH VS implementando el proceso de desarrollo curricular acorde  a las exigencias sociales y pedagógicas moderna          </t>
  </si>
  <si>
    <t xml:space="preserve">50% de los docentes capacitados  en sistematizacion y procesos academicos </t>
  </si>
  <si>
    <t xml:space="preserve">1. planificación del programa de capacitación según area priorizada. 2. ejecución del programa de capacitación. </t>
  </si>
  <si>
    <t xml:space="preserve">Disponibilidad de los recursos financieros y postulantes </t>
  </si>
  <si>
    <t xml:space="preserve">Fortalecer las competencias academicas  del personal docente </t>
  </si>
  <si>
    <t xml:space="preserve">listados de asistencia, diploma, certificados </t>
  </si>
  <si>
    <t xml:space="preserve">docentes universitarios </t>
  </si>
  <si>
    <t xml:space="preserve">Sub Dirección Academica, Docencia, jefes de departamentos </t>
  </si>
  <si>
    <t>Departamento funcionando y con acuerdo de aprobación de JDU</t>
  </si>
  <si>
    <t xml:space="preserve">Disponiblidad de recursos financieros y humanos </t>
  </si>
  <si>
    <t xml:space="preserve">Necesidad de fortalecer la estructura y funcionalidad  de la Sub Direccion Academica </t>
  </si>
  <si>
    <t>documento de propuesta, acuerdos de contratos y nombramientos,</t>
  </si>
  <si>
    <t xml:space="preserve">Comunidad universitaria UNAH VS </t>
  </si>
  <si>
    <t xml:space="preserve">Subdirección Académica. Subdirección de Finanzas UNAH-VS , Coordinacion de Recursos Humanos </t>
  </si>
  <si>
    <t xml:space="preserve">1. Programa integral  de capacitacion y desarrollo  docente en ejecución </t>
  </si>
  <si>
    <t xml:space="preserve">2. Creación del Departamento de Capacitación, Formación y Desarrollo Docente de la UNAH-VS </t>
  </si>
  <si>
    <t>4.1.1</t>
  </si>
  <si>
    <t>4.1.2</t>
  </si>
  <si>
    <t xml:space="preserve">Seguimiento al acuerdo de aprobación. Gestion de compra de mobiliario y equipo </t>
  </si>
  <si>
    <t xml:space="preserve">Grupos de investigacion conformados en todas las unidades academicas </t>
  </si>
  <si>
    <t xml:space="preserve">Disponibilidad de recursos humanos y financieros </t>
  </si>
  <si>
    <t>Fortalecimiento de la Estructura de Investigación UNAH-VS</t>
  </si>
  <si>
    <t xml:space="preserve">Grupos de investigacion organizados y registrados </t>
  </si>
  <si>
    <t>Unidades académicas/Investigadores</t>
  </si>
  <si>
    <t>Departamentos Academicos, Coordinación Regional de Investigación UNAH-VS</t>
  </si>
  <si>
    <t xml:space="preserve">Unidades de gestion de investigacion conformadas en todas las unidades academicas. </t>
  </si>
  <si>
    <t xml:space="preserve">Informes de reuniones de trabajo </t>
  </si>
  <si>
    <t xml:space="preserve">Fortamecimiento de los procesos de difusion cientifica </t>
  </si>
  <si>
    <t xml:space="preserve">articulos cientificos publicados </t>
  </si>
  <si>
    <t xml:space="preserve">comunidad universitaria y en general </t>
  </si>
  <si>
    <t xml:space="preserve">Disponibilidad de recursos humanos, materiales y financieros y producción cientifica </t>
  </si>
  <si>
    <t xml:space="preserve">Fortamecimiento de los procesos academicos y cientificos </t>
  </si>
  <si>
    <t xml:space="preserve">listas de asistencia y participación, memorias  </t>
  </si>
  <si>
    <t xml:space="preserve">Coordinación Regional de Investigacuón UNAH-VS, Comites organizadores de congresos  </t>
  </si>
  <si>
    <t xml:space="preserve">Fortalecimiento de las competencias docentes en investigación </t>
  </si>
  <si>
    <t xml:space="preserve">Registro de participantes, diplomas </t>
  </si>
  <si>
    <t>Docentes e investigadores de UNAH-VS</t>
  </si>
  <si>
    <t>Coordinación Regional de Investigación UNAH-VS/DICU</t>
  </si>
  <si>
    <t xml:space="preserve"> 25 Programas y Proyectos  de Vinculacion </t>
  </si>
  <si>
    <t xml:space="preserve">100% de los programas y proyectos ejecutados </t>
  </si>
  <si>
    <t xml:space="preserve">1. Capacitaciones a docentes 2. Capacitacion a personal de salud 3. Realizacion de estudios de diagnostico 4. planeacion de la actividad 5. organización de la comunidad con la que se va a trabajar 6. Creacion de estructuras de organización 7. Supervisión de actividades </t>
  </si>
  <si>
    <t>Unidades academicas ejecutando proyectos de vinculación</t>
  </si>
  <si>
    <t xml:space="preserve">La vinculacion con la sociedad es uno de los ejes principales de la UNAH </t>
  </si>
  <si>
    <t>informes, registros de participacion, memorias de reuniones, fotografias</t>
  </si>
  <si>
    <t>poblacion de las comunidades, docentes y estudiantes que participan, organizaciones comunitarias, entidades publicas y privadas.</t>
  </si>
  <si>
    <t>Direccion , Sub Direccion Academica Vinculacion US, unidades academicas</t>
  </si>
  <si>
    <t xml:space="preserve">5 Alianzas estrategicas  para el logro de programas y proyectos </t>
  </si>
  <si>
    <t xml:space="preserve">100%  de las Alianzas establecidas </t>
  </si>
  <si>
    <t>1.Identificacion y contacto con  los  aliados estrategicos,  formalizacion de las cartas de intenciones.</t>
  </si>
  <si>
    <t xml:space="preserve">cartas de intencion firmadas </t>
  </si>
  <si>
    <t xml:space="preserve">Formulación y ejecución del Plan de Educación no Formal </t>
  </si>
  <si>
    <t>100 % Plan de Educación no formal diseñado</t>
  </si>
  <si>
    <t>1.Capacitación en educación no formal al personal docente. 2. Conformación del equipo gestor en educación no formal. 3. Diseño de Proyectos en información continua</t>
  </si>
  <si>
    <t xml:space="preserve">Las unidades academicas trabajan en diseño de proyectos </t>
  </si>
  <si>
    <t>listados de asistencia,  oficios, documentos con el diseño de proyectos</t>
  </si>
  <si>
    <t xml:space="preserve">población extramuros </t>
  </si>
  <si>
    <t xml:space="preserve">Crear  Comités de Vinculación UNAH-Sociedad, para contribuir a la solución de problemas de la sociedad y al desarrollo humano sostenible, local, regional y nacional en cada carrera de la UNAH VS. </t>
  </si>
  <si>
    <t>21 comites integrados</t>
  </si>
  <si>
    <t xml:space="preserve">Girar convocatoria para conformar comité, seleccionar y nombramiento de comites de cada carrera, reuniones de trabajo trimestrales con los comites, capacitar a los comites sobre diseño, gestion y ejecucion de proyectos </t>
  </si>
  <si>
    <t xml:space="preserve">Los comites funcionando eficientemente en actividades de vinculacion </t>
  </si>
  <si>
    <t xml:space="preserve">Cumplir con las funciones de la Unidad de Vinculación en coordinacion con las unidades academicas </t>
  </si>
  <si>
    <t xml:space="preserve">registro de los equipos de vinculacion por carrera, </t>
  </si>
  <si>
    <t xml:space="preserve">docentes, estudiantes y comunidades beneficiadas </t>
  </si>
  <si>
    <t>Vinculacion US, comites responsables.</t>
  </si>
  <si>
    <t>Socializar anualmente las politicas   de vinculación universidad sociedad.</t>
  </si>
  <si>
    <t xml:space="preserve">3 socializaciones al año de las políticas de vinculación UNAH Sociedad con estudiantes y docentes de la carrera.  </t>
  </si>
  <si>
    <t>Planificacion de las jornadas de socializacion.  Ejecutar las jornadas de socialización sobre  las políticas de Vinculación Universidad Sociedad.</t>
  </si>
  <si>
    <t xml:space="preserve">docentes y estudiantes participando en la socializacion </t>
  </si>
  <si>
    <t>Cumplir con la función básica de la UNAH-VS la vinculación universidad sociedad</t>
  </si>
  <si>
    <t xml:space="preserve">Informe de actividades de socilización de las políticas, fotos, listas de asistencia </t>
  </si>
  <si>
    <t>Docentes,  estudiantes</t>
  </si>
  <si>
    <t xml:space="preserve"> vinculación universidad sociedad, comites de vinculacion de cada carrera </t>
  </si>
  <si>
    <t>Difusion de las actividades de vinculacion a traves de los diferentes medios institucionales electronicos e impresos.</t>
  </si>
  <si>
    <t xml:space="preserve">100% de las actividades y proyectos de vinculacion difundidas </t>
  </si>
  <si>
    <t>1. Dar mantenimiento al blog de vinculacion, 2. trabajar en coordinacion con el departamento de relaciones publicas para difundir actividades de vinculacion en los medios institucionales</t>
  </si>
  <si>
    <t xml:space="preserve">Actividades de vinculacion publicadas y difundidas </t>
  </si>
  <si>
    <t xml:space="preserve">Cumplir con la función básica de informar y rendir cuentas de las actividades de vinculacion  de la UNAH-VS la </t>
  </si>
  <si>
    <t xml:space="preserve">sitio web, blog, impresiones, redes sociales </t>
  </si>
  <si>
    <t xml:space="preserve">toda la comunidad universitaria y publico en general </t>
  </si>
  <si>
    <t xml:space="preserve"> Direccion, Sub Direccion Academica vinculación universidad sociedad, </t>
  </si>
  <si>
    <t xml:space="preserve">Conformar base de datos  de la Red de Egresados de la UNAH VS </t>
  </si>
  <si>
    <t xml:space="preserve">90 % de la base de datos de los egresados de la UNAH VS </t>
  </si>
  <si>
    <t xml:space="preserve">1. Recopilación  de datos de los graduados de la UNAH VS. 2. Validación de datos. 3. agruparlos por carreras. 4. Hacer reuniones por carrera para planificar actividades. </t>
  </si>
  <si>
    <t xml:space="preserve">conformación de bases de datos </t>
  </si>
  <si>
    <t xml:space="preserve">base de datos, listados </t>
  </si>
  <si>
    <t xml:space="preserve">comunidad universitaria, otras comunidades beneficiadas con proyectos </t>
  </si>
  <si>
    <t xml:space="preserve">Asociación de voluntarios de la UNAH VS (PUMA) </t>
  </si>
  <si>
    <t xml:space="preserve">100% confromada la asociación de voluntarios UNAH VS </t>
  </si>
  <si>
    <t xml:space="preserve">1. Presentación de proyectos de la UNAH VS,  al grupo de voluntarios. 2. Impartir talleres informativos de proyectos donde pueden participar.  </t>
  </si>
  <si>
    <t xml:space="preserve">Se conforma la la asociación de voluntarios </t>
  </si>
  <si>
    <t xml:space="preserve">listados de asistencia </t>
  </si>
  <si>
    <t xml:space="preserve">El equipo gestor de la responsabilidad social universitaria (RSU) intergrado y funcionando </t>
  </si>
  <si>
    <t xml:space="preserve">Equipo gestor formalizado  </t>
  </si>
  <si>
    <t xml:space="preserve">Seleccionar los integrantes del equipo gestor por escuela, solicitar nombraminto a la Direccion y juramentacion </t>
  </si>
  <si>
    <t xml:space="preserve">documento de nombramiento </t>
  </si>
  <si>
    <t>la comunidad universitaria UNAH VS y comunidad en general</t>
  </si>
  <si>
    <t>cubrir plazas</t>
  </si>
  <si>
    <t xml:space="preserve">llamado a concurso, acuerdo de contratación </t>
  </si>
  <si>
    <t xml:space="preserve">UNAH VS </t>
  </si>
  <si>
    <t xml:space="preserve"> Direccion, vinculación universidad sociedad, </t>
  </si>
  <si>
    <t>3.1.1</t>
  </si>
  <si>
    <t>3.1.2</t>
  </si>
  <si>
    <t>3.1.3</t>
  </si>
  <si>
    <t>3.1.4</t>
  </si>
  <si>
    <t>3.1.5</t>
  </si>
  <si>
    <t>3.1.6</t>
  </si>
  <si>
    <t>3.1.7</t>
  </si>
  <si>
    <t>3.1.8</t>
  </si>
  <si>
    <t>3.1.9</t>
  </si>
  <si>
    <t>11.2.3</t>
  </si>
  <si>
    <t xml:space="preserve">1. Llamando a concurso 2. selección 3. Contratación para cubrir 3 plazas en vinculación </t>
  </si>
  <si>
    <t xml:space="preserve">1. Plan de Mentorias y  Asesorias Académicas  priorizando las carreras de mayor riesgo en base a diagnostico actualizado </t>
  </si>
  <si>
    <t>Indices de riesgo academico por carrera.</t>
  </si>
  <si>
    <t xml:space="preserve">1. Realizacion de Talleres para establecer el plan de mentorias y  asesorias academicas.2. Socializar el plan de mentorias y asesorías academicas. 3. Ejecución del plan, 4. seguimiento del plan </t>
  </si>
  <si>
    <t xml:space="preserve">Contar con los Diagnosticos actualizados periodicamente </t>
  </si>
  <si>
    <t xml:space="preserve">Contribuir a la disminución de los indices de riesgos academicos en las carreras identificadas </t>
  </si>
  <si>
    <t xml:space="preserve">Documento del plan de mentorias y asesorias </t>
  </si>
  <si>
    <t xml:space="preserve">ESTUDIANTES </t>
  </si>
  <si>
    <t xml:space="preserve"> Sub Dirección de Desarrollo Estudiantil, Cultura, Arte y deporte, coordinaciones de carrera </t>
  </si>
  <si>
    <t>2. Diagnostico   de deserción académica</t>
  </si>
  <si>
    <t xml:space="preserve">indice de desercion academica </t>
  </si>
  <si>
    <t>1. Coordinar actividads con las unidades academicas y las coordinaciones de las carreras 2.Gestionar con la Direccion de estadistica la base de datos actualizada por periodo, de acuerdo al que s eva a investigar.3.  Elaborar diagnostico 4. Socializar resultado</t>
  </si>
  <si>
    <t xml:space="preserve">Disponibilidad de la informacion </t>
  </si>
  <si>
    <t xml:space="preserve"> Identificar carreras, asignautras y horarios con mayores indices de deserción para implementar medidas que contribuyan a disminuir la deserción    </t>
  </si>
  <si>
    <t>listados de estudiantes, forma 003, jornalización y silabo de asignatura, listado final de notas con observaciones (resumen)</t>
  </si>
  <si>
    <t xml:space="preserve">estudiantes </t>
  </si>
  <si>
    <t xml:space="preserve">SUDECAD , sub dirección academica, coordinaciones  de carrera </t>
  </si>
  <si>
    <t>3.  Diagnostico de causales de  cambio de carrera</t>
  </si>
  <si>
    <t xml:space="preserve">Indice de cambio de carrera </t>
  </si>
  <si>
    <t xml:space="preserve">1. Diseñar la Ficha de diagnostico que debe ser aplicada por cada coordinador de carrera 2.Recopilar la información a travez de la aplicación de la ficha con cada coordinación de carrera. 3. Consolidación de la informacíon 4. elaborar un informe 5. socializar resulatdos.   </t>
  </si>
  <si>
    <t xml:space="preserve">contar con los insumos para informes </t>
  </si>
  <si>
    <t xml:space="preserve">Identificar las carreras con mayor preferencia y rechazo </t>
  </si>
  <si>
    <t xml:space="preserve">ficha, informes, </t>
  </si>
  <si>
    <t xml:space="preserve">SUDECAD , sub dirección academica, coordinaciones  de carrera, sub dirección de administración y finanzas.  </t>
  </si>
  <si>
    <t xml:space="preserve"> 4.  Nivel de pertinecia académica</t>
  </si>
  <si>
    <t xml:space="preserve">incremento en el indice de pertinencia academica </t>
  </si>
  <si>
    <t xml:space="preserve">1. Aplicar bateria de  test vocacional 2. Impartir Curso de inducción y curso de introducción a la vida universitaria en coordinación con las unidades academicas ( previa socialización) </t>
  </si>
  <si>
    <t xml:space="preserve">contar con las herramientas necesarias que ayuden a identificar el campo vocacional del estudiante matriculado </t>
  </si>
  <si>
    <t xml:space="preserve">mejorar el nivel de pertinencia academica logrando cohesionar aptitudes, personalidad e inteligencia </t>
  </si>
  <si>
    <t>bateria de test aplicados, constancias de cursos recibidos, historal academico</t>
  </si>
  <si>
    <t xml:space="preserve">1. promoción difusión y comunicación de llos cursos 2. mantener una convocatoria permanente con los jefes y coordinadores de los departamentos y carreras 3. impartir cursos </t>
  </si>
  <si>
    <t xml:space="preserve">al incremenatr el numero de cursos de habitos de estudio se mejorara el rendimiento academico de la población estudiantil </t>
  </si>
  <si>
    <t xml:space="preserve">mejorar el rendimeinto academico e incrementar el indice academico regular </t>
  </si>
  <si>
    <t xml:space="preserve">SUDECAD , sub dirección academica, jefes y coordinadores </t>
  </si>
  <si>
    <t>6. Mantener la cantidad de estudiantes beneficiados por el programa de atención socioeconomica y estimulos educativos, (PASEE)</t>
  </si>
  <si>
    <t xml:space="preserve">1.  Acompañamiento de la ASEBEP 2. Socialización del programa con la comunidad estudiantil tanto presencial como a distancia </t>
  </si>
  <si>
    <t xml:space="preserve">Disponibilidad de recursos </t>
  </si>
  <si>
    <t xml:space="preserve">estimular al estudiante que mantiene su indice pertinente a la beca  </t>
  </si>
  <si>
    <t xml:space="preserve">forma 003, historial academico, documentos pertinentes al programa para ser beneficiados </t>
  </si>
  <si>
    <t xml:space="preserve">SUDECAD, sub ditrección academica, sub dirección de administración y finanzas </t>
  </si>
  <si>
    <t xml:space="preserve">7. Jornadas de Curso de Introducción a la vida universitaria realizados </t>
  </si>
  <si>
    <t xml:space="preserve">36 jornadas del  curso de introducción a la vida universitaria  </t>
  </si>
  <si>
    <t>1. Inscripción de los estudiantes 2. organizaión de los cursos, 3. realización de los cursos</t>
  </si>
  <si>
    <t xml:space="preserve">demanda de estudiantes nuevos de UNAH VS </t>
  </si>
  <si>
    <t>Crear al estudiante el sentido de pertenencia e informar de la normativa de la UNAH deberes y derechos estudiantiles</t>
  </si>
  <si>
    <t xml:space="preserve">listados de asistencia, dertificados de participación </t>
  </si>
  <si>
    <t xml:space="preserve">estudiantes matriculados en UNAH VS </t>
  </si>
  <si>
    <t>8. Feria vocacional realizada</t>
  </si>
  <si>
    <t xml:space="preserve">21 carreras participando en la feria vocacional anual </t>
  </si>
  <si>
    <t xml:space="preserve">1. Planificación de la feria 2. Ejecución de la feria vocacional </t>
  </si>
  <si>
    <t xml:space="preserve">Disponiblidad de recursos, demanda de estudiantes que quieran ingresar a la universidad </t>
  </si>
  <si>
    <t xml:space="preserve">Promocionar las carreras que ofrece la UNAH VS </t>
  </si>
  <si>
    <t xml:space="preserve">fotos del evento, plan de trabajo, incripciones de las carreras, invitaciones de los centros educativos, </t>
  </si>
  <si>
    <t xml:space="preserve">egresados de educación media de la zona metropolitana y adyacentes </t>
  </si>
  <si>
    <t xml:space="preserve">SUDECAD, Coordinaciones de carrera, sub dirección academica, Sub dirección de administración y finanzas CORSA </t>
  </si>
  <si>
    <t xml:space="preserve">                                                                                                                                                                                                                                                                                                             9. Encuentro de orientadores realizado</t>
  </si>
  <si>
    <t xml:space="preserve">1 encuentro  de orientadores realizado al año </t>
  </si>
  <si>
    <t xml:space="preserve">1. planificación del encuentro 2. ejecución del encuentro </t>
  </si>
  <si>
    <t xml:space="preserve">Participación de los orientadores de educación media, disponiblidad de recursos </t>
  </si>
  <si>
    <t xml:space="preserve">fortalecer relaciones con departamentos de orientación de los institutos, capacitar para proximas admisiones a la UNAH </t>
  </si>
  <si>
    <t xml:space="preserve">listados de asistencia, diplomas de participación, invitaciones, </t>
  </si>
  <si>
    <t xml:space="preserve">orientadores , consejeros , directores de centros , Catedraticos de psicología y pedagogía </t>
  </si>
  <si>
    <t xml:space="preserve">SUDECAD, Sub Dirección de administración y finanzas </t>
  </si>
  <si>
    <t xml:space="preserve">Falta de medicamentos,  insumos y equipo </t>
  </si>
  <si>
    <t>Estudiante universitario con buena condición de salud física y mental obtienen mejor rendimiento académico y calidad de vida</t>
  </si>
  <si>
    <t xml:space="preserve">1. Informes AT1 médicas y odontológicas                                                                                                             2. Informe de actividades de promoción                                                                                                               </t>
  </si>
  <si>
    <t xml:space="preserve">Población Estudiantil </t>
  </si>
  <si>
    <t xml:space="preserve">Programa de salud y  Subdirección SUDECAD. </t>
  </si>
  <si>
    <t>Actividades a ejecutar dependiendo del presupuesto aprobado y desembolsado para VOAE, UNAH-VS.</t>
  </si>
  <si>
    <t>Dichas actividades dependen de la creación de las plazas de ambos programas y la contratación de los coordinadores de las mismas.</t>
  </si>
  <si>
    <t xml:space="preserve">Listados de inscripciones de equipos, calendarización de competiciones deportivas. Firma de contratos, acuerdos, alianzas, tratados y convenios, con socios estratégicos, listado de asistencia, becas aprobadas, inventario de implementos deportivos e insumos médicos. </t>
  </si>
  <si>
    <t>Comunidad universitaria</t>
  </si>
  <si>
    <t>Programa de deportes, programa de salud, programa de atención socioeconómica  estímulos educativo, programa de comunicación e información y Subdirección SUDECAD.</t>
  </si>
  <si>
    <t>5.1.1</t>
  </si>
  <si>
    <t>5.1.2</t>
  </si>
  <si>
    <t>5.1.3</t>
  </si>
  <si>
    <t>5.1.4</t>
  </si>
  <si>
    <t>5.1.5</t>
  </si>
  <si>
    <t>5.1.6</t>
  </si>
  <si>
    <t>5.1.7</t>
  </si>
  <si>
    <t>5.1.8</t>
  </si>
  <si>
    <t>5.1.9</t>
  </si>
  <si>
    <t xml:space="preserve"> 5.participación de los estudiantes en los cursos de hábitos de estudios y manejo efectivo del tiempo</t>
  </si>
  <si>
    <t xml:space="preserve">incremento de la participación de los estudiantes en los cursos de habitos de estudio y manejo efectivo del tiempo </t>
  </si>
  <si>
    <t xml:space="preserve">compra de bateria de test vocacional y clinicos </t>
  </si>
  <si>
    <t xml:space="preserve">papeleria </t>
  </si>
  <si>
    <t xml:space="preserve">VIDEOS EDUCATIVOS , </t>
  </si>
  <si>
    <t xml:space="preserve">DIFUSIÓN </t>
  </si>
  <si>
    <t xml:space="preserve">PLACAS Y RECONOCIMIENTOS </t>
  </si>
  <si>
    <t xml:space="preserve">1. Incrementar la membresia de beneficiarios al programa PASEE 2. Ampliar la cantidad de cupos para beneficiarios </t>
  </si>
  <si>
    <t xml:space="preserve">refrigerio a estudiantes de telecentros </t>
  </si>
  <si>
    <t xml:space="preserve">banners, trifolios, impresiones </t>
  </si>
  <si>
    <t>mesas</t>
  </si>
  <si>
    <t xml:space="preserve">BANNERS , volantes , trofolios </t>
  </si>
  <si>
    <t xml:space="preserve">refrigerios </t>
  </si>
  <si>
    <t xml:space="preserve">extensiones MULTICONTACTO DE 25 PIES </t>
  </si>
  <si>
    <t xml:space="preserve">PLACAS DE RECONICIMIENTO </t>
  </si>
  <si>
    <t>REFRIGERIOS</t>
  </si>
  <si>
    <t xml:space="preserve">COMBUSTIBLE </t>
  </si>
  <si>
    <t xml:space="preserve">ALQUILER DE MOBILIARIO </t>
  </si>
  <si>
    <t xml:space="preserve">ALQUILER DE LOCAL </t>
  </si>
  <si>
    <t xml:space="preserve">1.Brindar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</si>
  <si>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2. Contribuir a la promoción, prevención y atención integral de la salud en el estudiantado universitario, para mejorar su calidad de vida y rendimiento académico. </t>
  </si>
  <si>
    <t xml:space="preserve">1. Atención  medica general y especializada  2. Atención odontológica  3. Actividades de promoción de la salud   4. Actividades del programa de recuperación de salud                                                                                            </t>
  </si>
  <si>
    <t>5.2.1</t>
  </si>
  <si>
    <t xml:space="preserve">compra de medicamentos </t>
  </si>
  <si>
    <t xml:space="preserve">banners , artes graficas </t>
  </si>
  <si>
    <t xml:space="preserve">utensilios, estetoscopios </t>
  </si>
  <si>
    <t>3. Promover la realización de actividades socioculturales y deportivas tanto recreativas, competitivas y de intercambio estudiantil universitario.</t>
  </si>
  <si>
    <t>5.3.1</t>
  </si>
  <si>
    <t xml:space="preserve">10 entrenadores contratados </t>
  </si>
  <si>
    <t xml:space="preserve">1. Contratados los entrenadores para las distintas disciplinas deportivas </t>
  </si>
  <si>
    <t xml:space="preserve">1. reclutamiento y selección de entrenadores  2. contratacion </t>
  </si>
  <si>
    <t xml:space="preserve">implementacion permanente  del deporte competitivo y recreativo en UNAH VS </t>
  </si>
  <si>
    <t xml:space="preserve">contratos firmados y planes de trabajo  </t>
  </si>
  <si>
    <t xml:space="preserve">comunidad universitaria </t>
  </si>
  <si>
    <t xml:space="preserve">2. Implementado y funcionamiento de las ligas de las distintas disciplinas deportivas </t>
  </si>
  <si>
    <t>5.3.2</t>
  </si>
  <si>
    <t xml:space="preserve"> Cantidad de equipos deportivos  funcionando </t>
  </si>
  <si>
    <t xml:space="preserve"> 1. Desarrollar de las distintas ligas deportivas UNAH VS </t>
  </si>
  <si>
    <t xml:space="preserve">COMPRA DE UNIFORMES PARA LAS LIGAS DEPORTIVAS </t>
  </si>
  <si>
    <t xml:space="preserve">MUEBLE PARA COLOCAR ARTICULOS DEPORTIVOS </t>
  </si>
  <si>
    <t xml:space="preserve">MEDICAMENTOS E INSUMOS PARA LESIONES DEPORTIVAS </t>
  </si>
  <si>
    <t>CRONOMETROS,</t>
  </si>
  <si>
    <t xml:space="preserve">MATERIALES DE OFICINA </t>
  </si>
  <si>
    <t>1. Convocatoria a las intancias de participación según manual de Redes.    2. Elección de los representantes de los organismos de la RED.   3. Solicitar la Elaboración de Planes de Trabajo . 4. Dar seguimiento al Plan.</t>
  </si>
  <si>
    <t>Contribución al desarrollo de la Región.</t>
  </si>
  <si>
    <t xml:space="preserve">Lista de asistencia a las reuniones.  Actas de las reuniones. Fotografías  </t>
  </si>
  <si>
    <t xml:space="preserve">Población del área geográfica de la RED. </t>
  </si>
  <si>
    <t xml:space="preserve">SDA. Coordinación Regional de Educación a Distancia. </t>
  </si>
  <si>
    <t>5.3.3</t>
  </si>
  <si>
    <t xml:space="preserve"> 3.  Implementado Programas de estilo de vida saludable. </t>
  </si>
  <si>
    <t xml:space="preserve">cantidad de campañas del programa  de promocion en salud y programa de recuperacion en salud pertinentes al area de salud                                                                                                                                     </t>
  </si>
  <si>
    <t xml:space="preserve">Campañas de dietas saludables, univesidades verdes, reciclaje, actividades fisicas y recreativas pro salud                                                                                                                                                                      </t>
  </si>
  <si>
    <t xml:space="preserve">bebidas hidratantes </t>
  </si>
  <si>
    <t xml:space="preserve">artes graficas </t>
  </si>
  <si>
    <t xml:space="preserve">alquiler de audio </t>
  </si>
  <si>
    <t xml:space="preserve">alquiler de carpas </t>
  </si>
  <si>
    <t xml:space="preserve">pago de servicios profeisonales </t>
  </si>
  <si>
    <t xml:space="preserve">Promover un estado de salud fisico y mental en la comunidad estudiantil UNAH VS , el cual contribuya a un optimo desempeño academico y administrativo </t>
  </si>
  <si>
    <t xml:space="preserve">programas , contratos de servicios , contratos de alquiler, listados de alumnos insritos </t>
  </si>
  <si>
    <t xml:space="preserve">SUDECAD , Sub direccion de administracion y finanzas </t>
  </si>
  <si>
    <t>5.3.4</t>
  </si>
  <si>
    <t xml:space="preserve">  4.Carta de intenciones de uso de instalaciones con INMUDE, 105 Brigada y demas patrocinadores  que favorezca  el desarrollo del deporte universitario de la UNAH-VS.</t>
  </si>
  <si>
    <t xml:space="preserve">cartas de intenciones firmadas </t>
  </si>
  <si>
    <t xml:space="preserve">visitas a instituciones ligadas al deporte y patrocinadores,                                                                                </t>
  </si>
  <si>
    <t xml:space="preserve">combutible </t>
  </si>
  <si>
    <t xml:space="preserve">5. particpacion de los diferentes grupos estudiantiles ligados al arte y la cultura en eventos artisticos y culturales de UNAH VS Y otras instituciones relacionadas </t>
  </si>
  <si>
    <t xml:space="preserve">Cantidad de estudiantes inscritos en el area de Arte y Cultura.                                                                                                                                                                                               </t>
  </si>
  <si>
    <t>5.3.5</t>
  </si>
  <si>
    <t xml:space="preserve">1.Reclutamiento de jóvenes con  habilidades artisticas 2. alianzas con red de hacedores culturales de San Pedro Sula 3. participacion activa </t>
  </si>
  <si>
    <t xml:space="preserve">combustible </t>
  </si>
  <si>
    <t xml:space="preserve">Cumplir con los objetivos propuestos en el modelo educativo de la UNAH y su ley organica  de fomentar y fortalecer el arte y la cultura nacional. </t>
  </si>
  <si>
    <t>SUDECAD , SUB dirección de administracion y finanzas</t>
  </si>
  <si>
    <t xml:space="preserve">6.Partcipacion en  las actividades gestionadas con la red de hacedores culturales.  </t>
  </si>
  <si>
    <t xml:space="preserve">Cantidad de actividades gestionadas  con la red de hacedores culturales.                                                                                                                                                                                       </t>
  </si>
  <si>
    <t>5.3.6</t>
  </si>
  <si>
    <t xml:space="preserve">Gestión con la Red de Hacedores Culturales para realizar acitividades, 2. involucrar carreras , departamentos y asociaciones estudiantiles en el desarrollo de actividades en la red de hacedores culturales 3. gestion de espacios adecuados para el desarrollo de actividades artisticas y culturales  </t>
  </si>
  <si>
    <t xml:space="preserve">alquiler de local </t>
  </si>
  <si>
    <t xml:space="preserve">alimentos y bebidas </t>
  </si>
  <si>
    <t xml:space="preserve">uniformes de danza </t>
  </si>
  <si>
    <t xml:space="preserve">7.  Programa de servicios a estudiantes con necesidades especiales implementado y funcionando.                                                                        </t>
  </si>
  <si>
    <t>5.3.7</t>
  </si>
  <si>
    <t xml:space="preserve">Estudiantes con necesidades especiales  matriculados y con acceso a la infraestructura y acceso al Curriculum.                                                                                                                                                           </t>
  </si>
  <si>
    <t xml:space="preserve">Gestionar la creación del Programa de servicios a estudiantes con necesidades especiales PROSENE.                                                                                                                                                          </t>
  </si>
  <si>
    <t xml:space="preserve">SUDECAD , CORSA </t>
  </si>
  <si>
    <t xml:space="preserve">Garantizar el acceso a la educacion en todos sus niveles para las personas discapacidad, implementar la ley de equidad y desarrollo en las personas con discapacidad  </t>
  </si>
  <si>
    <t xml:space="preserve">listas de registro PAA </t>
  </si>
  <si>
    <t>1. Fortalecimiento y consolidación del proceso de organización y desarrollo de las redes educativas regionales de la UNAH, y de los planes estratégicos y tácticos para continuar con la reforma integral de los centros regionales de la UNAH.</t>
  </si>
  <si>
    <t>7.1.1</t>
  </si>
  <si>
    <t xml:space="preserve">1. Asignar responsable de seguimiento a las propuestas            2. Solicitar informes de avances.          3. Realizar Gestiones ante las Autoridades Superiores. </t>
  </si>
  <si>
    <t>7.1.2</t>
  </si>
  <si>
    <t xml:space="preserve">PARLANTES </t>
  </si>
  <si>
    <t>Fortalecimiento de las municipalidades y de la Vinculación de la UNAH-VS con la Sociedad.</t>
  </si>
  <si>
    <t>Lista de participantes. Convenio firmado. Liquidación de Fondos. Plan de Estudios.</t>
  </si>
  <si>
    <t>Personal Municipal. Personas de Organizaciones de Sociedad Civil.</t>
  </si>
  <si>
    <t>SDA. Docencia. VUS/UNAH-VS. Dirección de Cultura</t>
  </si>
  <si>
    <t>1.Red del Norte estructurada en su totalidad y funcionando</t>
  </si>
  <si>
    <t>3. Diplomados en Gestión Cultural para el Desarrollo Municipal</t>
  </si>
  <si>
    <t>7.1.3</t>
  </si>
  <si>
    <t>1. Formalización de compromisos con las municipalidades del Cono Sur de la Zona Metropolitana del Valle de Sula</t>
  </si>
  <si>
    <t xml:space="preserve">material educativo-modulo </t>
  </si>
  <si>
    <t>Convenio</t>
  </si>
  <si>
    <t>Convenios establecidos para mejora de la calidad educativa de acuerdo al nuevo modelo educativo de la UNAH y  de las exigencias del mercado de trabajo.</t>
  </si>
  <si>
    <t>Convenios ejecutados</t>
  </si>
  <si>
    <t>Personal  Docente y Académico</t>
  </si>
  <si>
    <t xml:space="preserve">Rectoría. Vice Rectoría  Académica. Direccion </t>
  </si>
  <si>
    <t>4.Alianzas con instituciones firmadas y en ejecución.</t>
  </si>
  <si>
    <t>7.1.4</t>
  </si>
  <si>
    <t xml:space="preserve">1. Visitas a institucines de interes alianzas 2. firmas de cartas de intenciones 3. Desarrollo de proyectos </t>
  </si>
  <si>
    <t>Ausencia de estudios acercad de la actual oferta y demanda de carreras a nivel superior entre la poblacion de la region del Valle de Sula.</t>
  </si>
  <si>
    <t>Se necesita actualizar la informacion acerca de la oferta y demanda para la planificacion integral.</t>
  </si>
  <si>
    <t>Base de datos de matricula,                  informes de procedencia de estudiantes,                           nuevas carreras ofertadas, planes de estudio,                   acuerdos de aprobación, instancias creadas acerca de los servicios académicos</t>
  </si>
  <si>
    <t>Docentes, estudiantes, empleadores, egresados, administrativos de la UNAH-VS</t>
  </si>
  <si>
    <t>Dirección, Sub Dirección Académica, Red Norte, Unidad de Docencia,  Dirección Académica de Función Tecnológica, jefatura del Departamento de Ciencias Sociales. y la Coordinación de la Carrera de Sociología</t>
  </si>
  <si>
    <t>2. Mejorar significativamente la cobertura de la UNAH y el acceso de la población hondureña a los servicios académicos de la UNAH.</t>
  </si>
  <si>
    <t>7.2.1</t>
  </si>
  <si>
    <t>1. Mayor cobertura  y oferta académica,  ampliada y pertinente a la región.</t>
  </si>
  <si>
    <t xml:space="preserve">1. Reuniones interdisciplinaria para el desarrollo del Estudio de factibilidad de nuevas carreras 2. Contribucion con los planes de estudios 3. Gestiones para la implementacion de las carreras.                                                                   </t>
  </si>
  <si>
    <t xml:space="preserve">pago de consultores </t>
  </si>
  <si>
    <t>Fortalecer el sistema bibliotecario</t>
  </si>
  <si>
    <t>Sistema virtual creado</t>
  </si>
  <si>
    <t>1) Aumentar a nivel regional  la cobertura de la UNAH y el acceso actual de la población para ingresar a realizar estudios universitarios.
2) Aumentar la pertinencia de la oferta académica de la UNAH.</t>
  </si>
  <si>
    <t>El proyecto fue aprobado por el CU</t>
  </si>
  <si>
    <t xml:space="preserve">proyecto en marcha </t>
  </si>
  <si>
    <t>3.  Desarrollar los Centros Regionales de la UNAH, como polos de desarrollo científico, técnico, y cultural de las regiones del país.</t>
  </si>
  <si>
    <t xml:space="preserve"> 1. Fortalecido Sistema de bibliotecas tradicional y virtualmente</t>
  </si>
  <si>
    <t>7.3.1</t>
  </si>
  <si>
    <t xml:space="preserve"> 2.Oferta académica con calidad, equidad y pertinencia regional y nacional, alineándose con las tendencias internacionales y regionales centroamericanos.</t>
  </si>
  <si>
    <t>7.3.2</t>
  </si>
  <si>
    <t>Implementación del Proyecto " Impulso a la Tecnología e Innovación en la UNAH en el Valle de Sula" Diseño del Edificio (diseño del edificio)</t>
  </si>
  <si>
    <t>7.3.3</t>
  </si>
  <si>
    <t>Fortalecido Sistema de bibliotecas tradicional y virtualmente</t>
  </si>
  <si>
    <t xml:space="preserve">Edificio de Innovacion de las tecnologías </t>
  </si>
  <si>
    <t>9.1.1</t>
  </si>
  <si>
    <t xml:space="preserve">1. Fortalecido el area de Innovacion y Tecnología en UNAH VS </t>
  </si>
  <si>
    <t xml:space="preserve">Necesidad de capacitar a docentes y estudiantes de las nuevas carreras </t>
  </si>
  <si>
    <t xml:space="preserve">solicitudes de equipo,. Cotizaciones , </t>
  </si>
  <si>
    <t xml:space="preserve">sub direccion academica , coordinacion academica regional </t>
  </si>
  <si>
    <t>9.1.2</t>
  </si>
  <si>
    <t xml:space="preserve">1. Gestionar con DEGT y DIE que se impartan los talleres en UNAH VS </t>
  </si>
  <si>
    <t xml:space="preserve">Necesidad de capacitac a docentes en tics </t>
  </si>
  <si>
    <t>listados de asistencia</t>
  </si>
  <si>
    <t>docente s</t>
  </si>
  <si>
    <t>1. Propuesta entregada a la Dirección de la UNAH-VS</t>
  </si>
  <si>
    <t xml:space="preserve">Mejoramiento de la Calidad Académica. Fortalecimiento de las Capacidades Tecnológica. Fortalecimiento de la Bimodalidad. </t>
  </si>
  <si>
    <t xml:space="preserve">Acuerdo de Creación de la Comisión. Actas de Reuniones. Documento de la propuesta. Fotografías. Liquidaciones de fondos. </t>
  </si>
  <si>
    <t xml:space="preserve">Estudiantes. Docentes. Comunidad Universitaria. Sociedad en General. </t>
  </si>
  <si>
    <t xml:space="preserve">Dirección. SDA. SAF. Comisión Proyectista. </t>
  </si>
  <si>
    <t>3.Propuesta de creación de la Unidad de Técnología, Innovación y Comunicación Educativa (UTICE) con las respectivas áreas (Diseño Curricular en Línea,  Pedagogía innovadora,  Producción de Tecnología)</t>
  </si>
  <si>
    <t>9.1.3</t>
  </si>
  <si>
    <t xml:space="preserve">1. Plan de seguimiento a docentes en competencias pedagogicas </t>
  </si>
  <si>
    <t>8.1.1</t>
  </si>
  <si>
    <t xml:space="preserve">1. elaboracion de fichas, 2. envio de fichas por correo-drive 3. revision de ficha 4. planificación de talleres 5. implementacion de talleres 6. encuestas de satisfaccion  </t>
  </si>
  <si>
    <t xml:space="preserve">Mantener la calidad academica </t>
  </si>
  <si>
    <t xml:space="preserve">fichas llenas, listados de asistencia, talleres impartidos, encuestas de satisfaccion </t>
  </si>
  <si>
    <t>sub direccion academica, docencia y coordinacion SED</t>
  </si>
  <si>
    <t>8.2.1</t>
  </si>
  <si>
    <t xml:space="preserve">1. diseño de la encuesta de satisfaccion 2.aplicacion de encuesta 3. revision de resultados  </t>
  </si>
  <si>
    <t xml:space="preserve">Mantener la calidad en los servicios  </t>
  </si>
  <si>
    <t xml:space="preserve">encuestas de satisfaccion llenas  </t>
  </si>
  <si>
    <t xml:space="preserve">Direccion </t>
  </si>
  <si>
    <t>1. Normados los procedimientos que tengan que ver con las comisiones integradas en materia de docencia, investigación y vinculación.</t>
  </si>
  <si>
    <t>1, Redefinicion de las comisiones y las sub comisiones de desarrollo curricular, investigación y vinculación, a través de procesos y  cronogramas de trabajo.</t>
  </si>
  <si>
    <t xml:space="preserve">Contar con gestión académica de calidad y pertinente, permitiendo la incorporación de jefes, coordinadores y docentes en las diferentes actividades. </t>
  </si>
  <si>
    <t>Descargas académicas, políticas, actas de compromiso, cronogramas de trabajo, socialización de avances, comunicaciones escritas</t>
  </si>
  <si>
    <t>2. Creado los espacios de comunicación efectiva que fortalezcan la imagen institucional de UNAH-VS,  normadas por las políticas y reglamentos internos.</t>
  </si>
  <si>
    <t>13.1.2</t>
  </si>
  <si>
    <t xml:space="preserve">una propuesta elaborada y aprobada </t>
  </si>
  <si>
    <t>13.1.3</t>
  </si>
  <si>
    <t>3. Elaborado y aprobado de una propuesta de manual para diplomados universitarios y cursos libres</t>
  </si>
  <si>
    <t xml:space="preserve">1.Organizacion del equipo de trabajo 2. revisar información 3. diseñar la propuesta 4. gestionar aprobacion </t>
  </si>
  <si>
    <t>Normalizacion de los procesos para diplomados y cursos libres.</t>
  </si>
  <si>
    <t>la propuesta elaborada y aprobada</t>
  </si>
  <si>
    <t>Sub direccion academica, comité de gestion de la calidad.</t>
  </si>
  <si>
    <t xml:space="preserve">productos de artes graficas </t>
  </si>
  <si>
    <t xml:space="preserve">informe elaborado por la sub dirección academica </t>
  </si>
  <si>
    <t>13.1.4</t>
  </si>
  <si>
    <t xml:space="preserve">1. Actividad de formacion del equipo de trabajo 2. Diseño de instrumentos e indicadores 3. aplicación de los instrumentos 4. analisis de resultados 5. elaboracion del informe </t>
  </si>
  <si>
    <t xml:space="preserve">4.Programa de seguimiento de gestión de la calidad academica y operativa de los  departamentos y carreras de la UNAH VS  </t>
  </si>
  <si>
    <t xml:space="preserve">Cumplimiento de las funciones y responsabilidades </t>
  </si>
  <si>
    <t xml:space="preserve">informe de cada una de las unidades </t>
  </si>
  <si>
    <t xml:space="preserve">jefes y coordinadores, docentes y estudiantes </t>
  </si>
  <si>
    <t>13.1.5</t>
  </si>
  <si>
    <t xml:space="preserve">5. Gestionar y  crear  una unidad de apoyo a los servicios de la direccion de educacion superior . </t>
  </si>
  <si>
    <t xml:space="preserve">unidad creada </t>
  </si>
  <si>
    <t xml:space="preserve">1. Gestionar y Elaboracion de propuesta </t>
  </si>
  <si>
    <t>Fortalecimiento de los servicios de la direccion de educacion superior, cumplimieto art. 160 constitucional</t>
  </si>
  <si>
    <t xml:space="preserve">propuesta elaborada </t>
  </si>
  <si>
    <t xml:space="preserve">universidades de la region  </t>
  </si>
  <si>
    <t>direccion de UNAH VS , sub direccion academica</t>
  </si>
  <si>
    <t xml:space="preserve">6. Implementacion del proceso de autoevaluacion institucional. </t>
  </si>
  <si>
    <t>conformadas la Comision y Sub comisiones de evaluacion institucional</t>
  </si>
  <si>
    <t>13.1.6</t>
  </si>
  <si>
    <t xml:space="preserve">1. Conformacion de la comision del Centro 2. Conformacion de sub comisiones 3. Elaboracion de manuales de procesos. 4. Instrumentalizacion </t>
  </si>
  <si>
    <t xml:space="preserve">7. Fortalecimiento en la estructura organizativa de la sub direccion academica </t>
  </si>
  <si>
    <t xml:space="preserve">numero de plazas creadas, numero de unidades creadas </t>
  </si>
  <si>
    <t>13.1.7</t>
  </si>
  <si>
    <t xml:space="preserve">mejoramiento de la calidad en todos los aspectos </t>
  </si>
  <si>
    <t xml:space="preserve">propuesta general, informes finales </t>
  </si>
  <si>
    <t>comunidad universitaria</t>
  </si>
  <si>
    <t>Dirección , sub direccion academica</t>
  </si>
  <si>
    <t xml:space="preserve">1. Crear los perfiles de los puestos 2. Realizar procesos de admisión y empleo 3. realizar procesos de nombramiento.  </t>
  </si>
  <si>
    <t xml:space="preserve">Mejoramiento de la calidad de los servicios académicos desde la docencia </t>
  </si>
  <si>
    <t>Las propuestas de nombramientos y acuerdos</t>
  </si>
  <si>
    <t>Comunidad docente</t>
  </si>
  <si>
    <t>Dirección, SubDirección Académica</t>
  </si>
  <si>
    <t xml:space="preserve">1. Nombrar Comisión para elaborar la propuesta.                                         2. Solicitar Plan de Trabajo a la Comisión Nombrada. 3. Hacer seguimiento del plan de trabajo.4 Contratacion de Jefe de la Unidad, 1 curriculista, 1 diseñador grafico, 2 tecnologos educativos </t>
  </si>
  <si>
    <t xml:space="preserve">Convenio suscrtio con la Universidad de Alicante, España. Expedientes de los aspirantes </t>
  </si>
  <si>
    <t xml:space="preserve">egresados, estudiantes y docentes de UNAH VS </t>
  </si>
  <si>
    <t xml:space="preserve">Coordinacion de movilidad academica , DAFT </t>
  </si>
  <si>
    <t>14.1.1</t>
  </si>
  <si>
    <t>1. Fortalecida la capacidad de docente y egresados de las areas de ingenierías a travez de la movilidad academica</t>
  </si>
  <si>
    <t xml:space="preserve">1. Reuniones con los  aspirantes identificados  2. asesoria en preparacion de documentos 3. remision de documentos a CU. </t>
  </si>
  <si>
    <t xml:space="preserve">Numero de estudiantes y docentes que realizan la movilidad </t>
  </si>
  <si>
    <t>14.1.2</t>
  </si>
  <si>
    <t xml:space="preserve">1. identificar los proyectos de movilidad internos 2. aplicar a convocatorias que ofrezcan financiamiento complementario para movilidad 3. realizar contactos con universidades regionales 4. gestion administrativa tecnica  de los  proyectos de movilidad 5. seguimiento post movilidad 6. difusion de resultados   </t>
  </si>
  <si>
    <t>fortalecimiento de la internacionalizacion de la educacion como eje transversal</t>
  </si>
  <si>
    <t xml:space="preserve">informes de proyectos, carta de invitacion, agendas de trabajo, listados </t>
  </si>
  <si>
    <t xml:space="preserve">docentes y estudiantes </t>
  </si>
  <si>
    <t xml:space="preserve">Coordinacion de movilidad academica, departamentos y carreras, sub direccion de administracion y finanzas </t>
  </si>
  <si>
    <t xml:space="preserve">inscripcion a congresos </t>
  </si>
  <si>
    <t>propuesta de alianza</t>
  </si>
  <si>
    <t xml:space="preserve">3. Gestionada Visita internacional al centro de simulacion medico en Barcelona  </t>
  </si>
  <si>
    <t xml:space="preserve">1. agenda de trabajo 2. seguimiento a los acuerdos que se establezcan </t>
  </si>
  <si>
    <t>14.1.3</t>
  </si>
  <si>
    <t>Como prioridad institucional de UNAH-VS en cumplimiento al proyecto del Centro de Innovación y Tecnología.</t>
  </si>
  <si>
    <t>ayudas memoria de las reuniones , correos, informe de movilidad</t>
  </si>
  <si>
    <t xml:space="preserve">autoridades de UNAH VS </t>
  </si>
  <si>
    <t xml:space="preserve">Coordinacion de movilidad academica, DIRECCION, sub direccion de administracion y finanzas </t>
  </si>
  <si>
    <t xml:space="preserve">PASAJE INTERNACIONAL </t>
  </si>
  <si>
    <t>GASTOS DE VIAJE (TAXI)</t>
  </si>
  <si>
    <t xml:space="preserve">4. Recepcion de movilidad internacional para intercambio de conocimiento </t>
  </si>
  <si>
    <t xml:space="preserve">numero de estudiantes y academicos internacionales visitantes </t>
  </si>
  <si>
    <t>14.1.4</t>
  </si>
  <si>
    <t xml:space="preserve">1. Identificacion y analisis  del perfil del estudiante o academico visitante 2. contrato de estudio o plan de trabajo 3. gestion academico administrativa de la recepcion 4. seguimiento durante la visita </t>
  </si>
  <si>
    <t xml:space="preserve">mayor cobertura academica, fortalecimiento del intercambio de conocimiento </t>
  </si>
  <si>
    <t xml:space="preserve">aplicaciones , plan de trabajo, informes de movilidad </t>
  </si>
  <si>
    <t xml:space="preserve">departamentos academicos </t>
  </si>
  <si>
    <t xml:space="preserve">ALOJAMIENTO </t>
  </si>
  <si>
    <t xml:space="preserve">5. Comunidad universitaria informada de las convocatorias de becas y los procesos de aplicación, proyectos de movilidad y de las actividades de internacionalizacion en UNAH VS </t>
  </si>
  <si>
    <t>14.1.5</t>
  </si>
  <si>
    <t xml:space="preserve">1. gestionar la impresión de boletines de becas y trifolios informativos, convocatorias de proyectos de movilidad, 2. distribucion del material impreso </t>
  </si>
  <si>
    <t xml:space="preserve">Promover en la comunidad universitaria realizar actividades de internacionalización </t>
  </si>
  <si>
    <t>Boletines de becas, trifolios, afiches, presentaciones de becas, entrevistas, páginas web, correos.</t>
  </si>
  <si>
    <t>Comunidad universitaria y egresados.</t>
  </si>
  <si>
    <t xml:space="preserve">Coordinacion de movilidad academica, sub direccion de administracion y finanzas </t>
  </si>
  <si>
    <t xml:space="preserve">6. Gestionados actividades que promuevan la internacionalizacion de la educacion en UNAH VS </t>
  </si>
  <si>
    <t xml:space="preserve">numero de eventos realizados </t>
  </si>
  <si>
    <t>14.1.6</t>
  </si>
  <si>
    <t xml:space="preserve">1. coordinacion de enlaces 2. planificacion de los eventos 3. montaje del evento </t>
  </si>
  <si>
    <t xml:space="preserve">alquiler de carpas, mesas, arreglos florales  </t>
  </si>
  <si>
    <t xml:space="preserve">fortalecer relaciones internacionales con misiones diplamaticas u otros organismos </t>
  </si>
  <si>
    <t xml:space="preserve">listados de asistencia, fotografias del evento, memorias </t>
  </si>
  <si>
    <t xml:space="preserve">Comunidad universitaria  </t>
  </si>
  <si>
    <t>14.1.7</t>
  </si>
  <si>
    <t>7. Comunidad universitaria de UNAH VS con  aplicaciones a convocatorias  de becas de forma permanente</t>
  </si>
  <si>
    <t xml:space="preserve">1.  Asesoramiento,  acompañamiento tecnico en la aplicación de los postulantes durante todo el proceso, 2. seguimiento en la movilidad a los beneficiados 3. Difusion de los resultados de la movilidad  4. contratacion de oficial de becas </t>
  </si>
  <si>
    <t xml:space="preserve">Aprovechar los recursos de fondos de cooperacion internacional </t>
  </si>
  <si>
    <t>registro de aplicantes, correos electronico, oficios, reuniones</t>
  </si>
  <si>
    <t xml:space="preserve">1. Seguimiento a propuesta de Convenio  con la Universidad Internacional  de Florida </t>
  </si>
  <si>
    <t>2. Incremento del grado de visibilidad e involucramiento interinstitucional de la UNAH en el marco de las redes universitarias.</t>
  </si>
  <si>
    <t>1.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</si>
  <si>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12.2.1</t>
  </si>
  <si>
    <t xml:space="preserve">2. Seguimiento a propuesta de Convenio Internacional con la Universidad Rey Juan Carlos de España </t>
  </si>
  <si>
    <t>12.2.2</t>
  </si>
  <si>
    <t xml:space="preserve">1. Acompañamiento al proceso, enlace entre la VRI y el departamento de Informatica Administrativa </t>
  </si>
  <si>
    <t xml:space="preserve">1. Acompañamiento al proceso, enlace entre la VRI y el departamento de Derecho  </t>
  </si>
  <si>
    <t xml:space="preserve">Fortalecer relaciones academicas y de cooperacion con universidades extranjeras </t>
  </si>
  <si>
    <t xml:space="preserve">borradores, dictamenes, memorias de reuniones </t>
  </si>
  <si>
    <t xml:space="preserve">Coordinacion de movilidad academica, departamento de informatica administrativa </t>
  </si>
  <si>
    <t xml:space="preserve">Coordinacion de movilidad academica, departamento de derecho  </t>
  </si>
  <si>
    <t>3.  Implementación del registro de acciones de internacionalización.</t>
  </si>
  <si>
    <t xml:space="preserve">1. Informes trimestrales a la VRI de las actividades de internacionalizacion en UNAH VS </t>
  </si>
  <si>
    <t>12.2.3</t>
  </si>
  <si>
    <t>1. Registro de actividades de movilidad, convenios y de proyectos con la cooperación. 2. Realizar informes 3. Envío de Informes</t>
  </si>
  <si>
    <t xml:space="preserve">Cumplimiento del mandato que tiene la VRI  en el registro de actividades de internacionalizacion </t>
  </si>
  <si>
    <t xml:space="preserve">VRI </t>
  </si>
  <si>
    <t>formatos de registro, correos electrónicos y oficio</t>
  </si>
  <si>
    <t xml:space="preserve">coordinacion de movilidad </t>
  </si>
  <si>
    <t xml:space="preserve">2. Seguimiento a los procesos administrativos en las unidades academicas, tecnicas y administrativas </t>
  </si>
  <si>
    <t xml:space="preserve">3. Implementado el proyecto Gestion Integral de Residuos Sólidos </t>
  </si>
  <si>
    <t>8.3.1</t>
  </si>
  <si>
    <t xml:space="preserve">registro de lascampañas </t>
  </si>
  <si>
    <t>sub direccion de administración y finanzas, departamento de biología</t>
  </si>
  <si>
    <t xml:space="preserve">alquiler de audio RECICLATON </t>
  </si>
  <si>
    <t xml:space="preserve">artistas RECICLATON </t>
  </si>
  <si>
    <t xml:space="preserve">productos de artes graficas RECICLATON </t>
  </si>
  <si>
    <t xml:space="preserve">productos de artes graficas CAMPAÑA FLORA Y FAUNA </t>
  </si>
  <si>
    <t xml:space="preserve">otros materiales campaña de flora y fauna </t>
  </si>
  <si>
    <t xml:space="preserve">1. Realización de Campañas de concientización , RECICLATON , Flora y Fauna , Hora  del planeta, Dia del Planeta , Día del Agua </t>
  </si>
  <si>
    <t xml:space="preserve">alquiler de audio Hora del Planeta </t>
  </si>
  <si>
    <t xml:space="preserve">productos de artes graficas Hora del Planeta </t>
  </si>
  <si>
    <t xml:space="preserve">alquiler de audio Día  del Planeta </t>
  </si>
  <si>
    <t>alquiler de toldos Dia del Planeta</t>
  </si>
  <si>
    <t xml:space="preserve">alimentos y bebidas Dia del Planeta </t>
  </si>
  <si>
    <t xml:space="preserve">productos de artes graficas Día del Planeta </t>
  </si>
  <si>
    <t xml:space="preserve">alquiler de toldos y sonido Día del Agua </t>
  </si>
  <si>
    <t xml:space="preserve">alimentos y bebidas Dia del Agua </t>
  </si>
  <si>
    <t xml:space="preserve">productos de artes graficas Día del Agua </t>
  </si>
  <si>
    <t xml:space="preserve">artista Semana de Biología </t>
  </si>
  <si>
    <t xml:space="preserve">alquiler de audio , toldos, mobiliario semana de biología </t>
  </si>
  <si>
    <t xml:space="preserve">alimentos y bebidas semana de biologia </t>
  </si>
  <si>
    <t xml:space="preserve">productos de artes graficasSemana de biología </t>
  </si>
  <si>
    <t xml:space="preserve">4. mejorado el ornato y areas verdes de la UNAH VS </t>
  </si>
  <si>
    <t>8.4.1</t>
  </si>
  <si>
    <t xml:space="preserve">Universidad respeutuosa del medio ambiente, universidades verdes y saludables </t>
  </si>
  <si>
    <t xml:space="preserve">cotizaciones , facturas, obras realizadas </t>
  </si>
  <si>
    <t xml:space="preserve">eco parque </t>
  </si>
  <si>
    <t xml:space="preserve">orquideario </t>
  </si>
  <si>
    <t xml:space="preserve">Espacios debidamente equipados para fucniones administrativas y docentes </t>
  </si>
  <si>
    <t>cotizaciones, facturas, espacios remodelados</t>
  </si>
  <si>
    <t xml:space="preserve">Sub dirección de administración y finanzas, servicios generales </t>
  </si>
  <si>
    <t xml:space="preserve">2.Gestionadas Movilidades academicas de al menos 5  carreras, estudiantes y docentes a centroamerica </t>
  </si>
  <si>
    <t xml:space="preserve">Labotarios cumplen con los estandares para la calidad de la enseñanza </t>
  </si>
  <si>
    <t>cotizaciones, facturas de compra</t>
  </si>
  <si>
    <t xml:space="preserve">Sub dirección de administración y finanzas, </t>
  </si>
  <si>
    <t xml:space="preserve">Consolidar y diseñar la estructura organizativa de UNAH-VS en el marco de la Ley. Reuniones de trabajo contrataión de personal </t>
  </si>
  <si>
    <t xml:space="preserve">Optimo funcionamiento de las unidades academicas y administrativas </t>
  </si>
  <si>
    <t xml:space="preserve">expedientes, propuestas, contratos </t>
  </si>
  <si>
    <t xml:space="preserve">Dirección sub direcciones, recursos humanos </t>
  </si>
  <si>
    <t xml:space="preserve">equipar unidades academicas y adminsitraticas para un optimo funcionamiento </t>
  </si>
  <si>
    <t xml:space="preserve">Unidades tecnicas  y  cuentan con el numero de profesores  adecuado </t>
  </si>
  <si>
    <t xml:space="preserve">1. Llamando a concurso 2. selección 3. Contratación para cubrir en los departamentos </t>
  </si>
  <si>
    <t xml:space="preserve">Unidades academicas  y  cuentan con el numero de profesores  adecuado </t>
  </si>
  <si>
    <t xml:space="preserve"> Direccion, departamentos, recursos humanos</t>
  </si>
  <si>
    <t xml:space="preserve">solicitudes, cotizaciones, facturas de compra </t>
  </si>
  <si>
    <t xml:space="preserve">Aplicada la normativa institucional vigente </t>
  </si>
  <si>
    <t xml:space="preserve">1. Conocer lor reglamentos internos de la institución, 2. aplicación correcta de la normativa </t>
  </si>
  <si>
    <t xml:space="preserve">Un institución que sigue reglas y procedimientos </t>
  </si>
  <si>
    <t xml:space="preserve">correcta aplicación de la normativa </t>
  </si>
  <si>
    <t xml:space="preserve">Todas las unidades de la UNAH VS </t>
  </si>
  <si>
    <t xml:space="preserve">Aplicación correcta de la normativa institucional </t>
  </si>
  <si>
    <t xml:space="preserve">Mejoramiento de la imagen institucional, fomentar sentido de pertenencia </t>
  </si>
  <si>
    <t xml:space="preserve">Las Unidades adminsitrativas  cuentan con el presupuesto necesario para cumplir con los eventos institucionales </t>
  </si>
  <si>
    <t xml:space="preserve">Las Unidades academicas   cuentan con el presupuesto necesario para cumplir con los eventos institucionales </t>
  </si>
  <si>
    <t xml:space="preserve">1. planificación de eventos 2. solicitudes a la sub dirección de administración y finanzas 3 realización del evento </t>
  </si>
  <si>
    <t xml:space="preserve">solicitudes, cotizaciones, facturas de compra fotos, memorias de eventos </t>
  </si>
  <si>
    <t xml:space="preserve">Sub dirección de administración y finanzas, unidades </t>
  </si>
  <si>
    <t xml:space="preserve">1. planificación de actividades institucionale s (graduaciones, festival puma, cine al paso, campañas de difusión </t>
  </si>
  <si>
    <t xml:space="preserve">Sub dirección de administración y finanzas, unidades, secretaría, relaciones publicas </t>
  </si>
  <si>
    <t>11.1.1</t>
  </si>
  <si>
    <t>11.1.2</t>
  </si>
  <si>
    <t>11.1.3</t>
  </si>
  <si>
    <t>11.1.4</t>
  </si>
  <si>
    <t>11.1.5</t>
  </si>
  <si>
    <t>11.1.6</t>
  </si>
  <si>
    <t>11.1.7</t>
  </si>
  <si>
    <t>11.1.8</t>
  </si>
  <si>
    <t>11.1.9</t>
  </si>
  <si>
    <t xml:space="preserve">Graduaciones , alquiler de local </t>
  </si>
  <si>
    <t>Graduaciones , alimentos y bebidas</t>
  </si>
  <si>
    <t xml:space="preserve">Graduaciones, otros </t>
  </si>
  <si>
    <t xml:space="preserve">Festival puma, cine al paso,otros eventos Dirección </t>
  </si>
  <si>
    <t>Unidades académicas y administrativas con equipo adecuado , para las funciones y actividades planificadas.</t>
  </si>
  <si>
    <t>Campus de UNAH VS con proyectos de infraestructura que mejoran la imagen institucional</t>
  </si>
  <si>
    <t>11.1.10</t>
  </si>
  <si>
    <t>seguimiento de proyectos con SEAPI, RECTORIA(cerco perimetral, teatro)</t>
  </si>
  <si>
    <t>espacios que permitan mejorar la imagen institucional</t>
  </si>
  <si>
    <t>obras de infraestructura</t>
  </si>
  <si>
    <t xml:space="preserve">Dirección </t>
  </si>
  <si>
    <t xml:space="preserve">cerco perimtral UNAH VS </t>
  </si>
  <si>
    <t xml:space="preserve">teatro UNAH VS </t>
  </si>
  <si>
    <t xml:space="preserve">Estructura Organizativa de UNAH VS, diseñada y aprobada , sub dirección de administración y finanzas </t>
  </si>
  <si>
    <t xml:space="preserve">Estructura Organizativa de UNAH VS, diseñada y aprobada ,  sub dirección academica y escuelas universitarias </t>
  </si>
  <si>
    <t>11.1.11</t>
  </si>
  <si>
    <t>11.1.12</t>
  </si>
  <si>
    <t xml:space="preserve">Edificio de Ciencias de la Salud equipado </t>
  </si>
  <si>
    <t xml:space="preserve">edificio equipado </t>
  </si>
  <si>
    <t xml:space="preserve">1. licitación de equipo 2. adjudicación 3 . Compra 4. Equipamiento </t>
  </si>
  <si>
    <t xml:space="preserve">Equipamiento de EUCS </t>
  </si>
  <si>
    <t>11.1.13</t>
  </si>
  <si>
    <t xml:space="preserve">Unidades academicas con espacios fisicos readecuados y remodelados de acuerdo a necesidades </t>
  </si>
  <si>
    <t xml:space="preserve">Unidades administrativas con espacios fisicos readecuados y remodelados de acuerdo a necesidades </t>
  </si>
  <si>
    <t>Elaborar un plan de desarrollo físico priorizados, que permita identificar las necesidades de mejora a las instalaciones físicas en UNAH-VS. (Aulas de maestria )</t>
  </si>
  <si>
    <t xml:space="preserve">acondicionamiento de espacios para maestría </t>
  </si>
  <si>
    <t xml:space="preserve">Alimentos y Bebidas </t>
  </si>
  <si>
    <t xml:space="preserve">Alquileres carpas , sonido, otros </t>
  </si>
  <si>
    <t xml:space="preserve">Productos de artes graficas </t>
  </si>
  <si>
    <t>Carreras con Rediseño, incorporando el tema de ética como eje curricular transversal.</t>
  </si>
  <si>
    <t xml:space="preserve">El 100% de las Carreras con Rediseño Curricular transversalizando el Eje de Ética. </t>
  </si>
  <si>
    <t>3. Estudios sobre cambios de comportamiento y valores éticos sociales – profesionales.</t>
  </si>
  <si>
    <t>Sub Dirección Académica, Coordinación programa “Lo Esencial” UNAH-VS,Coordinación de Docencia Unidad de Profesionalización y Superación Docente,Jefes de Departamentos, coordinadores de Carrera y  docentes</t>
  </si>
  <si>
    <t>1. Elaborar e implementar un programa de capacitación y desarrollo  docente sobre cómo aplicar manual operativo  de transversalización de ética.</t>
  </si>
  <si>
    <t>listados, fotografias, informes</t>
  </si>
  <si>
    <t xml:space="preserve">contribuir a la formacion integral del perfil profesional de los futuros egresados </t>
  </si>
  <si>
    <t xml:space="preserve">2. Construcción participativa de metodología para la aplicación sobre el manual de Lo Esencial a lo largo del desarrollo de  la Carrera profesional,  </t>
  </si>
  <si>
    <t xml:space="preserve">contribuir a la formacion integral del perfil profesional universitario </t>
  </si>
  <si>
    <t>el manual, memorias de reuniones, listados</t>
  </si>
  <si>
    <t>Fortalecer los valores morales y éticos en el ejercicio profesional y el comportamiento humano.</t>
  </si>
  <si>
    <t>Observancia de una nueva conducta en los profesionales de la UNAH-VS</t>
  </si>
  <si>
    <t>material</t>
  </si>
  <si>
    <t>Participación de todo el cuerpo docente y personal administrativo y técnico de la UNAH-VS .Programación de conferencias y conversatorios sobre el estudio de valores nacionales relevantes, con el objetivo de lograr una actitud crítica de estudiantes, ante los problemas de la corrupción, adoptando una posición de denuncia pública, y mostrando una mejor disposición para lograr la efectiva vigencia de los principios de la reforma.</t>
  </si>
  <si>
    <t>Implementar la Cátedra “Lo Esencial”</t>
  </si>
  <si>
    <t>El 100% de los estudiantes y docentes participan en la Cátedra “Lo Esencial”</t>
  </si>
  <si>
    <t>7.1.5</t>
  </si>
  <si>
    <t>Diseñar el perfil de la Cátedra “Lo Esencial” Participación masiva de la comunidad docente y estudiantil de la UNAH-VS. Socializar la Cátedra “Lo Esencial” con docentes y estudiantes de la UNAH-VS</t>
  </si>
  <si>
    <t>Procesos administrativos y desempeño docente con alto nivel de transparencia.  El 100% del personal que forma parte del equipo de trabajo de la UNAH-VS, rinda informes de transparencia de su labor</t>
  </si>
  <si>
    <t>Divulgar a través de los medios de comunicación el reconocimiento a universitarios que se  destacan por su conducta ejemplar. Elaboración de murales de transparencia</t>
  </si>
  <si>
    <t>7.1.6</t>
  </si>
  <si>
    <t>Garantizar una educación integral, que incorpore la gestión académica del conocimiento, de la cultura para el desarrollo, como parte de la dinámica institucional, y del perfil profesional, orientado al fortalecimiento  de la ciudadanía.</t>
  </si>
  <si>
    <t xml:space="preserve">Programa de Responsabilidad Social Universitaria aprobado por las autoridades de la UNAH-VS. Propuesta de proyecto aprobado por las Autoridades de la UNAH-VS </t>
  </si>
  <si>
    <t>1. Aplicación de estrategias e iniciativas para la sostenibilidad de construcción de ciudadanía. 2.  Realización y difusión  de estudios de los  mínimos culturales y medios de vida de las comunidades de los diferentes municipios de la red N°2</t>
  </si>
  <si>
    <t>El 100% de la comunidad universitaria participa en las acciones planificadas</t>
  </si>
  <si>
    <t>Promover la modificación de hábitos y actitudes para facilitar la Convivencia y la solidaridad.</t>
  </si>
  <si>
    <t>Incorporación de la comunidad universitaria de la UNAH-VS en acciones encaminadas a la sana convivencia y solidaridad, Implementación de conferencias sobre Derechos Humanos, Promover el Diplomado en Derechos Humanos con la Carrera de Derecho de la UNAH-VS</t>
  </si>
  <si>
    <t>7.2.2</t>
  </si>
  <si>
    <t>Organizar la feria de la interculturalidad por la paz y los derechos humanos</t>
  </si>
  <si>
    <t>Se involucran el 100% de los departamentos y Carreras de la UNAH-VS</t>
  </si>
  <si>
    <t>7.2.3</t>
  </si>
  <si>
    <t>Planificación y socialización del proyecto en la UNAH-VS.  Participación de la comunidad universitaria de la UNAH-VS. Lograr la participación de otros centros universitarios regionales y de Universidades Privadas de la región. Socialización del proyecto con otras universidades</t>
  </si>
  <si>
    <t xml:space="preserve">Participación de diferentes organizaciones de la  sociedad civil </t>
  </si>
  <si>
    <t xml:space="preserve">Fortalecida la red de gestores culturales </t>
  </si>
  <si>
    <t>Establecer alianzas estratégicas con organismos de la sociedad civil de la región, como ser los Consejos Regionales de Desarrollo, Consejos Regionales de Cultura y Mancomunidades. Socialización del plan con todos los actores sociales . Firma de convenios para unir esfuerzos en la realización de proyectos de interés común, vinculados a la construcción de ciudadanía.</t>
  </si>
  <si>
    <t>7.2.4</t>
  </si>
  <si>
    <t xml:space="preserve">                                    Priorizar la producción del conocimiento con alto contenido de identidad nacional, regional y local; que refuerce el saber local-regional, aborde los problemas nacionales, y que transite hacia la internacionalización del conocimiento.</t>
  </si>
  <si>
    <t xml:space="preserve">El 100% de los Departamentos realiza un proyecto anual de Producción de Conocimiento con Identidad nacional, regional e internacional. </t>
  </si>
  <si>
    <t>Los Departamento de la UNAH-VS realizan un proyecto de producción de conocimiento anual, con identidad nacional, regional e internacional.  Identificar áreas prioritarias de investigación en temas de identidad nacional. Realizar y publicar  los estudios de identidad  desde la perspectiva local, regional y nacional.</t>
  </si>
  <si>
    <t>Que todos los grupos artísticos organizados cuenten con espacios aptos para cultivar el arte y la cultura en la UNAH-VS</t>
  </si>
  <si>
    <t>Crear condiciones propicias para el desarrollo del arte y la cultura, así como para el rescate de la identidad nacional.</t>
  </si>
  <si>
    <t xml:space="preserve">Promover el año Académico </t>
  </si>
  <si>
    <t>Reorganizar la Red de voluntarios Culturales de la UNAH-VS</t>
  </si>
  <si>
    <t>Organizar una Red de Voluntarios Culturales Jubilados</t>
  </si>
  <si>
    <t>7.3.4</t>
  </si>
  <si>
    <t>7.4.1</t>
  </si>
  <si>
    <t>7.4.2</t>
  </si>
  <si>
    <t>7.4.3</t>
  </si>
  <si>
    <t>Fortalecer en la comunidad universitaria la práctica de las artes y la cultura como  parte de la formación integral y del buen vivir.</t>
  </si>
  <si>
    <t xml:space="preserve">El 100% de los estudiantes de la UNAHVS, participan en proyectos artísticos, culturales organizados por el  departamentos de Arte </t>
  </si>
  <si>
    <t xml:space="preserve">Gestionar instrumentos culturales y oferta educativa, encaminada hacia la formación integral, profesional en relación con el área de cultura y desarrollo (talleres de pintura, dibujo, arte, dibujo) </t>
  </si>
  <si>
    <t>6.1.3</t>
  </si>
  <si>
    <t>6.1.1</t>
  </si>
  <si>
    <t>6.1.2</t>
  </si>
  <si>
    <t>6.1.4</t>
  </si>
  <si>
    <t>6.2.1</t>
  </si>
  <si>
    <t>6.3.1</t>
  </si>
  <si>
    <t>6.3.2</t>
  </si>
  <si>
    <t>6.3.3</t>
  </si>
  <si>
    <t>Diseñar una campaña de comunicación educativa para que la comunidad universitaria esté  informada sobre los avances del programa, relevando lo pertinente a valores, ciudadanía, como parte fundamental del proceso transformador.</t>
  </si>
  <si>
    <t>Gestionar con las autoridades de la UNAH-VS, el acondicionamiento  de espacios para la práctica y realización de eventos artísticos y culturales  PLAZA FROYLAN TURCIOS , PLAZA LO ESCENCIAL EDIFICIO 5</t>
  </si>
  <si>
    <t>1. Organización e integración de equipo del sistema de posgrado</t>
  </si>
  <si>
    <t>convocatorias. Realización de Reuniones. Talleres y jornadas de trabajo</t>
  </si>
  <si>
    <t>Inportancia de equipos de trabajo</t>
  </si>
  <si>
    <t>Actas/memorias de trabajo</t>
  </si>
  <si>
    <t>Docentes UNAH-VS</t>
  </si>
  <si>
    <t>Coordinación de posgrados</t>
  </si>
  <si>
    <t>2. Diseño de programa para el funcionamiento del sistema de posgrado. 3. Acondicionamiento físico del sistema de posgrado</t>
  </si>
  <si>
    <t xml:space="preserve">1. Programa de Trabajo de Posgrados. 2. Oficina del Sistema de posgrado </t>
  </si>
  <si>
    <t>Jornadas de planificación</t>
  </si>
  <si>
    <t>Ausencia de plan de posgrados</t>
  </si>
  <si>
    <t>memorias de trabajo. Programa Posgrado</t>
  </si>
  <si>
    <t xml:space="preserve">Coordinación de posgrados. Jefes de Depto.   Comisión Posgrados </t>
  </si>
  <si>
    <t>1.Equipo de trabajo integrado</t>
  </si>
  <si>
    <t>10.1.1</t>
  </si>
  <si>
    <t>10.2.1</t>
  </si>
  <si>
    <t>Jornadas de planificación.    Comisiones de desarrollo posgrados en los departamentos. Realización de jornadas de capacitación. Planificación y organización de posgrados con los Departamentos</t>
  </si>
  <si>
    <t>Para dar respuesta a las necesidades de  programas de posgrado para el desarrollo de la región.</t>
  </si>
  <si>
    <t>Memorias de reuniones.   Listado de participantes.  Guias de trabajo.  Guías de capacitación</t>
  </si>
  <si>
    <t>3. Plan de gestión de posgrados</t>
  </si>
  <si>
    <t>1.Programa dee formación de posgrados estratégicos. Listado de posgrados.  Posgrados funcionando</t>
  </si>
  <si>
    <t>10.3.1</t>
  </si>
  <si>
    <t>Reuniones de coordinación con DIYP</t>
  </si>
  <si>
    <t>Importancia de organizar el trabajo</t>
  </si>
  <si>
    <t>memorias de reuniones</t>
  </si>
  <si>
    <t>Organizar y coordinar el sistema de posgrado</t>
  </si>
  <si>
    <t>4. Proceso de Evaluación y Acreditación de posgrados</t>
  </si>
  <si>
    <t>1.Informe proceso de Evaluación realizado por DIYP</t>
  </si>
  <si>
    <t>2. Informe proceso de Acreditación por DIYP</t>
  </si>
  <si>
    <t>10.4.1</t>
  </si>
  <si>
    <t>10.4.2</t>
  </si>
  <si>
    <t>Jornadas de trabajo, Realización y ejecución de cronograma de trabajo/ Plan de Mejoras/. DIYP</t>
  </si>
  <si>
    <t>memorias de reuniones, cronograma de trabajo.  Plan de mejora continua</t>
  </si>
  <si>
    <t xml:space="preserve">1. Reuniones de trabajo 2. Planificación y desarrollo de jornadas de capacitación en:  a. Investigación Científica      b. Redacción de Artículos Científicos </t>
  </si>
  <si>
    <t xml:space="preserve">La urgencia de planificar e incorporar las políticas, planes, programas y proyectos de investigación en el funcionamiento de los posgrados </t>
  </si>
  <si>
    <t>memorias de reuniones.  Listado de capacitaciones. Guías de capacitación</t>
  </si>
  <si>
    <t>1. Reuniones de Trabajo.       2. Cronograma de trabajo del equipo de investigación</t>
  </si>
  <si>
    <t>Organizar y coordinar el trabajo del sistema de posgrado</t>
  </si>
  <si>
    <t>memorias de trabajo.  Cronograma de trabajo</t>
  </si>
  <si>
    <t xml:space="preserve">Importancia de incorporar los posgrados en todos lo procesos y eventos científicos </t>
  </si>
  <si>
    <t>cronograma de eventos científicos.  Agenda de eventos científicos. Listado de participantes</t>
  </si>
  <si>
    <t xml:space="preserve">1.  Cronograma de eventos Científicos.                                   </t>
  </si>
  <si>
    <t>5. Plan de ejecución de Políticas, planes y programas de investigación para posgrados UNAH-VS</t>
  </si>
  <si>
    <t xml:space="preserve">1.Inscripción en cursos de capacitación investigación científica, Redacción de artículos científicos </t>
  </si>
  <si>
    <t>3.Número de participantes en congresos de Investigación</t>
  </si>
  <si>
    <t>10.5.1</t>
  </si>
  <si>
    <t>10.5.2</t>
  </si>
  <si>
    <t>10.5.3</t>
  </si>
  <si>
    <t>Organizar y coordinar el sistema de posgrados</t>
  </si>
  <si>
    <t>Agenda y memorias de reuniones. Listado de participantes</t>
  </si>
  <si>
    <t xml:space="preserve">La urgencia de planificar e incorporar las políticas, planes, programas y proyectos  de vinculación en el funcionamiento de los posgrados </t>
  </si>
  <si>
    <t>Guías de capacitación. Listado de participantes. Propuestas de vinculación.</t>
  </si>
  <si>
    <t>Listado de proyectos de vinculación.</t>
  </si>
  <si>
    <t>Listado de instituciones y/o población beneficiada</t>
  </si>
  <si>
    <t>6. Plan de ejecución de Políticas, planes y programas de investigación para posgrados UNAH-VS</t>
  </si>
  <si>
    <t>1.Reuniones de trabajo con equipos de posgrados de cada unidad académica</t>
  </si>
  <si>
    <t xml:space="preserve">2 Realización de talleres de capacitación                     Propuestas de vinculación de cada posgrados o de los posgrados </t>
  </si>
  <si>
    <t xml:space="preserve">3.Listado de proyectos de vinculación.   </t>
  </si>
  <si>
    <t>4.Selección de instituciones/ población beneficiada</t>
  </si>
  <si>
    <t xml:space="preserve">2.Capacitación en las políticas de vinculación y su desarrollo en posgrados </t>
  </si>
  <si>
    <t>3.Número de proyectos de vinculación</t>
  </si>
  <si>
    <t>10.6.1</t>
  </si>
  <si>
    <t>10.6.2</t>
  </si>
  <si>
    <t>10.6.3</t>
  </si>
  <si>
    <t>10.6.4</t>
  </si>
  <si>
    <t>Realización de talleres/ seminarios/ jornadas de capacitación</t>
  </si>
  <si>
    <t>Guías de capacitación.  Listado de participantes.</t>
  </si>
  <si>
    <t>Solicitar los convenios suscritos por la UNAH. Análisis de los convenios de interrnalización y su aplicación en UNAH-VS</t>
  </si>
  <si>
    <t xml:space="preserve">La urgencia de planificar las políticas de internacionalización en el funcionamiento de los posgrados </t>
  </si>
  <si>
    <t>Listado de convenios suscritos por la UNAH</t>
  </si>
  <si>
    <t>Estudio  de convenios suscritos por la UNAH</t>
  </si>
  <si>
    <t>7.Plan de ejecución de Políticas, planes y programas de internacionalización</t>
  </si>
  <si>
    <t xml:space="preserve">1.Capacitación en las políticas, planes y programas de internalización. </t>
  </si>
  <si>
    <t>2.Convenios con universidades extranjeras</t>
  </si>
  <si>
    <t>3.Plan de internalización de posgrados de UNAH-VS</t>
  </si>
  <si>
    <t>10.7.1</t>
  </si>
  <si>
    <t>10.7.2</t>
  </si>
  <si>
    <t>10.7.3</t>
  </si>
  <si>
    <t>1. Elaboración de las guías de formación y capacitación.  2. Selección y acondicionamiento de espacio de capacitación. 3. Selección e invitación a participantes en la capacitación.  3. Preparación de guías de evaluación de capacitación.</t>
  </si>
  <si>
    <t xml:space="preserve">Importancia y urgencia de formar y capacitar al personal docente de UNAH-VS, en los procesos de diseño, gestión y seguimiento de posgrados </t>
  </si>
  <si>
    <t>Guías de formación y capacitación--- Listado de participantes.,.  Invitaciones----- Guías de evaluación</t>
  </si>
  <si>
    <t>1. Elaboración de cronograma y jornalización de capacitaciones.    2.  Realización de gestiones de coordinación con la DIYP.   3. Elaboración de listado de tutores de capacitación.   3. Solicitudes de apoyo en administración para el desarrollo de la formación y capacitación.</t>
  </si>
  <si>
    <t>Cronograma de capacitación--- Memorias de reuniones..  Listado de tutores.    Listado de personal de apoyo</t>
  </si>
  <si>
    <t>1. Solicitud para gestores de atención en los posgrados.   2.  Elaboración de listado de candidatos a formación y capacitación.</t>
  </si>
  <si>
    <t>Listado de personal de atención.     Listados de participantes.</t>
  </si>
  <si>
    <t>1.Generación de invitaciones para los participantes en la formación y capacitación. Elaborac ión de cuadros de asistencia a las formaciones y capacitaciones.l</t>
  </si>
  <si>
    <t>Invitaciones.    Cuadros de asistencia</t>
  </si>
  <si>
    <t>1. Elaboración de guiís metodológicas para la elaboración de propuestas.  2. Jornadas de trabajo con los equipos de trabajo.  3. Redacción de propuestas de gestión de posgrados.   4. Elaboración de conograma de gestión y seguimiento de las propuestas.</t>
  </si>
  <si>
    <t>Guías metodológicas. Memorias de trabajo.    Propuestas de posgrado.     Cronograma de gestión y seguimiento</t>
  </si>
  <si>
    <t xml:space="preserve">8. Plan de formación y capacitación en diseño y gestión de posgrados </t>
  </si>
  <si>
    <t>1.Guías metodológicas para el desarrollo de la formación y capacitación</t>
  </si>
  <si>
    <t>2.Cronograma de planificación y desarrollo de la formación y capacitación</t>
  </si>
  <si>
    <t>3.Inscripción en cursos de capacitación y formación</t>
  </si>
  <si>
    <t>4.Número de participantes en la formación y capacitación</t>
  </si>
  <si>
    <t>5.Propuesta de gestión de posgrados</t>
  </si>
  <si>
    <t>10.8.1</t>
  </si>
  <si>
    <t>10.8.2</t>
  </si>
  <si>
    <t>10.8.3</t>
  </si>
  <si>
    <t>10.8.4</t>
  </si>
  <si>
    <t>10.8.5</t>
  </si>
  <si>
    <t xml:space="preserve">Relaciones Interpersonales
Capacitación Practica (Fuera de la Institución)
</t>
  </si>
  <si>
    <t>12.1.1</t>
  </si>
  <si>
    <t>Capacitación Servicio al Cliente</t>
  </si>
  <si>
    <t>Capacitación Legislación Laboral</t>
  </si>
  <si>
    <t>Capacitación Redacción Moderna</t>
  </si>
  <si>
    <t>Capacitación Técnicas de Limpieza</t>
  </si>
  <si>
    <t>12.1.2</t>
  </si>
  <si>
    <t>12.1.3</t>
  </si>
  <si>
    <t>12.1.4</t>
  </si>
  <si>
    <t>12.1.5</t>
  </si>
  <si>
    <t>Elaborar manuales que orienten los procesos administrativos que corresponde aplicar a  la Coordinacion  de Desarrollo de Personal de la UNAH-VS.</t>
  </si>
  <si>
    <t xml:space="preserve">1.Manual de procedimiento elaborado </t>
  </si>
  <si>
    <t>12.3.1</t>
  </si>
  <si>
    <t xml:space="preserve">TABLET PARA SUPERVISIÓN </t>
  </si>
  <si>
    <t xml:space="preserve">IMPRESORA PARA CARNET </t>
  </si>
  <si>
    <t xml:space="preserve">CAMARA PROFESIONAL </t>
  </si>
  <si>
    <t xml:space="preserve">SONIDO </t>
  </si>
  <si>
    <t xml:space="preserve">REMODELACIÓN OFICINA DE RRHH </t>
  </si>
  <si>
    <t xml:space="preserve">Unidades administrativas dependientes de la (Dirección, rrhh)  cuentan con el personal adecuado </t>
  </si>
  <si>
    <t xml:space="preserve">ARMARIO </t>
  </si>
  <si>
    <t xml:space="preserve">MONITORES </t>
  </si>
  <si>
    <t xml:space="preserve">QUEMADORAS DE DVD </t>
  </si>
  <si>
    <t xml:space="preserve">GAVETEROS </t>
  </si>
  <si>
    <t xml:space="preserve">ESTANTES </t>
  </si>
  <si>
    <t xml:space="preserve">GAVINETES </t>
  </si>
  <si>
    <t xml:space="preserve">LIBREROS </t>
  </si>
  <si>
    <t xml:space="preserve">LOCKERS </t>
  </si>
  <si>
    <t xml:space="preserve">MESAS </t>
  </si>
  <si>
    <t xml:space="preserve">MUEBLES PARA COMPUTADORA </t>
  </si>
  <si>
    <t xml:space="preserve">SISTEMA DE FLUJO CONTINUO DE TINTA </t>
  </si>
  <si>
    <t xml:space="preserve">LECTORES DE CODIGO DE BARRA </t>
  </si>
  <si>
    <t xml:space="preserve">AIRES ACONDICIONADOS </t>
  </si>
  <si>
    <t xml:space="preserve">ANTENAS WI FI ROUTER </t>
  </si>
  <si>
    <t xml:space="preserve">AMPLIFICADOR DE BAJO </t>
  </si>
  <si>
    <t xml:space="preserve">APUNTADORES </t>
  </si>
  <si>
    <t>BAJO</t>
  </si>
  <si>
    <t xml:space="preserve">BATERIA </t>
  </si>
  <si>
    <t xml:space="preserve">MICROFONOS </t>
  </si>
  <si>
    <t xml:space="preserve">CABLE PARA MICROFONO </t>
  </si>
  <si>
    <t xml:space="preserve">ARMAS DE FUEGO </t>
  </si>
  <si>
    <t xml:space="preserve">COLUMNAS </t>
  </si>
  <si>
    <t xml:space="preserve">CONSOLAS </t>
  </si>
  <si>
    <t xml:space="preserve">EXTRACTORES DE AIRE </t>
  </si>
  <si>
    <t xml:space="preserve">GUITARRA ELECTRICA </t>
  </si>
  <si>
    <t xml:space="preserve">JUEGO DE MUEBLES </t>
  </si>
  <si>
    <t xml:space="preserve">VENTILADORES </t>
  </si>
  <si>
    <t xml:space="preserve">RADIOS DE COMUNICACIÓN </t>
  </si>
  <si>
    <t xml:space="preserve">CAJA CHICA </t>
  </si>
  <si>
    <t xml:space="preserve">CAJAS PLASTICAS CON TAPADERA GRANDE </t>
  </si>
  <si>
    <t xml:space="preserve">CÁMARA FOTOGRAFICA </t>
  </si>
  <si>
    <t xml:space="preserve">CARGADOR DE LAPTOP </t>
  </si>
  <si>
    <t xml:space="preserve">CARPAS BLANCAS </t>
  </si>
  <si>
    <t xml:space="preserve">CATEDRAS </t>
  </si>
  <si>
    <t xml:space="preserve">CINTURONES DE SEGURIDAD </t>
  </si>
  <si>
    <t xml:space="preserve">CORTADORAS EN FRIO </t>
  </si>
  <si>
    <t xml:space="preserve">CORTINAS VERTICALES </t>
  </si>
  <si>
    <t xml:space="preserve">ENFRIADORES DE AGUA </t>
  </si>
  <si>
    <t xml:space="preserve">ESCALERA METALICA </t>
  </si>
  <si>
    <t xml:space="preserve">GUILLOTINAS </t>
  </si>
  <si>
    <t xml:space="preserve">MAQUINA PARA SOLDAR </t>
  </si>
  <si>
    <t xml:space="preserve">PIZARRAS </t>
  </si>
  <si>
    <t xml:space="preserve">PERCOLADORA </t>
  </si>
  <si>
    <t xml:space="preserve">PUPITRES </t>
  </si>
  <si>
    <t xml:space="preserve">Número de espacios readecuados UNAH VS </t>
  </si>
  <si>
    <t xml:space="preserve">OTRAS REMODELACIONES UNAH VS </t>
  </si>
  <si>
    <t xml:space="preserve">LABORATORIO INGENIERIA EN SISTEMAS </t>
  </si>
  <si>
    <t xml:space="preserve">A.1 La Coordinación Regional de Investigación fomenta y promueve el desarrollo de investigación en UNAH-VS (Estudiantes y Docentes) </t>
  </si>
  <si>
    <t xml:space="preserve"> 6 becas básicas otorgadas</t>
  </si>
  <si>
    <t>1)Capacitación y socialización sobre el proceso de becas y como presentar un proyecto de investigación</t>
  </si>
  <si>
    <t>Liquides presupeustaria</t>
  </si>
  <si>
    <t>Aplicación de los incentivos a la Investigación</t>
  </si>
  <si>
    <t>Becas otorgadas y realizadas</t>
  </si>
  <si>
    <t>Investigadores, estudiantes y grupos de investigación</t>
  </si>
  <si>
    <t>Unidad de Gestión y CRI</t>
  </si>
  <si>
    <t>A2 Se consolida el Concurso del Concurso de Poster</t>
  </si>
  <si>
    <t>Premio para el 1er, 2do y 3er Lugar Concurso de Poster</t>
  </si>
  <si>
    <t>2)Promoción y difusión entre la comunidad universitaria del premio al mejor poster de investigación 2016</t>
  </si>
  <si>
    <t>Se reciben propuestas al concurso de poster</t>
  </si>
  <si>
    <t>Concurso realizado y lista de propuestas de poster presentadas</t>
  </si>
  <si>
    <t>Estudiante y docentes de UNAH-VS</t>
  </si>
  <si>
    <t>A.3  Promoción de la investigación como carga académica.</t>
  </si>
  <si>
    <t>Al menos 1 docente con investigación como carga académica.</t>
  </si>
  <si>
    <t>3) Se Capacita al docente sobre la investigación como carga académica</t>
  </si>
  <si>
    <t>Al menos un docente aplica a investigación como carga académica</t>
  </si>
  <si>
    <t>Constancia de Investigación como Carga Académica</t>
  </si>
  <si>
    <t>Jefatura de Depto y CRI</t>
  </si>
  <si>
    <t>A.4 Se promueve el concurso de Ideas de Innovación en modalidad estudiante y docenteUNAH-VS</t>
  </si>
  <si>
    <t>Premio de Innovación Docente y Estudiante.</t>
  </si>
  <si>
    <t>4)Planificación del Concurso</t>
  </si>
  <si>
    <t>Se reciben propuestas al concurso de Ideas de Innovación en sus dos modalidades</t>
  </si>
  <si>
    <t>Concurso realizado y lista de propuestas Concurso de Ideas de Innovación</t>
  </si>
  <si>
    <t>Estudiantes y docentes de UNAH-VS</t>
  </si>
  <si>
    <t xml:space="preserve">B.1 Articulos Publicados </t>
  </si>
  <si>
    <t>6 articulos publicados  investigaciones financiada con becas</t>
  </si>
  <si>
    <t xml:space="preserve">5) Envio  de los articulos cientificos a los diferentes consejos editoriales de las revistas para su revision y aprobacion. </t>
  </si>
  <si>
    <t>Investigaciones culminadas y artículos finalizados</t>
  </si>
  <si>
    <t>Coordinacion Regional de Investigación UNAH-VS</t>
  </si>
  <si>
    <t>B2. Revista indexadas</t>
  </si>
  <si>
    <t>2 Revista Indexada publicada</t>
  </si>
  <si>
    <t>6) Gestión y fortalececimiento 2 Revistas en UNAH-VS</t>
  </si>
  <si>
    <t>Se reciben articulos para publicacion</t>
  </si>
  <si>
    <t>B3. La Coordinación Regional de Investigación organiza y desarrolla el 3er. Congreso de Investigación Científica</t>
  </si>
  <si>
    <t>Congreso realizado</t>
  </si>
  <si>
    <t>Planificación, socialización del Congreso y formar equipos de trabajo.</t>
  </si>
  <si>
    <t>B4. La Coordinación Sistematiza y reporta los eventos cientificos realizados por las unidades académicas de UNAH-VS</t>
  </si>
  <si>
    <t>Eventos científicos registrados en la Coordinación Regional de Investigación</t>
  </si>
  <si>
    <t>Socializar matriz de eventos científicos en UNAH-VS</t>
  </si>
  <si>
    <t>Se realizan eventos científicso en UNAH-VS</t>
  </si>
  <si>
    <t>Sistematización de  eventos científicos en UNAH-VS</t>
  </si>
  <si>
    <t>Ficha de registro</t>
  </si>
  <si>
    <t>B5. Se gestiona la publicación de articulos para estudiantes de grado y postgrado</t>
  </si>
  <si>
    <t>8 articulos publicados en la revista portal de la ciencua</t>
  </si>
  <si>
    <t>7)Recepción y gestión de publicación de articulos en Revista Portal de la Ciencia</t>
  </si>
  <si>
    <t>B6. Página web de Coordinación Regional de Investigación actualizada</t>
  </si>
  <si>
    <t>Página web de la Coordinación Regional con información actualizada</t>
  </si>
  <si>
    <t>Actualización períodica de la información en la web de la Coordinación</t>
  </si>
  <si>
    <t>Se cuenta con acceso a internet y la universidad funciona normal</t>
  </si>
  <si>
    <t>Web funcionando</t>
  </si>
  <si>
    <t>B7. Apoyo a eventos de investigación Científica</t>
  </si>
  <si>
    <t>Eventos científicos realizado</t>
  </si>
  <si>
    <t>Socializar apoyo a los eventos científicos</t>
  </si>
  <si>
    <t>Unidades académicas realizan eventos científicos</t>
  </si>
  <si>
    <t>Listadi de asistencia y particpación</t>
  </si>
  <si>
    <t>C.1 Diplomado de Investigación Científica</t>
  </si>
  <si>
    <t>2 Diplomados de Investigación Científica para UNAH-VS</t>
  </si>
  <si>
    <t>8) Promoción y difusión del diplomado con Unidades de Gestión, Jefes de Departamento y docentes UNAH-VS</t>
  </si>
  <si>
    <t>Los docentes se incriben al diplomado de Investigación Científica</t>
  </si>
  <si>
    <t xml:space="preserve">Doentes </t>
  </si>
  <si>
    <t>C2. Diplomado en Gestión de la Investigación</t>
  </si>
  <si>
    <t>20 docentes cursando diplomado de Gestión de la Investigación</t>
  </si>
  <si>
    <t>9)Gestión para firma de convenio OEI</t>
  </si>
  <si>
    <t>Los docentes se incriben al diplomado de Gestión de la Investigación</t>
  </si>
  <si>
    <t>Fortalecimiento de las competencias de los gestores de la investigación</t>
  </si>
  <si>
    <t>Gestores de Investigación</t>
  </si>
  <si>
    <t>C3. Cursos de Apoyo a la Investigación</t>
  </si>
  <si>
    <t>20 reciben curso de cómo presentar un proyecto de Investigación</t>
  </si>
  <si>
    <t>10)Promoción y difusión de Curso Como presentar un Proyecto de Investigación</t>
  </si>
  <si>
    <t>Docentes inscritos en curso</t>
  </si>
  <si>
    <t>20 docentes reciben curso sobre construcción de instrumento de investigación</t>
  </si>
  <si>
    <t>11)Promoción y difusión de Curso Construcción de Instrumentos</t>
  </si>
  <si>
    <t>20 docentes reciben sobre problación y muestra</t>
  </si>
  <si>
    <t>12)Promoción y difusión de Curso de Población y Muestra</t>
  </si>
  <si>
    <t>20 docentes reciben curso  Evaluación de Impacto Proyectos Sociales</t>
  </si>
  <si>
    <t>13)Promoción y difusión de Curso de Evaluación de Impacto de Proyectos Sociales</t>
  </si>
  <si>
    <t>20 Docentes reciben curso de análisis de datos cuantitativo</t>
  </si>
  <si>
    <t>14)Promoción y difusión de Curso Análisis de Datos Cuantitativos</t>
  </si>
  <si>
    <t>20 Docentes reciben curso de Tecnicas cualitativas</t>
  </si>
  <si>
    <t>15)Promoción y difusión de Curso Técncias Cualitativas</t>
  </si>
  <si>
    <t>20 docentes reciben curso de Atlas TI</t>
  </si>
  <si>
    <t>16)Promoción y difusión de Curso de Atlas TI</t>
  </si>
  <si>
    <t>Curso de SPSS básico</t>
  </si>
  <si>
    <t>17)Promoción y difusión de Curso deSPSS básico</t>
  </si>
  <si>
    <t>Curso de Redacción Científica</t>
  </si>
  <si>
    <t>18)Promoción y difusión de Curso Redacción Científica</t>
  </si>
  <si>
    <t>20 docentes reciben curso sobre Propiedad Intelectual</t>
  </si>
  <si>
    <t>19)Promoción y difusión de Cursos Propiedad Intelectual</t>
  </si>
  <si>
    <t>E1  Creacion de Grupos de Investigacion</t>
  </si>
  <si>
    <t xml:space="preserve">21)Fortalecimiento de los grupos de investigación </t>
  </si>
  <si>
    <t xml:space="preserve">E2. Creacion y fortalecimiento  de unidades de gestión en investigación </t>
  </si>
  <si>
    <t xml:space="preserve">22)Fortalecimiento de las unidades de gestion de investigacion </t>
  </si>
  <si>
    <t>E3. Fortalecimientos de Circulos de Creatividad</t>
  </si>
  <si>
    <t>3 Circulos de Creatividad</t>
  </si>
  <si>
    <t>23)Fomento, difusión y capacitación Circulo de Creatividad</t>
  </si>
  <si>
    <t>E4. Creación y consolidación Semilleros de Investigación</t>
  </si>
  <si>
    <t>2 Semilleros</t>
  </si>
  <si>
    <t>24)Fomento, difusión y capacitación Semilleros de Investigación</t>
  </si>
  <si>
    <t>E5. Consolidación del Centro de Apoyo a la Tecnología e Innovación (CATI)</t>
  </si>
  <si>
    <t>CATI  funcionando</t>
  </si>
  <si>
    <t>25)Gestionar equipo y recurso para fortalecer funcionamiento del CATI</t>
  </si>
  <si>
    <t>Listado de usuarios del CATI</t>
  </si>
  <si>
    <t>E.6 La Coordinación Regional de Investigación gestiona y obtiene 3 plazas permanentes para el correcto funcionamiento en 2016</t>
  </si>
  <si>
    <t>3 personas contratadas con plaza en 2016</t>
  </si>
  <si>
    <t>26)Gestionar equipo y recurso para fortalecer funcionamiento de la Coordinación Regional de Investigación</t>
  </si>
  <si>
    <t>Fortalecimiento de la Coordinación Regional de Investigación y CATI</t>
  </si>
  <si>
    <t>Ordenes de compra</t>
  </si>
  <si>
    <t>CRI/CATI</t>
  </si>
  <si>
    <t>E.7 Coordinación gestiona adquisicion de 5 computadoras para funcionamiento de la Coordinación Regional de Investigación y el CATI</t>
  </si>
  <si>
    <t>5 Computadoras adjudicadas a la Coordinación Regional de Investigación</t>
  </si>
  <si>
    <t>Gestionar ante la Subdirección de Finanzas la compra de 5 computadoras</t>
  </si>
  <si>
    <t>E8 Compra de 2 Impresora multifunción</t>
  </si>
  <si>
    <t>2 Impresoras multifunción</t>
  </si>
  <si>
    <t>27)Gestionar ante la Subdirección de Finanzas la compra de 5 computadoras</t>
  </si>
  <si>
    <t>2.A.1</t>
  </si>
  <si>
    <t>2.A.2</t>
  </si>
  <si>
    <t>2.A.3</t>
  </si>
  <si>
    <t>2.A.4</t>
  </si>
  <si>
    <t>2.B.1</t>
  </si>
  <si>
    <t>2.B.2</t>
  </si>
  <si>
    <t>2.B.3</t>
  </si>
  <si>
    <t>2.B.4</t>
  </si>
  <si>
    <t>2.B.5</t>
  </si>
  <si>
    <t>2.B.6</t>
  </si>
  <si>
    <t>2.B.7</t>
  </si>
  <si>
    <t>2.C.1</t>
  </si>
  <si>
    <t>2.C.2</t>
  </si>
  <si>
    <t>2.C.3</t>
  </si>
  <si>
    <t>2.E.1</t>
  </si>
  <si>
    <t>2.E.2</t>
  </si>
  <si>
    <t>2.E.3</t>
  </si>
  <si>
    <t>2.E.4</t>
  </si>
  <si>
    <t>2.E.5</t>
  </si>
  <si>
    <t>2.E.6</t>
  </si>
  <si>
    <t>2.E.7</t>
  </si>
  <si>
    <t xml:space="preserve">CONGRESO DE INVESTIGACIÓN CIENTIFICA </t>
  </si>
  <si>
    <t xml:space="preserve">APOYO A EVENTOS CIENTIFICOS </t>
  </si>
  <si>
    <t xml:space="preserve">DIFUSIÓN DE PREMIO </t>
  </si>
  <si>
    <t xml:space="preserve">FORTALECIMIENTO DEL CATI </t>
  </si>
  <si>
    <t xml:space="preserve">PREMIO DE INVESTIGACIÓN </t>
  </si>
  <si>
    <t>Número de capacitaciones en temas de rediseño</t>
  </si>
  <si>
    <t xml:space="preserve">100% de borrador del informe del Proyecto piloto TUNING </t>
  </si>
  <si>
    <t>Atendidas un Promedio de  10,000  atenciones médicas brindadas en el año 2016.    2. Promedio de  3,000 atenciones odontológicas brindadas en el año 2016.  3. Promedio de 8 campañas de promoción de la salud desarrolladas</t>
  </si>
  <si>
    <t xml:space="preserve">Porcentaje de atenciones médicas  brindadas,Porcentaje de atenciones odontológicas brindadas, Porcentaje de campañas de promoción de la salud                                                                                                                                                    </t>
  </si>
  <si>
    <t xml:space="preserve">Porcentaje de ejecucion del  Plan  integral de desarrollo de la Red.  Parámetros definidos para seguimiento y evaluación de la Red. </t>
  </si>
  <si>
    <r>
      <t xml:space="preserve">Resultados permanentes y sostenidos de contribución al Desarrollo Humano Sostenible regional de los Telecentros en funcionamiento. </t>
    </r>
    <r>
      <rPr>
        <sz val="11"/>
        <color rgb="FFFF0000"/>
        <rFont val="Calibri"/>
        <family val="2"/>
        <scheme val="minor"/>
      </rPr>
      <t xml:space="preserve"> 2. Nuevas Carreras de Pregrado, Grado y Postgrado,</t>
    </r>
    <r>
      <rPr>
        <sz val="11"/>
        <color theme="1"/>
        <rFont val="Calibri"/>
        <family val="2"/>
        <scheme val="minor"/>
      </rPr>
      <t xml:space="preserve"> gestionar el funcionamiento de Instituto Tecnologico de Puerto Cortes. </t>
    </r>
  </si>
  <si>
    <r>
      <t xml:space="preserve">1. Un nuevo Telecentro en funcionamiento (Santa Barbara)  </t>
    </r>
    <r>
      <rPr>
        <sz val="9"/>
        <color rgb="FFFF0000"/>
        <rFont val="Calibri"/>
        <family val="2"/>
        <scheme val="minor"/>
      </rPr>
      <t xml:space="preserve"> 2. Carreras  Técnicas (medicina e ingenieria), Licenciatura en Lenguas Extranjeras  e Ingeniería en Sistemas  con acuerdo de creación / ampliación. 3. Maestria en gestion Infromatica                </t>
    </r>
  </si>
  <si>
    <t>Diplomado desarrollado  en las municipalidades del Cono Sur de la Zona Metropolitana del Valle de Sula</t>
  </si>
  <si>
    <t xml:space="preserve">Alianzas y cartas de intenciones firmadas </t>
  </si>
  <si>
    <t>Porcentaje de carreras tecnicas y licenciaturas nuevas ofertadas generadas por la Red Educativa Regional.</t>
  </si>
  <si>
    <t xml:space="preserve">1.Gestion de compra de mobiliario para biblioteca general, 2. Gestión de diseño y equipamiento de biblioteca medica </t>
  </si>
  <si>
    <t xml:space="preserve">Dirección , sub dirección académica </t>
  </si>
  <si>
    <t xml:space="preserve">demanda de carreras técnicas en la región </t>
  </si>
  <si>
    <t>Rectoría          Vicerrectoría Académica   Dirección UNAH              Grupo Gestor</t>
  </si>
  <si>
    <t xml:space="preserve">3. Carreras a nivel de técnico universitario en proceso de diseño </t>
  </si>
  <si>
    <t xml:space="preserve">1. reuniones de trabajo de las sub comisiones de carreras técnicas </t>
  </si>
  <si>
    <t xml:space="preserve">carreras a nivel de técnico universitario en proceso de diseño </t>
  </si>
  <si>
    <t xml:space="preserve">Bibliotecas en funcionamiento </t>
  </si>
  <si>
    <t>Impulsar la transparencia, la ética, la rendición de cuentas y el combate a la corrupción en todas sus formas de expresión.</t>
  </si>
  <si>
    <t xml:space="preserve">contribuir a la formación integral del perfil profesional de los futuros egresados </t>
  </si>
  <si>
    <t xml:space="preserve">Porcentaje de proyectos puestos en marcha </t>
  </si>
  <si>
    <t xml:space="preserve">Porcentaje de procesos a mejorar </t>
  </si>
  <si>
    <t xml:space="preserve">Porcentaje de fichas de informacion de perfil docente para evaluar </t>
  </si>
  <si>
    <t xml:space="preserve">1. Construcción de eco parque 2. construcción de orquideario </t>
  </si>
  <si>
    <t xml:space="preserve">1. Gestión para nuevo laboratorio. 2. Gestión construcción anexo a la sala de innovación y tecnología </t>
  </si>
  <si>
    <t xml:space="preserve">sub dirección académica , coordinación académica regional </t>
  </si>
  <si>
    <t xml:space="preserve">2. Capacitación en talleres tecno pedagógicos </t>
  </si>
  <si>
    <t xml:space="preserve">Porcentaje de avance en el proceso de construccion del Laboratorio </t>
  </si>
  <si>
    <t xml:space="preserve">Al menos 10 talleres tecnopedagogicos impartidos </t>
  </si>
  <si>
    <t xml:space="preserve">4.Porcentaje de instituciones beneficiadas/o población beneficiada </t>
  </si>
  <si>
    <t>2.Integración  de equipo de investigación en posgrados.</t>
  </si>
  <si>
    <t xml:space="preserve">1.Integración  de equipos de vinculacion </t>
  </si>
  <si>
    <t>Porcentaje de plan de desarrollo fisisco ejecutado</t>
  </si>
  <si>
    <t xml:space="preserve">Laboratorios de las distintas carreras disponen del equipo necesario para su optimo funcionamiento  </t>
  </si>
  <si>
    <t xml:space="preserve">1. solicitudes de equipo, 2.cotizaciones 3. adquisición de equipo. 4. equipamiento de los espacios </t>
  </si>
  <si>
    <t>Porcentaje de avance del proyecto</t>
  </si>
  <si>
    <t>laboratorios con equipo actualizado (Ingeniería en sistemas)</t>
  </si>
  <si>
    <t>Porcentaje de espacios acondicionados</t>
  </si>
  <si>
    <r>
      <rPr>
        <sz val="12"/>
        <color rgb="FFFF0000"/>
        <rFont val="Calibri"/>
        <family val="2"/>
        <scheme val="minor"/>
      </rPr>
      <t xml:space="preserve">Numero de </t>
    </r>
    <r>
      <rPr>
        <sz val="12"/>
        <color theme="1"/>
        <rFont val="Calibri"/>
        <family val="2"/>
        <scheme val="minor"/>
      </rPr>
      <t xml:space="preserve">nuevas plazas </t>
    </r>
  </si>
  <si>
    <r>
      <rPr>
        <sz val="12"/>
        <color rgb="FFFF0000"/>
        <rFont val="Calibri"/>
        <family val="2"/>
        <scheme val="minor"/>
      </rPr>
      <t>Numero de</t>
    </r>
    <r>
      <rPr>
        <sz val="12"/>
        <color theme="1"/>
        <rFont val="Calibri"/>
        <family val="2"/>
        <scheme val="minor"/>
      </rPr>
      <t xml:space="preserve"> nuevas plazas </t>
    </r>
  </si>
  <si>
    <r>
      <rPr>
        <sz val="12"/>
        <color rgb="FFFF0000"/>
        <rFont val="Calibri"/>
        <family val="2"/>
        <scheme val="minor"/>
      </rPr>
      <t>Numero d</t>
    </r>
    <r>
      <rPr>
        <sz val="12"/>
        <color theme="1"/>
        <rFont val="Calibri"/>
        <family val="2"/>
        <scheme val="minor"/>
      </rPr>
      <t xml:space="preserve">e contrataciones de personal </t>
    </r>
  </si>
  <si>
    <r>
      <rPr>
        <sz val="12"/>
        <color rgb="FFFF0000"/>
        <rFont val="Calibri"/>
        <family val="2"/>
        <scheme val="minor"/>
      </rPr>
      <t>Numero de c</t>
    </r>
    <r>
      <rPr>
        <sz val="12"/>
        <color theme="1"/>
        <rFont val="Calibri"/>
        <family val="2"/>
        <scheme val="minor"/>
      </rPr>
      <t xml:space="preserve">ontrataciones de personal </t>
    </r>
  </si>
  <si>
    <r>
      <rPr>
        <sz val="12"/>
        <color rgb="FFFF0000"/>
        <rFont val="Calibri"/>
        <family val="2"/>
        <scheme val="minor"/>
      </rPr>
      <t xml:space="preserve">Numero </t>
    </r>
    <r>
      <rPr>
        <sz val="12"/>
        <color theme="1"/>
        <rFont val="Calibri"/>
        <family val="2"/>
        <scheme val="minor"/>
      </rPr>
      <t xml:space="preserve">de contrataciones de personal </t>
    </r>
  </si>
  <si>
    <t xml:space="preserve">Eventos al año </t>
  </si>
  <si>
    <t>Capacitaciones a personal administrativo y de servicio</t>
  </si>
  <si>
    <t xml:space="preserve">Fortalecidas las capacitacidades de do el personal administrativo y de servicio de UNAH VS </t>
  </si>
  <si>
    <t xml:space="preserve">2. Elaborado manual de estrategia laboral para orientar los procesos administrativos </t>
  </si>
  <si>
    <t>Informes trimestrales presentados a la VRI</t>
  </si>
  <si>
    <t>Convocatorias a becas</t>
  </si>
  <si>
    <t>Proceso de acompañamiento en convocatorias a becas</t>
  </si>
  <si>
    <t xml:space="preserve">convenio firmado con la Universidad Rey Juan Carlos de España </t>
  </si>
  <si>
    <t xml:space="preserve">convenio firmado con la Universidad Internacional  de Florida </t>
  </si>
  <si>
    <t xml:space="preserve">Espacios mejorados </t>
  </si>
</sst>
</file>

<file path=xl/styles.xml><?xml version="1.0" encoding="utf-8"?>
<styleSheet xmlns="http://schemas.openxmlformats.org/spreadsheetml/2006/main">
  <numFmts count="15">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L.-480A]\ * #,##0.00_ ;_ [$L.-480A]\ * \-#,##0.00_ ;_ [$L.-480A]\ * &quot;-&quot;??_ ;_ @_ "/>
    <numFmt numFmtId="175" formatCode="&quot;L.&quot;\ #,##0.00"/>
  </numFmts>
  <fonts count="99">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1"/>
      <name val="Cambria"/>
      <family val="1"/>
      <scheme val="major"/>
    </font>
    <font>
      <sz val="9"/>
      <name val="Cambria"/>
      <family val="1"/>
      <scheme val="major"/>
    </font>
    <font>
      <sz val="11"/>
      <color theme="1"/>
      <name val="Cambria"/>
      <family val="1"/>
      <scheme val="major"/>
    </font>
    <font>
      <sz val="10"/>
      <color theme="1"/>
      <name val="Cambria"/>
      <family val="1"/>
      <scheme val="major"/>
    </font>
    <font>
      <sz val="12"/>
      <name val="Cambria"/>
      <family val="1"/>
      <scheme val="major"/>
    </font>
    <font>
      <sz val="10"/>
      <name val="Cambria"/>
      <family val="1"/>
      <scheme val="major"/>
    </font>
    <font>
      <sz val="12"/>
      <color theme="1"/>
      <name val="Cambria"/>
      <family val="1"/>
      <scheme val="major"/>
    </font>
    <font>
      <sz val="10"/>
      <color theme="1"/>
      <name val="Calibri"/>
      <family val="2"/>
      <scheme val="minor"/>
    </font>
    <font>
      <sz val="11"/>
      <color theme="1"/>
      <name val="Cambria"/>
      <family val="1"/>
    </font>
    <font>
      <sz val="11"/>
      <name val="Cambria"/>
      <family val="1"/>
    </font>
    <font>
      <sz val="11"/>
      <color indexed="8"/>
      <name val="Cambria"/>
      <family val="1"/>
    </font>
    <font>
      <sz val="11"/>
      <color rgb="FF000000"/>
      <name val="Cambria"/>
      <family val="1"/>
    </font>
    <font>
      <sz val="9"/>
      <name val="Arial"/>
      <family val="2"/>
    </font>
    <font>
      <sz val="12"/>
      <color indexed="8"/>
      <name val="Arial"/>
      <family val="2"/>
    </font>
    <font>
      <sz val="11"/>
      <name val="Arial"/>
      <family val="2"/>
    </font>
    <font>
      <sz val="11"/>
      <color indexed="8"/>
      <name val="Arial"/>
      <family val="2"/>
    </font>
    <font>
      <sz val="10"/>
      <name val="Calibri"/>
      <family val="2"/>
    </font>
    <font>
      <sz val="9"/>
      <color theme="1"/>
      <name val="Cambria"/>
      <family val="1"/>
      <scheme val="major"/>
    </font>
    <font>
      <sz val="9"/>
      <color theme="1"/>
      <name val="Calibri"/>
      <family val="2"/>
      <scheme val="minor"/>
    </font>
    <font>
      <sz val="12"/>
      <color theme="3" tint="-0.499984740745262"/>
      <name val="Calibri"/>
      <family val="2"/>
      <scheme val="minor"/>
    </font>
    <font>
      <sz val="10"/>
      <name val="Calibri"/>
      <family val="2"/>
      <scheme val="minor"/>
    </font>
    <font>
      <sz val="8"/>
      <color theme="1"/>
      <name val="Calibri"/>
      <family val="2"/>
      <scheme val="minor"/>
    </font>
    <font>
      <sz val="9"/>
      <color theme="1"/>
      <name val="Cambria"/>
      <family val="1"/>
    </font>
    <font>
      <sz val="6"/>
      <color theme="1"/>
      <name val="Calibri"/>
      <family val="2"/>
      <scheme val="minor"/>
    </font>
    <font>
      <sz val="11"/>
      <color rgb="FFFF0000"/>
      <name val="Calibri"/>
      <family val="2"/>
      <scheme val="minor"/>
    </font>
    <font>
      <sz val="10"/>
      <color theme="1"/>
      <name val="Arial"/>
      <family val="2"/>
    </font>
    <font>
      <sz val="9"/>
      <color rgb="FFFF0000"/>
      <name val="Calibri"/>
      <family val="2"/>
      <scheme val="minor"/>
    </font>
    <font>
      <sz val="12"/>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3" tint="0.59999389629810485"/>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97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8"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5" fillId="0" borderId="0" xfId="0" applyFont="1" applyAlignment="1">
      <alignment horizontal="center" vertical="center"/>
    </xf>
    <xf numFmtId="43" fontId="55" fillId="0" borderId="0" xfId="18" applyFont="1" applyAlignment="1">
      <alignment vertical="center"/>
    </xf>
    <xf numFmtId="172" fontId="55" fillId="0" borderId="0" xfId="18" applyNumberFormat="1" applyFont="1" applyAlignment="1">
      <alignment vertical="center"/>
    </xf>
    <xf numFmtId="172" fontId="55"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2"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8"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3" fontId="33" fillId="0" borderId="26" xfId="19" applyNumberFormat="1" applyFont="1" applyBorder="1" applyAlignment="1">
      <alignment horizontal="center" vertical="center" wrapText="1"/>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52" fillId="11" borderId="0" xfId="10" applyNumberFormat="1" applyFont="1" applyFill="1" applyAlignment="1">
      <alignment horizontal="center" vertical="center"/>
    </xf>
    <xf numFmtId="0" fontId="66"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2"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8" fillId="0" borderId="53" xfId="0" applyFont="1" applyBorder="1" applyAlignment="1">
      <alignment horizontal="lef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33" fillId="0" borderId="26" xfId="16" applyNumberFormat="1" applyFont="1" applyBorder="1" applyAlignment="1">
      <alignment horizontal="center" vertical="center" wrapText="1"/>
    </xf>
    <xf numFmtId="0" fontId="33" fillId="0" borderId="26" xfId="16" applyFont="1" applyBorder="1" applyAlignment="1">
      <alignment horizontal="center" vertical="top" wrapText="1"/>
    </xf>
    <xf numFmtId="1" fontId="33" fillId="0" borderId="26" xfId="16" applyNumberFormat="1" applyFont="1" applyBorder="1" applyAlignment="1">
      <alignment horizontal="center" vertical="center" wrapText="1"/>
    </xf>
    <xf numFmtId="0" fontId="32" fillId="0" borderId="26" xfId="0" applyFont="1" applyFill="1" applyBorder="1" applyAlignment="1">
      <alignment horizontal="center" vertical="top" wrapText="1"/>
    </xf>
    <xf numFmtId="0" fontId="32" fillId="0" borderId="26" xfId="0" applyFont="1" applyBorder="1" applyAlignment="1">
      <alignment horizontal="center" vertical="top" wrapText="1"/>
    </xf>
    <xf numFmtId="9" fontId="32" fillId="0" borderId="26" xfId="17" applyFont="1" applyBorder="1" applyAlignment="1">
      <alignment horizontal="center" vertical="center"/>
    </xf>
    <xf numFmtId="9" fontId="33" fillId="0" borderId="26" xfId="17" applyFont="1" applyFill="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71" fillId="0" borderId="26" xfId="19" applyFont="1" applyBorder="1" applyAlignment="1">
      <alignment horizontal="center" vertical="center" wrapText="1"/>
    </xf>
    <xf numFmtId="0" fontId="71" fillId="0" borderId="0" xfId="19" applyFont="1" applyBorder="1" applyAlignment="1">
      <alignment horizontal="center" vertical="center" wrapText="1"/>
    </xf>
    <xf numFmtId="0" fontId="71" fillId="0" borderId="26" xfId="0" applyFont="1" applyFill="1" applyBorder="1" applyAlignment="1">
      <alignment horizontal="center" vertical="center" wrapText="1"/>
    </xf>
    <xf numFmtId="9" fontId="71" fillId="0" borderId="26" xfId="19" applyNumberFormat="1" applyFont="1" applyBorder="1" applyAlignment="1">
      <alignment horizontal="center" vertical="center" wrapText="1"/>
    </xf>
    <xf numFmtId="4" fontId="71" fillId="0" borderId="26" xfId="19" applyNumberFormat="1" applyFont="1" applyBorder="1" applyAlignment="1">
      <alignment horizontal="center" vertical="center" wrapText="1"/>
    </xf>
    <xf numFmtId="44" fontId="71" fillId="0" borderId="26" xfId="10" applyFont="1" applyBorder="1" applyAlignment="1">
      <alignment horizontal="center" vertical="center" wrapText="1"/>
    </xf>
    <xf numFmtId="0" fontId="72" fillId="0" borderId="26" xfId="19" applyFont="1" applyBorder="1" applyAlignment="1">
      <alignment horizontal="center" vertical="center" wrapText="1"/>
    </xf>
    <xf numFmtId="0" fontId="73" fillId="0" borderId="26" xfId="0" applyFont="1" applyFill="1" applyBorder="1" applyAlignment="1">
      <alignment horizontal="center" vertical="center" wrapText="1"/>
    </xf>
    <xf numFmtId="9" fontId="73" fillId="0" borderId="26" xfId="0" applyNumberFormat="1" applyFont="1" applyBorder="1" applyAlignment="1">
      <alignment horizontal="center" vertical="center" wrapText="1"/>
    </xf>
    <xf numFmtId="0" fontId="73" fillId="0" borderId="26" xfId="0" applyFont="1" applyBorder="1" applyAlignment="1">
      <alignment horizontal="center" vertical="center" wrapText="1"/>
    </xf>
    <xf numFmtId="44" fontId="71" fillId="2" borderId="26" xfId="10" applyFont="1" applyFill="1" applyBorder="1" applyAlignment="1">
      <alignment horizontal="center" vertical="center" wrapText="1"/>
    </xf>
    <xf numFmtId="41" fontId="72" fillId="2" borderId="26" xfId="0" applyNumberFormat="1" applyFont="1" applyFill="1" applyBorder="1" applyAlignment="1">
      <alignment horizontal="center" vertical="center" wrapText="1"/>
    </xf>
    <xf numFmtId="0" fontId="72" fillId="2" borderId="26" xfId="0" applyFont="1" applyFill="1" applyBorder="1" applyAlignment="1">
      <alignment horizontal="center" vertical="center" wrapText="1"/>
    </xf>
    <xf numFmtId="0" fontId="73" fillId="0" borderId="26" xfId="0" applyFont="1" applyBorder="1" applyAlignment="1">
      <alignment horizontal="center" vertical="center"/>
    </xf>
    <xf numFmtId="4" fontId="73" fillId="0" borderId="26" xfId="0" applyNumberFormat="1" applyFont="1" applyBorder="1" applyAlignment="1">
      <alignment horizontal="center" vertical="center" wrapText="1"/>
    </xf>
    <xf numFmtId="9" fontId="73" fillId="0" borderId="26" xfId="0" applyNumberFormat="1" applyFont="1" applyBorder="1" applyAlignment="1">
      <alignment horizontal="center" vertical="center"/>
    </xf>
    <xf numFmtId="44" fontId="73" fillId="0" borderId="26" xfId="10" applyFont="1" applyFill="1" applyBorder="1" applyAlignment="1">
      <alignment horizontal="center" vertical="center" wrapText="1"/>
    </xf>
    <xf numFmtId="0" fontId="74" fillId="0" borderId="26" xfId="0" applyFont="1" applyBorder="1" applyAlignment="1">
      <alignment horizontal="center" vertical="center" wrapText="1"/>
    </xf>
    <xf numFmtId="3" fontId="71" fillId="0" borderId="26" xfId="19" applyNumberFormat="1" applyFont="1" applyBorder="1" applyAlignment="1">
      <alignment horizontal="center" vertical="center" wrapText="1"/>
    </xf>
    <xf numFmtId="44" fontId="71" fillId="0" borderId="26" xfId="10" applyFont="1" applyFill="1" applyBorder="1" applyAlignment="1">
      <alignment horizontal="center" vertical="center" wrapText="1"/>
    </xf>
    <xf numFmtId="0" fontId="73" fillId="0" borderId="26" xfId="0" applyFont="1" applyBorder="1" applyAlignment="1">
      <alignment horizontal="left" vertical="center" wrapText="1"/>
    </xf>
    <xf numFmtId="44" fontId="33" fillId="0" borderId="26" xfId="10" applyFont="1" applyBorder="1" applyAlignment="1">
      <alignment horizontal="center" vertical="center" wrapText="1"/>
    </xf>
    <xf numFmtId="0" fontId="75" fillId="0" borderId="26" xfId="19" applyFont="1" applyBorder="1" applyAlignment="1">
      <alignment horizontal="center" vertical="center" wrapText="1"/>
    </xf>
    <xf numFmtId="0" fontId="0" fillId="0" borderId="26" xfId="0" applyBorder="1" applyAlignment="1">
      <alignment vertical="top" wrapText="1"/>
    </xf>
    <xf numFmtId="0" fontId="32" fillId="0" borderId="26" xfId="0" applyFont="1" applyBorder="1" applyAlignment="1">
      <alignment vertical="top" wrapText="1"/>
    </xf>
    <xf numFmtId="0" fontId="75" fillId="0" borderId="26" xfId="0" applyFont="1" applyFill="1" applyBorder="1" applyAlignment="1">
      <alignment horizontal="left" vertical="top" wrapText="1"/>
    </xf>
    <xf numFmtId="0" fontId="77" fillId="0" borderId="26" xfId="0" applyFont="1" applyBorder="1" applyAlignment="1">
      <alignment horizontal="center" vertical="center"/>
    </xf>
    <xf numFmtId="9" fontId="76" fillId="0" borderId="26" xfId="17" applyFont="1" applyBorder="1" applyAlignment="1">
      <alignment horizontal="center" wrapText="1"/>
    </xf>
    <xf numFmtId="9" fontId="76" fillId="0" borderId="26" xfId="19" applyNumberFormat="1" applyFont="1" applyBorder="1" applyAlignment="1">
      <alignment horizontal="center" wrapText="1"/>
    </xf>
    <xf numFmtId="44" fontId="76" fillId="0" borderId="26" xfId="19" applyNumberFormat="1" applyFont="1" applyBorder="1" applyAlignment="1">
      <alignment horizontal="center" wrapText="1"/>
    </xf>
    <xf numFmtId="9" fontId="78" fillId="0" borderId="26" xfId="17" applyFont="1" applyBorder="1" applyAlignment="1">
      <alignment horizontal="center" wrapText="1"/>
    </xf>
    <xf numFmtId="44" fontId="78" fillId="0" borderId="26" xfId="10" applyFont="1" applyBorder="1" applyAlignment="1">
      <alignment horizontal="center"/>
    </xf>
    <xf numFmtId="9" fontId="78" fillId="0" borderId="26" xfId="0" applyNumberFormat="1" applyFont="1" applyBorder="1" applyAlignment="1">
      <alignment horizontal="center" wrapText="1"/>
    </xf>
    <xf numFmtId="0" fontId="78" fillId="0" borderId="26" xfId="0" applyFont="1" applyBorder="1" applyAlignment="1">
      <alignment horizontal="center"/>
    </xf>
    <xf numFmtId="0" fontId="78" fillId="0" borderId="26" xfId="0" applyFont="1" applyBorder="1" applyAlignment="1">
      <alignment horizontal="center" wrapText="1"/>
    </xf>
    <xf numFmtId="44" fontId="72" fillId="0" borderId="26" xfId="10" applyFont="1" applyBorder="1" applyAlignment="1">
      <alignment horizontal="center" wrapText="1"/>
    </xf>
    <xf numFmtId="0" fontId="80" fillId="0" borderId="26" xfId="0" applyFont="1" applyFill="1" applyBorder="1" applyAlignment="1">
      <alignment vertical="top" wrapText="1"/>
    </xf>
    <xf numFmtId="0" fontId="82" fillId="0" borderId="26" xfId="0" applyFont="1" applyBorder="1" applyAlignment="1">
      <alignment vertical="center" wrapText="1"/>
    </xf>
    <xf numFmtId="0" fontId="79" fillId="0" borderId="26" xfId="0" applyFont="1" applyBorder="1" applyAlignment="1">
      <alignment horizontal="left" vertical="center" wrapText="1"/>
    </xf>
    <xf numFmtId="174" fontId="33" fillId="10" borderId="26" xfId="19" applyNumberFormat="1" applyFont="1" applyFill="1" applyBorder="1" applyAlignment="1">
      <alignment horizontal="center" vertical="center" wrapText="1"/>
    </xf>
    <xf numFmtId="0" fontId="0" fillId="0" borderId="30" xfId="0" applyBorder="1" applyAlignment="1">
      <alignment horizontal="center" vertical="top" wrapText="1"/>
    </xf>
    <xf numFmtId="0" fontId="78" fillId="0" borderId="37" xfId="0" applyFont="1" applyBorder="1" applyAlignment="1">
      <alignment vertical="top" wrapText="1"/>
    </xf>
    <xf numFmtId="0" fontId="0" fillId="0" borderId="30" xfId="0" applyFill="1" applyBorder="1" applyAlignment="1">
      <alignment horizontal="center" vertical="top" wrapText="1"/>
    </xf>
    <xf numFmtId="0" fontId="38" fillId="0" borderId="16" xfId="19" applyFont="1" applyBorder="1" applyAlignment="1">
      <alignment horizontal="center" vertical="center" wrapText="1"/>
    </xf>
    <xf numFmtId="0" fontId="8" fillId="0" borderId="30" xfId="19" applyFont="1" applyBorder="1" applyAlignment="1">
      <alignment horizontal="left" vertical="top" wrapText="1"/>
    </xf>
    <xf numFmtId="0" fontId="8" fillId="0" borderId="26" xfId="19" applyFont="1" applyBorder="1" applyAlignment="1">
      <alignment horizontal="left" vertical="center" wrapText="1"/>
    </xf>
    <xf numFmtId="0" fontId="83" fillId="0" borderId="26" xfId="19" applyFont="1" applyBorder="1" applyAlignment="1">
      <alignment horizontal="left" vertical="center" wrapText="1"/>
    </xf>
    <xf numFmtId="0" fontId="0" fillId="0" borderId="26" xfId="0" applyBorder="1" applyAlignment="1">
      <alignment horizontal="left" vertical="center" wrapText="1"/>
    </xf>
    <xf numFmtId="0" fontId="35" fillId="0" borderId="26" xfId="19" applyFont="1" applyBorder="1" applyAlignment="1">
      <alignment horizontal="left" vertical="center" wrapText="1"/>
    </xf>
    <xf numFmtId="0" fontId="85" fillId="0" borderId="30" xfId="0" applyFont="1" applyBorder="1" applyAlignment="1">
      <alignment horizontal="left" vertical="top" wrapText="1"/>
    </xf>
    <xf numFmtId="9" fontId="85" fillId="0" borderId="26" xfId="0" applyNumberFormat="1" applyFont="1" applyBorder="1" applyAlignment="1">
      <alignment vertical="top"/>
    </xf>
    <xf numFmtId="0" fontId="85" fillId="0" borderId="26" xfId="0" applyFont="1" applyBorder="1" applyAlignment="1">
      <alignment vertical="top"/>
    </xf>
    <xf numFmtId="0" fontId="85" fillId="0" borderId="26" xfId="0" applyFont="1" applyBorder="1" applyAlignment="1">
      <alignment horizontal="center" vertical="top" wrapText="1"/>
    </xf>
    <xf numFmtId="0" fontId="33" fillId="0" borderId="26" xfId="19" applyFont="1" applyBorder="1" applyAlignment="1">
      <alignment horizontal="center" vertical="top" wrapText="1"/>
    </xf>
    <xf numFmtId="0" fontId="39" fillId="0" borderId="26" xfId="19" applyFont="1" applyBorder="1" applyAlignment="1">
      <alignment horizontal="center" vertical="top" wrapText="1"/>
    </xf>
    <xf numFmtId="0" fontId="85" fillId="0" borderId="26" xfId="0" applyFont="1" applyBorder="1" applyAlignment="1">
      <alignment horizontal="left" vertical="top" wrapText="1"/>
    </xf>
    <xf numFmtId="9" fontId="85" fillId="0" borderId="26" xfId="0" applyNumberFormat="1" applyFont="1" applyBorder="1" applyAlignment="1">
      <alignment horizontal="center" vertical="top" wrapText="1"/>
    </xf>
    <xf numFmtId="0" fontId="78" fillId="0" borderId="26" xfId="0" applyFont="1" applyBorder="1" applyAlignment="1">
      <alignment wrapText="1"/>
    </xf>
    <xf numFmtId="0" fontId="78" fillId="0" borderId="26" xfId="0" applyFont="1" applyBorder="1" applyAlignment="1">
      <alignment vertical="top" wrapText="1"/>
    </xf>
    <xf numFmtId="0" fontId="86" fillId="0" borderId="30" xfId="19" applyFont="1" applyBorder="1" applyAlignment="1">
      <alignment horizontal="left" vertical="top" wrapText="1"/>
    </xf>
    <xf numFmtId="0" fontId="85" fillId="0" borderId="30" xfId="19" applyFont="1" applyBorder="1" applyAlignment="1">
      <alignment horizontal="center" vertical="top" wrapText="1"/>
    </xf>
    <xf numFmtId="0" fontId="35" fillId="0" borderId="0" xfId="19" applyFont="1" applyBorder="1" applyAlignment="1">
      <alignment horizontal="center" vertical="center" wrapText="1"/>
    </xf>
    <xf numFmtId="0" fontId="87" fillId="0" borderId="26" xfId="19" applyFont="1" applyBorder="1" applyAlignment="1">
      <alignment horizontal="left" vertical="center" wrapText="1"/>
    </xf>
    <xf numFmtId="0" fontId="87" fillId="0" borderId="26" xfId="19" applyFont="1" applyBorder="1" applyAlignment="1">
      <alignment horizontal="center" vertical="center" wrapText="1"/>
    </xf>
    <xf numFmtId="0" fontId="87" fillId="0" borderId="26" xfId="19" applyFont="1" applyBorder="1" applyAlignment="1">
      <alignment horizontal="center" vertical="top" wrapText="1"/>
    </xf>
    <xf numFmtId="0" fontId="8" fillId="0" borderId="26" xfId="0" applyFont="1" applyBorder="1" applyAlignment="1">
      <alignment horizontal="center" vertical="top" wrapText="1"/>
    </xf>
    <xf numFmtId="0" fontId="8" fillId="0" borderId="26" xfId="19" applyFont="1" applyBorder="1" applyAlignment="1">
      <alignment horizontal="center" vertical="top" wrapText="1"/>
    </xf>
    <xf numFmtId="0" fontId="0" fillId="0" borderId="30" xfId="0" applyFill="1" applyBorder="1" applyAlignment="1">
      <alignment horizontal="left" vertical="top" wrapText="1"/>
    </xf>
    <xf numFmtId="9" fontId="85" fillId="0" borderId="30" xfId="0" applyNumberFormat="1" applyFont="1" applyBorder="1" applyAlignment="1">
      <alignment horizontal="center" vertical="center" wrapText="1"/>
    </xf>
    <xf numFmtId="0" fontId="85" fillId="0" borderId="30" xfId="0" applyFont="1" applyBorder="1" applyAlignment="1">
      <alignment horizontal="center" vertical="center" wrapText="1"/>
    </xf>
    <xf numFmtId="9" fontId="0" fillId="0" borderId="36" xfId="0" applyNumberFormat="1" applyBorder="1" applyAlignment="1">
      <alignment horizontal="center" vertical="center"/>
    </xf>
    <xf numFmtId="44" fontId="0" fillId="0" borderId="26" xfId="10" applyFont="1" applyBorder="1" applyAlignment="1">
      <alignment horizontal="center" vertical="center"/>
    </xf>
    <xf numFmtId="9" fontId="0" fillId="0" borderId="26" xfId="0" applyNumberFormat="1" applyBorder="1" applyAlignment="1">
      <alignment horizontal="center" vertical="center"/>
    </xf>
    <xf numFmtId="9" fontId="0" fillId="0" borderId="26" xfId="17" applyFont="1" applyBorder="1" applyAlignment="1">
      <alignment horizontal="center" vertical="center"/>
    </xf>
    <xf numFmtId="9" fontId="8" fillId="0" borderId="26" xfId="0" applyNumberFormat="1" applyFont="1" applyBorder="1" applyAlignment="1">
      <alignment horizontal="center" vertical="center"/>
    </xf>
    <xf numFmtId="44" fontId="8" fillId="0" borderId="26" xfId="10" applyFont="1" applyBorder="1" applyAlignment="1">
      <alignment horizontal="center" vertical="center"/>
    </xf>
    <xf numFmtId="0" fontId="8" fillId="0" borderId="26" xfId="0" applyFont="1" applyBorder="1" applyAlignment="1">
      <alignment horizontal="center" vertical="center"/>
    </xf>
    <xf numFmtId="9" fontId="85" fillId="0" borderId="26" xfId="0" applyNumberFormat="1" applyFont="1" applyBorder="1" applyAlignment="1">
      <alignment horizontal="center" vertical="center"/>
    </xf>
    <xf numFmtId="0" fontId="85" fillId="0" borderId="26" xfId="0" applyFont="1" applyBorder="1" applyAlignment="1">
      <alignment horizontal="center" vertical="center"/>
    </xf>
    <xf numFmtId="0" fontId="9" fillId="0" borderId="27" xfId="19" applyFont="1" applyFill="1" applyBorder="1" applyAlignment="1">
      <alignment horizontal="left" vertical="center" wrapText="1"/>
    </xf>
    <xf numFmtId="44" fontId="83" fillId="0" borderId="26" xfId="0" applyNumberFormat="1" applyFont="1" applyBorder="1" applyAlignment="1">
      <alignment horizontal="center" vertical="top" wrapText="1"/>
    </xf>
    <xf numFmtId="44" fontId="33" fillId="0" borderId="26" xfId="10" applyFont="1" applyFill="1" applyBorder="1" applyAlignment="1">
      <alignment horizontal="center" vertical="center" wrapText="1"/>
    </xf>
    <xf numFmtId="0" fontId="71" fillId="0" borderId="26" xfId="0" applyFont="1" applyBorder="1" applyAlignment="1">
      <alignment vertical="top" wrapText="1"/>
    </xf>
    <xf numFmtId="0" fontId="73" fillId="0" borderId="30" xfId="0" applyFont="1" applyBorder="1" applyAlignment="1">
      <alignment vertical="top" wrapText="1"/>
    </xf>
    <xf numFmtId="0" fontId="71" fillId="0" borderId="30" xfId="0" applyFont="1" applyBorder="1" applyAlignment="1">
      <alignment vertical="top" wrapText="1"/>
    </xf>
    <xf numFmtId="0" fontId="0" fillId="2" borderId="26" xfId="0" applyFill="1" applyBorder="1" applyAlignment="1">
      <alignment vertical="center" wrapText="1"/>
    </xf>
    <xf numFmtId="0" fontId="76" fillId="0" borderId="26" xfId="0" applyFont="1" applyBorder="1" applyAlignment="1">
      <alignment vertical="top" wrapText="1"/>
    </xf>
    <xf numFmtId="0" fontId="71" fillId="2" borderId="26" xfId="19" applyFont="1" applyFill="1" applyBorder="1" applyAlignment="1">
      <alignment horizontal="center" vertical="top" wrapText="1"/>
    </xf>
    <xf numFmtId="9" fontId="73" fillId="2" borderId="26" xfId="17" applyFont="1" applyFill="1" applyBorder="1" applyAlignment="1">
      <alignment horizontal="center" vertical="center" wrapText="1"/>
    </xf>
    <xf numFmtId="0" fontId="73" fillId="2" borderId="26" xfId="0" applyFont="1" applyFill="1" applyBorder="1" applyAlignment="1">
      <alignment vertical="center" wrapText="1"/>
    </xf>
    <xf numFmtId="0" fontId="73" fillId="0" borderId="26" xfId="0" applyFont="1" applyFill="1" applyBorder="1" applyAlignment="1">
      <alignment vertical="center"/>
    </xf>
    <xf numFmtId="0" fontId="73" fillId="0" borderId="26" xfId="0" applyFont="1" applyFill="1" applyBorder="1" applyAlignment="1">
      <alignment vertical="center" wrapText="1"/>
    </xf>
    <xf numFmtId="0" fontId="73" fillId="2" borderId="26" xfId="0" applyFont="1" applyFill="1" applyBorder="1" applyAlignment="1">
      <alignment vertical="center"/>
    </xf>
    <xf numFmtId="0" fontId="71" fillId="0" borderId="30" xfId="0" applyFont="1" applyFill="1" applyBorder="1" applyAlignment="1">
      <alignment horizontal="center" vertical="top" wrapText="1"/>
    </xf>
    <xf numFmtId="9" fontId="71" fillId="2" borderId="26" xfId="17" applyFont="1" applyFill="1" applyBorder="1" applyAlignment="1">
      <alignment horizontal="center" vertical="center" wrapText="1"/>
    </xf>
    <xf numFmtId="43" fontId="71" fillId="2" borderId="26" xfId="18" applyFont="1" applyFill="1" applyBorder="1" applyAlignment="1">
      <alignment horizontal="center" vertical="center" wrapText="1"/>
    </xf>
    <xf numFmtId="9" fontId="71" fillId="0" borderId="26" xfId="17" applyFont="1" applyFill="1" applyBorder="1" applyAlignment="1">
      <alignment horizontal="center" vertical="center" wrapText="1"/>
    </xf>
    <xf numFmtId="0" fontId="71" fillId="0" borderId="30" xfId="0" applyFont="1" applyFill="1" applyBorder="1" applyAlignment="1">
      <alignment horizontal="left" vertical="top" wrapText="1"/>
    </xf>
    <xf numFmtId="0" fontId="73" fillId="0" borderId="30" xfId="0" applyFont="1" applyFill="1" applyBorder="1" applyAlignment="1">
      <alignment vertical="top" wrapText="1"/>
    </xf>
    <xf numFmtId="0" fontId="73" fillId="2" borderId="30" xfId="0" applyFont="1" applyFill="1" applyBorder="1" applyAlignment="1">
      <alignment vertical="top" wrapText="1"/>
    </xf>
    <xf numFmtId="0" fontId="73" fillId="2" borderId="26" xfId="0" applyFont="1" applyFill="1" applyBorder="1" applyAlignment="1">
      <alignment vertical="top" wrapText="1"/>
    </xf>
    <xf numFmtId="0" fontId="73" fillId="2" borderId="26" xfId="0" applyFont="1" applyFill="1" applyBorder="1" applyAlignment="1">
      <alignment wrapText="1"/>
    </xf>
    <xf numFmtId="44" fontId="88" fillId="2" borderId="26" xfId="10" applyFont="1" applyFill="1" applyBorder="1" applyAlignment="1">
      <alignment vertical="center"/>
    </xf>
    <xf numFmtId="0" fontId="78" fillId="0" borderId="26" xfId="0" applyFont="1" applyFill="1" applyBorder="1" applyAlignment="1">
      <alignment vertical="top" wrapText="1"/>
    </xf>
    <xf numFmtId="0" fontId="0" fillId="0" borderId="26" xfId="0" applyBorder="1" applyAlignment="1">
      <alignment wrapText="1"/>
    </xf>
    <xf numFmtId="9" fontId="33" fillId="0" borderId="26" xfId="19" applyNumberFormat="1" applyFont="1" applyFill="1" applyBorder="1" applyAlignment="1">
      <alignment horizontal="center" vertical="center" wrapText="1"/>
    </xf>
    <xf numFmtId="0" fontId="33" fillId="0" borderId="26" xfId="19" applyFont="1" applyBorder="1" applyAlignment="1">
      <alignment vertical="top" wrapText="1"/>
    </xf>
    <xf numFmtId="0" fontId="0" fillId="0" borderId="26" xfId="0" applyFill="1" applyBorder="1" applyAlignment="1">
      <alignment horizontal="left" vertical="center" wrapText="1"/>
    </xf>
    <xf numFmtId="0" fontId="33" fillId="0" borderId="27" xfId="19" applyFont="1" applyBorder="1" applyAlignment="1">
      <alignment horizontal="center" vertical="center" wrapText="1"/>
    </xf>
    <xf numFmtId="0" fontId="29" fillId="0" borderId="30" xfId="19" applyFont="1" applyBorder="1" applyAlignment="1">
      <alignment horizontal="center" vertical="top" wrapText="1"/>
    </xf>
    <xf numFmtId="43" fontId="71" fillId="0" borderId="26" xfId="18" applyFont="1" applyFill="1" applyBorder="1" applyAlignment="1">
      <alignment horizontal="center" vertical="center" wrapText="1"/>
    </xf>
    <xf numFmtId="0" fontId="71" fillId="0" borderId="26" xfId="0" applyFont="1" applyFill="1" applyBorder="1" applyAlignment="1">
      <alignment horizontal="center" vertical="top" wrapText="1"/>
    </xf>
    <xf numFmtId="0" fontId="0" fillId="0" borderId="30" xfId="0" applyFill="1" applyBorder="1" applyAlignment="1">
      <alignment vertical="center" wrapText="1"/>
    </xf>
    <xf numFmtId="3" fontId="0" fillId="0" borderId="30" xfId="0" applyNumberFormat="1" applyFill="1" applyBorder="1" applyAlignment="1">
      <alignment vertical="center"/>
    </xf>
    <xf numFmtId="0" fontId="0" fillId="0" borderId="30" xfId="0" applyFill="1" applyBorder="1" applyAlignment="1">
      <alignment vertical="center"/>
    </xf>
    <xf numFmtId="0" fontId="78" fillId="0" borderId="30" xfId="0" applyFont="1" applyFill="1" applyBorder="1" applyAlignment="1">
      <alignment vertical="center" wrapText="1"/>
    </xf>
    <xf numFmtId="9" fontId="0" fillId="0" borderId="30" xfId="17" applyFont="1" applyFill="1" applyBorder="1" applyAlignment="1">
      <alignment vertical="center" wrapText="1"/>
    </xf>
    <xf numFmtId="0" fontId="87" fillId="0" borderId="26" xfId="19" applyFont="1" applyFill="1" applyBorder="1" applyAlignment="1">
      <alignment vertical="top" wrapText="1"/>
    </xf>
    <xf numFmtId="0" fontId="0" fillId="0" borderId="27" xfId="0" applyBorder="1" applyAlignment="1">
      <alignment vertical="center" wrapText="1"/>
    </xf>
    <xf numFmtId="0" fontId="0" fillId="0" borderId="27" xfId="0" applyBorder="1" applyAlignment="1">
      <alignment vertical="center"/>
    </xf>
    <xf numFmtId="0" fontId="32" fillId="0" borderId="27" xfId="0" applyFont="1" applyBorder="1" applyAlignment="1">
      <alignment vertical="center" wrapText="1"/>
    </xf>
    <xf numFmtId="0" fontId="89" fillId="0" borderId="30" xfId="0" applyFont="1" applyBorder="1" applyAlignment="1">
      <alignment vertical="center" wrapText="1"/>
    </xf>
    <xf numFmtId="43" fontId="90" fillId="2" borderId="26" xfId="18" applyFont="1" applyFill="1" applyBorder="1" applyAlignment="1">
      <alignment horizontal="center" vertical="center" wrapText="1"/>
    </xf>
    <xf numFmtId="43" fontId="22" fillId="2" borderId="26" xfId="18" applyFont="1" applyFill="1" applyBorder="1" applyAlignment="1">
      <alignment horizontal="center" vertical="center" wrapText="1"/>
    </xf>
    <xf numFmtId="0" fontId="89" fillId="0" borderId="26" xfId="0" applyFont="1" applyBorder="1" applyAlignment="1">
      <alignment vertical="center" wrapText="1"/>
    </xf>
    <xf numFmtId="0" fontId="27" fillId="0" borderId="30" xfId="19" applyFont="1" applyBorder="1" applyAlignment="1">
      <alignment horizontal="center" vertical="center" wrapText="1"/>
    </xf>
    <xf numFmtId="0" fontId="29" fillId="0" borderId="30" xfId="19" applyFont="1" applyBorder="1" applyAlignment="1">
      <alignment horizontal="center" vertical="center" wrapText="1"/>
    </xf>
    <xf numFmtId="0" fontId="0" fillId="2" borderId="26" xfId="0" applyFill="1" applyBorder="1" applyAlignment="1">
      <alignment horizontal="center" vertical="center"/>
    </xf>
    <xf numFmtId="0" fontId="29" fillId="0" borderId="30" xfId="19" applyFont="1" applyBorder="1" applyAlignment="1">
      <alignment horizontal="center" vertical="top" wrapText="1"/>
    </xf>
    <xf numFmtId="0" fontId="0" fillId="2" borderId="26" xfId="0" applyFill="1" applyBorder="1" applyAlignment="1">
      <alignment horizontal="center" vertical="center" wrapText="1"/>
    </xf>
    <xf numFmtId="0" fontId="0" fillId="0" borderId="26" xfId="0" applyBorder="1" applyAlignment="1">
      <alignment horizontal="center" vertical="center" wrapText="1"/>
    </xf>
    <xf numFmtId="0" fontId="40"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0" fillId="0" borderId="0" xfId="0" applyFill="1" applyBorder="1"/>
    <xf numFmtId="0" fontId="91" fillId="2" borderId="26" xfId="0" applyFont="1" applyFill="1" applyBorder="1" applyAlignment="1">
      <alignment vertical="top" wrapText="1"/>
    </xf>
    <xf numFmtId="0" fontId="78" fillId="2" borderId="26" xfId="0" applyFont="1" applyFill="1" applyBorder="1" applyAlignment="1">
      <alignment vertical="top" wrapText="1"/>
    </xf>
    <xf numFmtId="0" fontId="33" fillId="2" borderId="26" xfId="19" applyFont="1" applyFill="1" applyBorder="1" applyAlignment="1">
      <alignment horizontal="center" vertical="center" wrapText="1"/>
    </xf>
    <xf numFmtId="0" fontId="89" fillId="0" borderId="26" xfId="0" applyFont="1" applyBorder="1" applyAlignment="1">
      <alignment vertical="top" wrapText="1"/>
    </xf>
    <xf numFmtId="0" fontId="78" fillId="2" borderId="0" xfId="0" applyFont="1" applyFill="1" applyAlignment="1">
      <alignment vertical="top" wrapText="1"/>
    </xf>
    <xf numFmtId="0" fontId="87" fillId="2" borderId="26" xfId="19" applyFont="1" applyFill="1" applyBorder="1" applyAlignment="1">
      <alignment horizontal="left" vertical="center" wrapText="1"/>
    </xf>
    <xf numFmtId="43" fontId="20" fillId="0" borderId="26" xfId="18" applyFont="1" applyBorder="1" applyAlignment="1">
      <alignment horizontal="center" vertical="center"/>
    </xf>
    <xf numFmtId="43" fontId="20" fillId="0" borderId="26" xfId="18" applyFont="1" applyBorder="1" applyAlignment="1">
      <alignment vertical="center"/>
    </xf>
    <xf numFmtId="0" fontId="29" fillId="0" borderId="28" xfId="19" applyFont="1" applyBorder="1" applyAlignment="1">
      <alignment horizontal="center" wrapText="1"/>
    </xf>
    <xf numFmtId="9" fontId="0" fillId="2" borderId="26" xfId="0" applyNumberFormat="1" applyFill="1" applyBorder="1" applyAlignment="1">
      <alignment horizontal="center" vertical="center"/>
    </xf>
    <xf numFmtId="0" fontId="92" fillId="2" borderId="26" xfId="0" applyFont="1" applyFill="1" applyBorder="1" applyAlignment="1">
      <alignment horizontal="center" vertical="center" wrapText="1"/>
    </xf>
    <xf numFmtId="0" fontId="0" fillId="0" borderId="26" xfId="0" applyFill="1" applyBorder="1" applyAlignment="1">
      <alignment vertical="top" wrapText="1"/>
    </xf>
    <xf numFmtId="9" fontId="0" fillId="0" borderId="26" xfId="0" applyNumberFormat="1" applyFill="1" applyBorder="1" applyAlignment="1">
      <alignment vertical="top"/>
    </xf>
    <xf numFmtId="175" fontId="0" fillId="0" borderId="26" xfId="0" applyNumberFormat="1" applyFill="1" applyBorder="1" applyAlignment="1">
      <alignment vertical="top"/>
    </xf>
    <xf numFmtId="0" fontId="0" fillId="0" borderId="26" xfId="0" applyBorder="1" applyAlignment="1">
      <alignment vertical="top"/>
    </xf>
    <xf numFmtId="0" fontId="35" fillId="0" borderId="26" xfId="19" applyFont="1" applyBorder="1" applyAlignment="1">
      <alignment horizontal="center" vertical="top" wrapText="1"/>
    </xf>
    <xf numFmtId="0" fontId="73" fillId="0" borderId="26" xfId="0" applyFont="1" applyFill="1" applyBorder="1" applyAlignment="1">
      <alignment vertical="top" wrapText="1"/>
    </xf>
    <xf numFmtId="9" fontId="73" fillId="0" borderId="26" xfId="17" applyNumberFormat="1" applyFont="1" applyFill="1" applyBorder="1" applyAlignment="1">
      <alignment vertical="top" wrapText="1"/>
    </xf>
    <xf numFmtId="43" fontId="20" fillId="0" borderId="26" xfId="18" applyFont="1" applyFill="1" applyBorder="1" applyAlignment="1">
      <alignment vertical="top"/>
    </xf>
    <xf numFmtId="9" fontId="33" fillId="0" borderId="26" xfId="17" applyFont="1" applyFill="1" applyBorder="1" applyAlignment="1">
      <alignment horizontal="center" vertical="top" wrapText="1"/>
    </xf>
    <xf numFmtId="43" fontId="33" fillId="0" borderId="26" xfId="18" applyFont="1" applyFill="1" applyBorder="1" applyAlignment="1">
      <alignment horizontal="center" vertical="top" wrapText="1"/>
    </xf>
    <xf numFmtId="9" fontId="33" fillId="0" borderId="26" xfId="19" applyNumberFormat="1" applyFont="1" applyFill="1" applyBorder="1" applyAlignment="1">
      <alignment horizontal="center" vertical="top" wrapText="1"/>
    </xf>
    <xf numFmtId="0" fontId="71" fillId="0" borderId="30" xfId="0" applyFont="1" applyBorder="1" applyAlignment="1">
      <alignment horizontal="left" vertical="top" wrapText="1"/>
    </xf>
    <xf numFmtId="0" fontId="35" fillId="0" borderId="30" xfId="19" applyFont="1" applyBorder="1" applyAlignment="1">
      <alignment horizontal="left" vertical="top" wrapText="1"/>
    </xf>
    <xf numFmtId="0" fontId="28" fillId="0" borderId="30" xfId="19" applyFont="1" applyBorder="1" applyAlignment="1">
      <alignment horizontal="center" vertical="top" wrapText="1"/>
    </xf>
    <xf numFmtId="9" fontId="39" fillId="0" borderId="26" xfId="17" applyFont="1" applyFill="1" applyBorder="1" applyAlignment="1">
      <alignment horizontal="center" vertical="center"/>
    </xf>
    <xf numFmtId="9" fontId="0" fillId="0" borderId="26" xfId="17" applyFont="1" applyBorder="1" applyAlignment="1">
      <alignment horizontal="center" vertical="center" wrapText="1"/>
    </xf>
    <xf numFmtId="44" fontId="0" fillId="0" borderId="26" xfId="10" applyFont="1" applyBorder="1" applyAlignment="1">
      <alignment horizontal="center" vertical="center" wrapText="1"/>
    </xf>
    <xf numFmtId="44" fontId="78" fillId="0" borderId="26" xfId="10" applyFont="1" applyBorder="1" applyAlignment="1">
      <alignment horizontal="center" vertical="center" wrapText="1"/>
    </xf>
    <xf numFmtId="43" fontId="8" fillId="0" borderId="26" xfId="18" applyNumberFormat="1" applyFont="1" applyFill="1" applyBorder="1" applyAlignment="1">
      <alignment horizontal="center" vertical="center"/>
    </xf>
    <xf numFmtId="0" fontId="22" fillId="2" borderId="4" xfId="0" applyFont="1" applyFill="1" applyBorder="1" applyAlignment="1">
      <alignment horizontal="center" vertical="center"/>
    </xf>
    <xf numFmtId="0" fontId="21" fillId="6" borderId="50" xfId="0" applyFont="1" applyFill="1" applyBorder="1" applyAlignment="1">
      <alignment vertical="center"/>
    </xf>
    <xf numFmtId="0" fontId="22" fillId="5" borderId="20" xfId="0" applyNumberFormat="1" applyFont="1" applyFill="1" applyBorder="1" applyAlignment="1">
      <alignment horizontal="center" vertical="center"/>
    </xf>
    <xf numFmtId="0" fontId="22" fillId="5" borderId="21" xfId="0" applyNumberFormat="1" applyFont="1" applyFill="1" applyBorder="1" applyAlignment="1">
      <alignment horizontal="center" vertical="center"/>
    </xf>
    <xf numFmtId="41" fontId="22" fillId="5" borderId="55" xfId="0" applyNumberFormat="1" applyFont="1" applyFill="1" applyBorder="1" applyAlignment="1">
      <alignment vertical="center"/>
    </xf>
    <xf numFmtId="41" fontId="21" fillId="6" borderId="5" xfId="0" applyNumberFormat="1" applyFont="1" applyFill="1" applyBorder="1" applyAlignment="1">
      <alignment vertical="center"/>
    </xf>
    <xf numFmtId="41" fontId="21" fillId="6" borderId="5" xfId="0" applyNumberFormat="1" applyFont="1" applyFill="1" applyBorder="1" applyAlignment="1">
      <alignment horizontal="center" vertical="center"/>
    </xf>
    <xf numFmtId="0" fontId="22" fillId="6" borderId="32" xfId="0" applyFont="1" applyFill="1" applyBorder="1" applyAlignment="1">
      <alignment horizontal="center" vertical="center"/>
    </xf>
    <xf numFmtId="0" fontId="22" fillId="2" borderId="33" xfId="0" applyFont="1" applyFill="1" applyBorder="1" applyAlignment="1">
      <alignment vertical="center"/>
    </xf>
    <xf numFmtId="41" fontId="22" fillId="2" borderId="33" xfId="0" applyNumberFormat="1" applyFont="1" applyFill="1" applyBorder="1" applyAlignment="1">
      <alignment vertical="center"/>
    </xf>
    <xf numFmtId="0" fontId="22" fillId="2" borderId="26" xfId="0" applyFont="1" applyFill="1" applyBorder="1" applyAlignment="1">
      <alignment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21" fillId="6"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41" fontId="21" fillId="6" borderId="26" xfId="0" applyNumberFormat="1" applyFont="1" applyFill="1" applyBorder="1" applyAlignment="1">
      <alignment vertical="center"/>
    </xf>
    <xf numFmtId="41" fontId="21" fillId="6" borderId="26" xfId="0" applyNumberFormat="1" applyFont="1" applyFill="1" applyBorder="1" applyAlignment="1">
      <alignment horizontal="center" vertical="center"/>
    </xf>
    <xf numFmtId="0" fontId="22" fillId="6" borderId="26" xfId="0" applyFont="1" applyFill="1" applyBorder="1" applyAlignment="1">
      <alignment horizontal="center" vertical="center"/>
    </xf>
    <xf numFmtId="9" fontId="78" fillId="0" borderId="26" xfId="17" applyFont="1" applyBorder="1" applyAlignment="1">
      <alignment horizontal="center" vertical="center" wrapText="1"/>
    </xf>
    <xf numFmtId="0" fontId="32" fillId="0" borderId="26" xfId="0" applyFont="1" applyBorder="1" applyAlignment="1">
      <alignment vertical="top"/>
    </xf>
    <xf numFmtId="0" fontId="79" fillId="0" borderId="26" xfId="0" applyFont="1" applyBorder="1" applyAlignment="1">
      <alignment vertical="top" wrapText="1"/>
    </xf>
    <xf numFmtId="0" fontId="93" fillId="0" borderId="26" xfId="0" applyFont="1" applyBorder="1" applyAlignment="1">
      <alignment vertical="top" wrapText="1"/>
    </xf>
    <xf numFmtId="43" fontId="33" fillId="0" borderId="26" xfId="18" applyFont="1" applyFill="1" applyBorder="1" applyAlignment="1">
      <alignment horizontal="right" vertical="center" wrapText="1"/>
    </xf>
    <xf numFmtId="0" fontId="33" fillId="0" borderId="26" xfId="19" applyFont="1" applyFill="1" applyBorder="1" applyAlignment="1">
      <alignment vertical="top" wrapText="1"/>
    </xf>
    <xf numFmtId="0" fontId="32" fillId="0" borderId="26" xfId="0" applyFont="1" applyFill="1" applyBorder="1" applyAlignment="1">
      <alignment horizontal="left" vertical="center" wrapText="1"/>
    </xf>
    <xf numFmtId="9" fontId="32" fillId="0" borderId="26" xfId="0" applyNumberFormat="1" applyFont="1" applyFill="1" applyBorder="1" applyAlignment="1">
      <alignment horizontal="center" vertical="center"/>
    </xf>
    <xf numFmtId="43" fontId="20" fillId="0" borderId="26" xfId="18" applyFont="1" applyFill="1" applyBorder="1" applyAlignment="1">
      <alignment horizontal="center" vertical="center"/>
    </xf>
    <xf numFmtId="43" fontId="32" fillId="0" borderId="26" xfId="18" applyFont="1" applyFill="1" applyBorder="1" applyAlignment="1">
      <alignment horizontal="center" vertical="center"/>
    </xf>
    <xf numFmtId="9" fontId="39" fillId="0" borderId="26" xfId="19" applyNumberFormat="1" applyFont="1" applyFill="1" applyBorder="1" applyAlignment="1">
      <alignment horizontal="center" vertical="center"/>
    </xf>
    <xf numFmtId="0" fontId="39" fillId="0" borderId="26" xfId="19" applyFont="1" applyFill="1" applyBorder="1" applyAlignment="1">
      <alignment vertical="top" wrapText="1"/>
    </xf>
    <xf numFmtId="0" fontId="33" fillId="0" borderId="26" xfId="19" applyFont="1" applyFill="1" applyBorder="1" applyAlignment="1">
      <alignment horizontal="left" vertical="center" wrapText="1"/>
    </xf>
    <xf numFmtId="43" fontId="26" fillId="0" borderId="26" xfId="18" applyFont="1" applyFill="1" applyBorder="1" applyAlignment="1">
      <alignment horizontal="right" vertical="center" wrapText="1"/>
    </xf>
    <xf numFmtId="43" fontId="87" fillId="10" borderId="26" xfId="18" applyFont="1" applyFill="1" applyBorder="1" applyAlignment="1">
      <alignment vertical="top" wrapText="1"/>
    </xf>
    <xf numFmtId="0" fontId="32" fillId="0" borderId="26" xfId="0" applyFont="1" applyBorder="1" applyAlignment="1">
      <alignment horizontal="left" vertical="center" wrapText="1"/>
    </xf>
    <xf numFmtId="0" fontId="35" fillId="0" borderId="26" xfId="19" applyFont="1" applyFill="1" applyBorder="1" applyAlignment="1">
      <alignment horizontal="center" vertical="center" wrapText="1"/>
    </xf>
    <xf numFmtId="0" fontId="87" fillId="0" borderId="26" xfId="19" applyFont="1" applyFill="1" applyBorder="1" applyAlignment="1">
      <alignment horizontal="center" vertical="center" wrapText="1"/>
    </xf>
    <xf numFmtId="0" fontId="28" fillId="0" borderId="30" xfId="19" applyFont="1" applyFill="1" applyBorder="1" applyAlignment="1">
      <alignment horizontal="center" vertical="center" wrapText="1"/>
    </xf>
    <xf numFmtId="0" fontId="64" fillId="0" borderId="26" xfId="19" applyFont="1" applyBorder="1" applyAlignment="1">
      <alignment horizontal="center" vertical="center" wrapText="1"/>
    </xf>
    <xf numFmtId="0" fontId="32" fillId="0" borderId="26" xfId="0" applyFont="1" applyBorder="1" applyAlignment="1">
      <alignment horizontal="left" vertical="top"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29" fillId="0" borderId="26" xfId="19" applyFont="1" applyFill="1" applyBorder="1" applyAlignment="1">
      <alignment horizontal="center" vertical="center" wrapText="1"/>
    </xf>
    <xf numFmtId="9" fontId="32" fillId="0" borderId="26" xfId="17" applyFont="1" applyFill="1" applyBorder="1" applyAlignment="1">
      <alignment horizontal="center" vertical="center" wrapText="1"/>
    </xf>
    <xf numFmtId="44" fontId="32" fillId="0" borderId="26" xfId="10" applyFont="1" applyFill="1" applyBorder="1" applyAlignment="1">
      <alignment horizontal="center" vertical="center" wrapText="1"/>
    </xf>
    <xf numFmtId="0" fontId="33" fillId="5" borderId="26" xfId="19" applyFont="1" applyFill="1" applyBorder="1" applyAlignment="1">
      <alignment horizontal="left" vertical="center" wrapText="1"/>
    </xf>
    <xf numFmtId="0" fontId="32" fillId="0" borderId="36" xfId="0" applyFont="1" applyFill="1" applyBorder="1" applyAlignment="1">
      <alignment horizontal="center" vertical="center" wrapText="1"/>
    </xf>
    <xf numFmtId="43" fontId="85" fillId="0" borderId="26" xfId="18" applyFont="1" applyBorder="1" applyAlignment="1">
      <alignment horizontal="center" vertical="center" wrapText="1"/>
    </xf>
    <xf numFmtId="43" fontId="85" fillId="0" borderId="26" xfId="18" applyFont="1" applyBorder="1" applyAlignment="1">
      <alignment vertical="center"/>
    </xf>
    <xf numFmtId="0" fontId="0" fillId="0" borderId="26" xfId="0" applyFill="1" applyBorder="1" applyAlignment="1">
      <alignment horizontal="center" vertical="center" wrapText="1"/>
    </xf>
    <xf numFmtId="9" fontId="85" fillId="0" borderId="26" xfId="0" applyNumberFormat="1" applyFont="1" applyBorder="1" applyAlignment="1">
      <alignment vertical="center"/>
    </xf>
    <xf numFmtId="43" fontId="32" fillId="0" borderId="26" xfId="18" applyFont="1" applyFill="1" applyBorder="1" applyAlignment="1">
      <alignment vertical="center" wrapText="1"/>
    </xf>
    <xf numFmtId="9" fontId="33" fillId="0" borderId="26" xfId="17" applyFont="1" applyFill="1" applyBorder="1" applyAlignment="1">
      <alignment vertical="center" wrapText="1"/>
    </xf>
    <xf numFmtId="44" fontId="85" fillId="0" borderId="26" xfId="10" applyFont="1" applyBorder="1" applyAlignment="1">
      <alignment vertical="center" wrapText="1"/>
    </xf>
    <xf numFmtId="0" fontId="0" fillId="0" borderId="26" xfId="0" applyFont="1" applyFill="1" applyBorder="1" applyAlignment="1">
      <alignment horizontal="center" vertical="top" wrapText="1"/>
    </xf>
    <xf numFmtId="0" fontId="0" fillId="0" borderId="26" xfId="0" applyFont="1" applyBorder="1" applyAlignment="1">
      <alignment horizontal="center" vertical="center" wrapText="1"/>
    </xf>
    <xf numFmtId="9" fontId="32" fillId="0" borderId="26" xfId="17" applyFont="1" applyBorder="1" applyAlignment="1">
      <alignment horizontal="center" vertical="center" wrapText="1"/>
    </xf>
    <xf numFmtId="0" fontId="78" fillId="0" borderId="26" xfId="0" applyFont="1" applyBorder="1" applyAlignment="1">
      <alignment horizontal="center" vertical="center" wrapText="1"/>
    </xf>
    <xf numFmtId="0" fontId="94" fillId="0" borderId="26" xfId="0" applyFont="1" applyBorder="1" applyAlignment="1">
      <alignment horizontal="center" vertical="center" wrapText="1"/>
    </xf>
    <xf numFmtId="9" fontId="0" fillId="0" borderId="26" xfId="0" applyNumberFormat="1" applyFont="1" applyBorder="1" applyAlignment="1">
      <alignment horizontal="center" vertical="center" wrapText="1"/>
    </xf>
    <xf numFmtId="0" fontId="78" fillId="0" borderId="26" xfId="0" applyFont="1" applyFill="1" applyBorder="1" applyAlignment="1">
      <alignment horizontal="center" vertical="center" wrapText="1"/>
    </xf>
    <xf numFmtId="0" fontId="94" fillId="0" borderId="26" xfId="0" applyFont="1" applyBorder="1" applyAlignment="1">
      <alignment horizontal="center" vertical="top" wrapText="1"/>
    </xf>
    <xf numFmtId="0" fontId="78" fillId="0" borderId="26" xfId="0" applyFont="1" applyBorder="1" applyAlignment="1">
      <alignment horizontal="center" vertical="top" wrapText="1"/>
    </xf>
    <xf numFmtId="0" fontId="89" fillId="0" borderId="26" xfId="0" applyFont="1" applyFill="1" applyBorder="1" applyAlignment="1">
      <alignment horizontal="left" vertical="top" wrapText="1"/>
    </xf>
    <xf numFmtId="9" fontId="78" fillId="0" borderId="26" xfId="0" applyNumberFormat="1" applyFont="1" applyBorder="1" applyAlignment="1">
      <alignment horizontal="center" vertical="top" wrapText="1"/>
    </xf>
    <xf numFmtId="43" fontId="78" fillId="0" borderId="26" xfId="18" applyFont="1" applyBorder="1" applyAlignment="1">
      <alignment horizontal="center" vertical="center" wrapText="1"/>
    </xf>
    <xf numFmtId="0" fontId="89" fillId="0" borderId="26" xfId="0"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0" xfId="0" applyFill="1" applyAlignment="1">
      <alignment horizontal="center" vertical="center"/>
    </xf>
    <xf numFmtId="0" fontId="0" fillId="0" borderId="26" xfId="0" applyFill="1" applyBorder="1" applyAlignment="1">
      <alignment horizontal="center" vertical="center"/>
    </xf>
    <xf numFmtId="0" fontId="29" fillId="0" borderId="26" xfId="19" applyFont="1" applyBorder="1" applyAlignment="1">
      <alignment horizontal="center" vertical="center" wrapText="1"/>
    </xf>
    <xf numFmtId="0" fontId="32" fillId="5" borderId="26" xfId="0" applyFont="1" applyFill="1" applyBorder="1" applyAlignment="1">
      <alignment horizontal="center" vertical="center" wrapText="1"/>
    </xf>
    <xf numFmtId="0" fontId="92" fillId="0" borderId="26" xfId="0" applyFont="1" applyBorder="1" applyAlignment="1">
      <alignment horizontal="center" vertical="top" wrapText="1"/>
    </xf>
    <xf numFmtId="0" fontId="78" fillId="0" borderId="26" xfId="0" applyFont="1" applyBorder="1" applyAlignment="1">
      <alignment horizontal="left" vertical="center" wrapText="1"/>
    </xf>
    <xf numFmtId="0" fontId="33" fillId="0" borderId="26" xfId="19" applyFont="1" applyFill="1" applyBorder="1" applyAlignment="1">
      <alignment vertical="center" wrapText="1"/>
    </xf>
    <xf numFmtId="0" fontId="29" fillId="0" borderId="26" xfId="19" applyFont="1" applyFill="1" applyBorder="1" applyAlignment="1">
      <alignment horizontal="center" vertical="center"/>
    </xf>
    <xf numFmtId="0" fontId="33" fillId="0" borderId="30" xfId="19" applyFont="1" applyFill="1" applyBorder="1" applyAlignment="1">
      <alignment vertical="center" wrapText="1"/>
    </xf>
    <xf numFmtId="0" fontId="33" fillId="0" borderId="30" xfId="19" applyFont="1" applyFill="1" applyBorder="1" applyAlignment="1">
      <alignment horizontal="center" vertical="center" wrapText="1"/>
    </xf>
    <xf numFmtId="43" fontId="33" fillId="0" borderId="30" xfId="18" applyFont="1" applyFill="1" applyBorder="1" applyAlignment="1">
      <alignment horizontal="center" vertical="center" wrapText="1"/>
    </xf>
    <xf numFmtId="0" fontId="0" fillId="0" borderId="30" xfId="0" applyBorder="1" applyAlignment="1">
      <alignment horizontal="center" wrapText="1"/>
    </xf>
    <xf numFmtId="0" fontId="0" fillId="0" borderId="26" xfId="0" applyBorder="1"/>
    <xf numFmtId="43" fontId="33" fillId="0" borderId="30" xfId="18" applyFont="1" applyFill="1" applyBorder="1" applyAlignment="1">
      <alignment vertical="center" wrapText="1"/>
    </xf>
    <xf numFmtId="43" fontId="33" fillId="0" borderId="26" xfId="18" applyFont="1" applyFill="1" applyBorder="1" applyAlignment="1">
      <alignment vertical="center" wrapText="1"/>
    </xf>
    <xf numFmtId="0" fontId="36" fillId="0" borderId="26" xfId="0" applyFont="1" applyBorder="1" applyAlignment="1">
      <alignment horizontal="center" vertical="center"/>
    </xf>
    <xf numFmtId="0" fontId="36" fillId="0" borderId="30" xfId="0" applyFont="1" applyBorder="1" applyAlignment="1">
      <alignment horizontal="center" vertical="center"/>
    </xf>
    <xf numFmtId="9" fontId="33" fillId="0" borderId="30" xfId="17" applyFont="1" applyFill="1" applyBorder="1" applyAlignment="1">
      <alignment horizontal="center" vertical="center" wrapText="1"/>
    </xf>
    <xf numFmtId="9" fontId="33" fillId="0" borderId="30" xfId="17" applyFont="1" applyFill="1" applyBorder="1" applyAlignment="1">
      <alignment vertical="center" wrapText="1"/>
    </xf>
    <xf numFmtId="0" fontId="79" fillId="0" borderId="27" xfId="0" applyFont="1" applyBorder="1" applyAlignment="1">
      <alignment wrapText="1"/>
    </xf>
    <xf numFmtId="0" fontId="79" fillId="0" borderId="26" xfId="0" applyFont="1" applyBorder="1" applyAlignment="1">
      <alignment wrapText="1"/>
    </xf>
    <xf numFmtId="0" fontId="79" fillId="0" borderId="30" xfId="0" applyFont="1" applyBorder="1" applyAlignment="1">
      <alignment wrapText="1"/>
    </xf>
    <xf numFmtId="43" fontId="0" fillId="0" borderId="26" xfId="18" applyFont="1" applyBorder="1"/>
    <xf numFmtId="0" fontId="32" fillId="0" borderId="30" xfId="0" applyFont="1" applyBorder="1" applyAlignment="1">
      <alignment horizontal="center" vertical="center" wrapText="1"/>
    </xf>
    <xf numFmtId="0" fontId="0" fillId="0" borderId="26" xfId="0" applyFill="1" applyBorder="1" applyAlignment="1">
      <alignment wrapText="1"/>
    </xf>
    <xf numFmtId="0" fontId="0" fillId="0" borderId="26" xfId="0" applyFill="1" applyBorder="1" applyAlignment="1">
      <alignment horizontal="left" vertical="top" wrapText="1"/>
    </xf>
    <xf numFmtId="43" fontId="0" fillId="0" borderId="26" xfId="18" applyFont="1" applyBorder="1" applyAlignment="1">
      <alignment horizontal="center" vertical="center"/>
    </xf>
    <xf numFmtId="9" fontId="32" fillId="0" borderId="30" xfId="17" applyFont="1" applyBorder="1" applyAlignment="1">
      <alignment horizontal="center" vertical="center" wrapText="1"/>
    </xf>
    <xf numFmtId="0" fontId="22" fillId="2" borderId="0" xfId="0" applyFont="1" applyFill="1" applyBorder="1" applyAlignment="1">
      <alignment vertical="center"/>
    </xf>
    <xf numFmtId="41" fontId="22" fillId="2"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41" fontId="22" fillId="5" borderId="13" xfId="0" applyNumberFormat="1" applyFont="1" applyFill="1" applyBorder="1" applyAlignment="1">
      <alignment vertical="center"/>
    </xf>
    <xf numFmtId="0" fontId="23" fillId="14" borderId="9" xfId="0" applyFont="1" applyFill="1" applyBorder="1" applyAlignment="1">
      <alignment vertical="center"/>
    </xf>
    <xf numFmtId="0" fontId="33" fillId="5" borderId="10" xfId="19" applyFont="1" applyFill="1" applyBorder="1" applyAlignment="1">
      <alignment horizontal="left" vertical="center" wrapText="1"/>
    </xf>
    <xf numFmtId="41" fontId="22" fillId="0" borderId="45" xfId="0" applyNumberFormat="1" applyFont="1" applyFill="1" applyBorder="1" applyAlignment="1">
      <alignment vertical="center"/>
    </xf>
    <xf numFmtId="0" fontId="23" fillId="14" borderId="9" xfId="0" applyNumberFormat="1" applyFont="1" applyFill="1" applyBorder="1" applyAlignment="1">
      <alignment horizontal="center" vertical="center"/>
    </xf>
    <xf numFmtId="0" fontId="22" fillId="5" borderId="12" xfId="0" applyNumberFormat="1" applyFont="1" applyFill="1" applyBorder="1" applyAlignment="1">
      <alignment horizontal="center" vertical="center"/>
    </xf>
    <xf numFmtId="0" fontId="0" fillId="0" borderId="26" xfId="0" applyBorder="1" applyAlignment="1">
      <alignment horizontal="left" vertical="center"/>
    </xf>
    <xf numFmtId="0" fontId="32" fillId="5" borderId="26" xfId="0" applyFont="1" applyFill="1" applyBorder="1" applyAlignment="1">
      <alignment horizontal="left" vertical="center" wrapText="1"/>
    </xf>
    <xf numFmtId="0" fontId="22" fillId="5" borderId="12" xfId="0" applyFont="1" applyFill="1" applyBorder="1" applyAlignment="1">
      <alignment horizontal="left" vertical="center"/>
    </xf>
    <xf numFmtId="0" fontId="79" fillId="2" borderId="26" xfId="0" applyFont="1" applyFill="1" applyBorder="1" applyAlignment="1">
      <alignment vertical="center" wrapText="1"/>
    </xf>
    <xf numFmtId="0" fontId="80" fillId="2" borderId="26" xfId="19" applyFont="1" applyFill="1" applyBorder="1" applyAlignment="1">
      <alignment horizontal="center" vertical="center" wrapText="1"/>
    </xf>
    <xf numFmtId="0" fontId="79" fillId="2" borderId="26" xfId="0" applyFont="1" applyFill="1" applyBorder="1" applyAlignment="1">
      <alignment horizontal="left" vertical="center" wrapText="1"/>
    </xf>
    <xf numFmtId="0" fontId="80" fillId="2" borderId="26" xfId="17" applyNumberFormat="1" applyFont="1" applyFill="1" applyBorder="1" applyAlignment="1">
      <alignment horizontal="center" vertical="center" wrapText="1"/>
    </xf>
    <xf numFmtId="0" fontId="80" fillId="2" borderId="26" xfId="19" applyNumberFormat="1" applyFont="1" applyFill="1" applyBorder="1" applyAlignment="1">
      <alignment horizontal="center" vertical="center" wrapText="1"/>
    </xf>
    <xf numFmtId="0" fontId="0" fillId="2" borderId="26" xfId="19" applyNumberFormat="1" applyFont="1" applyFill="1" applyBorder="1" applyAlignment="1">
      <alignment horizontal="center" vertical="center" wrapText="1"/>
    </xf>
    <xf numFmtId="4" fontId="80" fillId="2" borderId="26" xfId="10" applyNumberFormat="1" applyFont="1" applyFill="1" applyBorder="1" applyAlignment="1">
      <alignment horizontal="center" vertical="center" wrapText="1"/>
    </xf>
    <xf numFmtId="0" fontId="79" fillId="2" borderId="26" xfId="0" applyFont="1" applyFill="1" applyBorder="1" applyAlignment="1">
      <alignment horizontal="center" vertical="top" wrapText="1"/>
    </xf>
    <xf numFmtId="0" fontId="80" fillId="2" borderId="26" xfId="19" applyFont="1" applyFill="1" applyBorder="1" applyAlignment="1">
      <alignment horizontal="center" vertical="top" wrapText="1"/>
    </xf>
    <xf numFmtId="0" fontId="81" fillId="2" borderId="26" xfId="19" applyFont="1" applyFill="1" applyBorder="1" applyAlignment="1">
      <alignment horizontal="center" vertical="top" wrapText="1"/>
    </xf>
    <xf numFmtId="4" fontId="80" fillId="2" borderId="26" xfId="19" applyNumberFormat="1" applyFont="1" applyFill="1" applyBorder="1" applyAlignment="1">
      <alignment horizontal="center" vertical="center" wrapText="1"/>
    </xf>
    <xf numFmtId="0" fontId="80" fillId="2" borderId="26" xfId="19" applyFont="1" applyFill="1" applyBorder="1" applyAlignment="1">
      <alignment vertical="top" wrapText="1"/>
    </xf>
    <xf numFmtId="0" fontId="80" fillId="2" borderId="26" xfId="0" applyFont="1" applyFill="1" applyBorder="1" applyAlignment="1">
      <alignment vertical="top" wrapText="1"/>
    </xf>
    <xf numFmtId="0" fontId="80" fillId="2" borderId="26" xfId="0" applyFont="1" applyFill="1" applyBorder="1" applyAlignment="1">
      <alignment horizontal="center" vertical="top" wrapText="1"/>
    </xf>
    <xf numFmtId="1" fontId="80" fillId="2" borderId="26" xfId="19" applyNumberFormat="1" applyFont="1" applyFill="1" applyBorder="1" applyAlignment="1">
      <alignment horizontal="center" vertical="center" wrapText="1"/>
    </xf>
    <xf numFmtId="1" fontId="80" fillId="2" borderId="26" xfId="18" applyNumberFormat="1" applyFont="1" applyFill="1" applyBorder="1" applyAlignment="1">
      <alignment horizontal="center" vertical="center" wrapText="1"/>
    </xf>
    <xf numFmtId="1" fontId="80" fillId="2" borderId="26" xfId="17" applyNumberFormat="1" applyFont="1" applyFill="1" applyBorder="1" applyAlignment="1">
      <alignment horizontal="center" vertical="center" wrapText="1"/>
    </xf>
    <xf numFmtId="0" fontId="80" fillId="2" borderId="26" xfId="0" applyFont="1" applyFill="1" applyBorder="1" applyAlignment="1">
      <alignment vertical="center" wrapText="1"/>
    </xf>
    <xf numFmtId="0" fontId="80" fillId="2" borderId="26" xfId="0" applyFont="1" applyFill="1" applyBorder="1" applyAlignment="1">
      <alignment horizontal="center" vertical="center" wrapText="1"/>
    </xf>
    <xf numFmtId="0" fontId="82" fillId="2" borderId="26" xfId="0" applyFont="1" applyFill="1" applyBorder="1" applyAlignment="1">
      <alignment vertical="center"/>
    </xf>
    <xf numFmtId="0" fontId="82" fillId="2" borderId="26" xfId="0" applyFont="1" applyFill="1" applyBorder="1" applyAlignment="1">
      <alignment horizontal="center" vertical="center"/>
    </xf>
    <xf numFmtId="0" fontId="82" fillId="2" borderId="26" xfId="0" applyFont="1" applyFill="1" applyBorder="1" applyAlignment="1">
      <alignment horizontal="left" vertical="center" wrapText="1"/>
    </xf>
    <xf numFmtId="0" fontId="79" fillId="2" borderId="26" xfId="0" applyFont="1" applyFill="1" applyBorder="1" applyAlignment="1">
      <alignment horizontal="center" vertical="center"/>
    </xf>
    <xf numFmtId="0" fontId="79" fillId="2" borderId="26" xfId="0" applyFont="1" applyFill="1" applyBorder="1" applyAlignment="1">
      <alignment horizontal="center" vertical="center" wrapText="1"/>
    </xf>
    <xf numFmtId="0" fontId="79" fillId="2" borderId="30" xfId="17" applyNumberFormat="1" applyFont="1" applyFill="1" applyBorder="1" applyAlignment="1">
      <alignment horizontal="center" vertical="center"/>
    </xf>
    <xf numFmtId="0" fontId="79" fillId="2" borderId="30" xfId="0" applyNumberFormat="1" applyFont="1" applyFill="1" applyBorder="1" applyAlignment="1">
      <alignment horizontal="center" vertical="center"/>
    </xf>
    <xf numFmtId="0" fontId="79" fillId="2" borderId="30" xfId="0" applyNumberFormat="1" applyFont="1" applyFill="1" applyBorder="1" applyAlignment="1">
      <alignment horizontal="center" vertical="center" wrapText="1"/>
    </xf>
    <xf numFmtId="4" fontId="79" fillId="2" borderId="30" xfId="0" applyNumberFormat="1" applyFont="1" applyFill="1" applyBorder="1" applyAlignment="1">
      <alignment horizontal="center" vertical="center"/>
    </xf>
    <xf numFmtId="0" fontId="80" fillId="2" borderId="30" xfId="19" applyNumberFormat="1" applyFont="1" applyFill="1" applyBorder="1" applyAlignment="1">
      <alignment horizontal="center" vertical="center" wrapText="1"/>
    </xf>
    <xf numFmtId="4" fontId="80" fillId="2" borderId="30" xfId="10" applyNumberFormat="1" applyFont="1" applyFill="1" applyBorder="1" applyAlignment="1">
      <alignment horizontal="center" vertical="center" wrapText="1"/>
    </xf>
    <xf numFmtId="0" fontId="79" fillId="2" borderId="30" xfId="0" applyFont="1" applyFill="1" applyBorder="1" applyAlignment="1">
      <alignment vertical="center" wrapText="1"/>
    </xf>
    <xf numFmtId="0" fontId="80" fillId="2" borderId="30" xfId="0" applyFont="1" applyFill="1" applyBorder="1" applyAlignment="1">
      <alignment horizontal="center" vertical="center" wrapText="1"/>
    </xf>
    <xf numFmtId="0" fontId="80" fillId="2" borderId="30" xfId="19" applyFont="1" applyFill="1" applyBorder="1" applyAlignment="1">
      <alignment horizontal="center" vertical="center" wrapText="1"/>
    </xf>
    <xf numFmtId="0" fontId="80" fillId="2" borderId="26" xfId="19" applyFont="1" applyFill="1" applyBorder="1" applyAlignment="1">
      <alignment vertical="center" wrapText="1"/>
    </xf>
    <xf numFmtId="0" fontId="80" fillId="2" borderId="30" xfId="19" applyFont="1" applyFill="1" applyBorder="1" applyAlignment="1">
      <alignment vertical="center" wrapText="1"/>
    </xf>
    <xf numFmtId="0" fontId="82" fillId="2" borderId="26" xfId="0" applyFont="1" applyFill="1" applyBorder="1" applyAlignment="1">
      <alignment vertical="center" wrapText="1"/>
    </xf>
    <xf numFmtId="0" fontId="79" fillId="2" borderId="26" xfId="17" applyNumberFormat="1" applyFont="1" applyFill="1" applyBorder="1" applyAlignment="1">
      <alignment horizontal="center" vertical="center"/>
    </xf>
    <xf numFmtId="4" fontId="79" fillId="2" borderId="26" xfId="0" applyNumberFormat="1" applyFont="1" applyFill="1" applyBorder="1" applyAlignment="1">
      <alignment horizontal="center" vertical="center"/>
    </xf>
    <xf numFmtId="0" fontId="79" fillId="2" borderId="26" xfId="0" applyNumberFormat="1" applyFont="1" applyFill="1" applyBorder="1" applyAlignment="1">
      <alignment horizontal="center" vertical="center" wrapText="1"/>
    </xf>
    <xf numFmtId="0" fontId="79" fillId="2" borderId="26" xfId="0" applyNumberFormat="1" applyFont="1" applyFill="1" applyBorder="1" applyAlignment="1">
      <alignment horizontal="center" vertical="center"/>
    </xf>
    <xf numFmtId="4" fontId="79" fillId="2" borderId="26" xfId="0" applyNumberFormat="1" applyFont="1" applyFill="1" applyBorder="1" applyAlignment="1">
      <alignment horizontal="center" vertical="center" wrapText="1"/>
    </xf>
    <xf numFmtId="0" fontId="81" fillId="2" borderId="26" xfId="19" applyFont="1" applyFill="1" applyBorder="1" applyAlignment="1">
      <alignment horizontal="left" vertical="top" wrapText="1"/>
    </xf>
    <xf numFmtId="0" fontId="79" fillId="2" borderId="30" xfId="0" applyFont="1" applyFill="1" applyBorder="1" applyAlignment="1">
      <alignment horizontal="center" vertical="top" wrapText="1"/>
    </xf>
    <xf numFmtId="0" fontId="81" fillId="2" borderId="30" xfId="19" applyFont="1" applyFill="1" applyBorder="1" applyAlignment="1">
      <alignment horizontal="center" vertical="top" wrapText="1"/>
    </xf>
    <xf numFmtId="0" fontId="82" fillId="2" borderId="26" xfId="0" applyFont="1" applyFill="1" applyBorder="1" applyAlignment="1">
      <alignment horizontal="center" vertical="center" wrapText="1"/>
    </xf>
    <xf numFmtId="0" fontId="79" fillId="2" borderId="26" xfId="0" applyFont="1" applyFill="1" applyBorder="1" applyAlignment="1">
      <alignment vertical="top" wrapText="1"/>
    </xf>
    <xf numFmtId="0" fontId="79" fillId="2" borderId="37" xfId="0" applyFont="1" applyFill="1" applyBorder="1" applyAlignment="1">
      <alignment horizontal="left" vertical="top" wrapText="1"/>
    </xf>
    <xf numFmtId="0" fontId="80" fillId="2" borderId="26" xfId="17" applyNumberFormat="1" applyFont="1" applyFill="1" applyBorder="1" applyAlignment="1">
      <alignment horizontal="center" vertical="top" wrapText="1"/>
    </xf>
    <xf numFmtId="0" fontId="80" fillId="2" borderId="26" xfId="19" applyNumberFormat="1" applyFont="1" applyFill="1" applyBorder="1" applyAlignment="1">
      <alignment horizontal="center" vertical="top" wrapText="1"/>
    </xf>
    <xf numFmtId="44" fontId="80" fillId="2" borderId="36" xfId="10" applyFont="1" applyFill="1" applyBorder="1" applyAlignment="1">
      <alignment horizontal="center" vertical="top" wrapText="1"/>
    </xf>
    <xf numFmtId="0" fontId="79" fillId="2" borderId="37" xfId="0" applyFont="1" applyFill="1" applyBorder="1" applyAlignment="1">
      <alignment horizontal="left" vertical="center" wrapText="1"/>
    </xf>
    <xf numFmtId="44" fontId="80" fillId="2" borderId="36" xfId="10" applyFont="1" applyFill="1" applyBorder="1" applyAlignment="1">
      <alignment horizontal="center" vertical="center" wrapText="1"/>
    </xf>
    <xf numFmtId="0" fontId="81" fillId="2" borderId="26" xfId="19" applyFont="1" applyFill="1" applyBorder="1" applyAlignment="1">
      <alignment horizontal="center" vertical="center" wrapText="1"/>
    </xf>
    <xf numFmtId="0" fontId="80" fillId="2" borderId="26" xfId="19" applyFont="1" applyFill="1" applyBorder="1" applyAlignment="1">
      <alignment horizontal="left" vertical="center" wrapText="1"/>
    </xf>
    <xf numFmtId="0" fontId="80" fillId="2" borderId="30" xfId="19" applyFont="1" applyFill="1" applyBorder="1" applyAlignment="1">
      <alignment horizontal="left" vertical="center" wrapText="1"/>
    </xf>
    <xf numFmtId="0" fontId="79" fillId="2" borderId="30" xfId="0" applyFont="1" applyFill="1" applyBorder="1" applyAlignment="1">
      <alignment horizontal="center" vertical="center" wrapText="1"/>
    </xf>
    <xf numFmtId="0" fontId="81" fillId="2" borderId="30" xfId="19" applyFont="1" applyFill="1" applyBorder="1" applyAlignment="1">
      <alignment horizontal="center" vertical="center" wrapText="1"/>
    </xf>
    <xf numFmtId="3" fontId="80" fillId="2" borderId="30" xfId="19" applyNumberFormat="1" applyFont="1" applyFill="1" applyBorder="1" applyAlignment="1">
      <alignment vertical="center" wrapText="1"/>
    </xf>
    <xf numFmtId="0" fontId="29" fillId="0" borderId="26" xfId="19" applyFont="1" applyFill="1" applyBorder="1" applyAlignment="1">
      <alignment horizontal="center" vertical="center" wrapText="1"/>
    </xf>
    <xf numFmtId="0" fontId="33" fillId="0" borderId="30" xfId="19" applyFont="1" applyFill="1" applyBorder="1" applyAlignment="1">
      <alignment vertical="center" wrapText="1"/>
    </xf>
    <xf numFmtId="0" fontId="33" fillId="0" borderId="26" xfId="19" applyFont="1" applyFill="1" applyBorder="1" applyAlignment="1">
      <alignment horizontal="center" vertical="top" wrapText="1"/>
    </xf>
    <xf numFmtId="0" fontId="75" fillId="0" borderId="26" xfId="19" applyFont="1" applyBorder="1" applyAlignment="1">
      <alignment horizontal="left" vertical="top" wrapText="1"/>
    </xf>
    <xf numFmtId="9" fontId="75" fillId="0" borderId="26" xfId="19" applyNumberFormat="1" applyFont="1" applyBorder="1" applyAlignment="1">
      <alignment horizontal="left" vertical="top" wrapText="1"/>
    </xf>
    <xf numFmtId="0" fontId="80" fillId="4" borderId="26" xfId="19" applyFont="1" applyFill="1" applyBorder="1" applyAlignment="1">
      <alignment vertical="center" wrapText="1"/>
    </xf>
    <xf numFmtId="0" fontId="80" fillId="4" borderId="26" xfId="19" applyFont="1" applyFill="1" applyBorder="1" applyAlignment="1">
      <alignment horizontal="center" vertical="center" wrapText="1"/>
    </xf>
    <xf numFmtId="0" fontId="80" fillId="4" borderId="30" xfId="19" applyFont="1" applyFill="1" applyBorder="1" applyAlignment="1">
      <alignmen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7"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69" fillId="18" borderId="30" xfId="0" applyFont="1" applyFill="1" applyBorder="1" applyAlignment="1">
      <alignment horizontal="center" vertical="center" wrapText="1"/>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69"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26" xfId="19" applyFont="1" applyBorder="1" applyAlignment="1">
      <alignment horizontal="center" vertical="center" wrapText="1"/>
    </xf>
    <xf numFmtId="0" fontId="82" fillId="2" borderId="26" xfId="0" applyFont="1" applyFill="1" applyBorder="1" applyAlignment="1">
      <alignment horizontal="center" vertical="center" wrapText="1"/>
    </xf>
    <xf numFmtId="0" fontId="80" fillId="2" borderId="26" xfId="19" applyFont="1" applyFill="1" applyBorder="1" applyAlignment="1">
      <alignment horizontal="center" vertical="center"/>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29" fillId="0" borderId="27" xfId="19" applyFont="1"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59" fillId="0" borderId="30" xfId="19" applyFont="1" applyBorder="1" applyAlignment="1">
      <alignment horizontal="center" vertical="top" wrapText="1"/>
    </xf>
    <xf numFmtId="0" fontId="59" fillId="0" borderId="28" xfId="19" applyFont="1" applyBorder="1" applyAlignment="1">
      <alignment horizontal="center" vertical="top"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40" fillId="0" borderId="26" xfId="0" applyFont="1" applyBorder="1" applyAlignment="1">
      <alignment horizontal="center" vertical="top" wrapText="1"/>
    </xf>
    <xf numFmtId="0" fontId="40"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6" xfId="19"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33" fillId="0" borderId="27"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3" fillId="0" borderId="30" xfId="19" applyFont="1" applyFill="1" applyBorder="1" applyAlignment="1">
      <alignment vertical="center" wrapText="1"/>
    </xf>
    <xf numFmtId="0" fontId="33" fillId="0" borderId="27" xfId="19" applyFont="1" applyFill="1" applyBorder="1" applyAlignment="1">
      <alignment vertical="center" wrapText="1"/>
    </xf>
    <xf numFmtId="9" fontId="33" fillId="0" borderId="30" xfId="17" applyFont="1" applyFill="1" applyBorder="1" applyAlignment="1">
      <alignment horizontal="center" vertical="center" wrapText="1"/>
    </xf>
    <xf numFmtId="9" fontId="33" fillId="0" borderId="27" xfId="17"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0" fontId="0" fillId="0" borderId="30" xfId="0" applyBorder="1" applyAlignment="1">
      <alignment horizontal="center" wrapText="1"/>
    </xf>
    <xf numFmtId="0" fontId="0" fillId="0" borderId="27" xfId="0" applyBorder="1" applyAlignment="1">
      <alignment horizontal="center" wrapText="1"/>
    </xf>
    <xf numFmtId="9" fontId="33" fillId="0" borderId="28" xfId="17"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0" fontId="33" fillId="0" borderId="30" xfId="19" applyFont="1" applyFill="1" applyBorder="1" applyAlignment="1">
      <alignment horizontal="left" vertical="center" wrapText="1"/>
    </xf>
    <xf numFmtId="0" fontId="33" fillId="0" borderId="28" xfId="19" applyFont="1" applyFill="1" applyBorder="1" applyAlignment="1">
      <alignment horizontal="left" vertical="center" wrapText="1"/>
    </xf>
    <xf numFmtId="0" fontId="33" fillId="0" borderId="27" xfId="19" applyFont="1" applyFill="1" applyBorder="1" applyAlignment="1">
      <alignment horizontal="left" vertical="center" wrapText="1"/>
    </xf>
    <xf numFmtId="43" fontId="33" fillId="0" borderId="28" xfId="18" applyFont="1" applyFill="1" applyBorder="1" applyAlignment="1">
      <alignment horizontal="center" vertical="center" wrapText="1"/>
    </xf>
    <xf numFmtId="0" fontId="35" fillId="0" borderId="30" xfId="19" applyFont="1" applyFill="1" applyBorder="1" applyAlignment="1">
      <alignment horizontal="center" vertical="center" wrapText="1"/>
    </xf>
    <xf numFmtId="0" fontId="35" fillId="0" borderId="27" xfId="19" applyFont="1" applyFill="1" applyBorder="1" applyAlignment="1">
      <alignment horizontal="center" vertical="center" wrapText="1"/>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9" fillId="0" borderId="27" xfId="19" applyFont="1" applyFill="1" applyBorder="1" applyAlignment="1">
      <alignment horizontal="center" vertical="top" wrapText="1"/>
    </xf>
    <xf numFmtId="9" fontId="0" fillId="0" borderId="30" xfId="17" applyFont="1" applyBorder="1" applyAlignment="1">
      <alignment horizontal="center" vertical="center"/>
    </xf>
    <xf numFmtId="9" fontId="0" fillId="0" borderId="27" xfId="17" applyFont="1" applyBorder="1" applyAlignment="1">
      <alignment horizontal="center" vertical="center"/>
    </xf>
    <xf numFmtId="0" fontId="58" fillId="0" borderId="0" xfId="19" applyFont="1" applyAlignment="1">
      <alignment horizontal="left" vertical="center" wrapText="1"/>
    </xf>
    <xf numFmtId="0" fontId="58" fillId="8" borderId="13" xfId="19" applyFont="1" applyFill="1" applyBorder="1" applyAlignment="1">
      <alignment horizontal="left" vertical="top" wrapText="1"/>
    </xf>
    <xf numFmtId="0" fontId="29" fillId="0" borderId="58" xfId="19"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30" xfId="19" applyFont="1" applyBorder="1" applyAlignment="1">
      <alignment horizontal="center" vertical="top" wrapText="1"/>
    </xf>
    <xf numFmtId="0" fontId="64" fillId="0" borderId="28" xfId="19" applyFont="1" applyBorder="1" applyAlignment="1">
      <alignment horizontal="center" vertical="top" wrapText="1"/>
    </xf>
    <xf numFmtId="0" fontId="62" fillId="0" borderId="30" xfId="19" applyFont="1" applyBorder="1" applyAlignment="1">
      <alignment horizontal="center" vertical="top" wrapText="1"/>
    </xf>
    <xf numFmtId="0" fontId="62" fillId="0" borderId="28" xfId="19" applyFont="1" applyBorder="1" applyAlignment="1">
      <alignment horizontal="center" vertical="top"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29" fillId="0" borderId="27" xfId="16" applyFont="1" applyBorder="1" applyAlignment="1">
      <alignment horizontal="center" vertical="center" wrapText="1"/>
    </xf>
    <xf numFmtId="0" fontId="59" fillId="0" borderId="0" xfId="16" applyFont="1" applyFill="1" applyBorder="1" applyAlignment="1">
      <alignment horizontal="center" vertical="top" wrapText="1"/>
    </xf>
    <xf numFmtId="0" fontId="29" fillId="0" borderId="26" xfId="16" applyFont="1" applyBorder="1" applyAlignment="1">
      <alignment horizontal="center" vertical="top" wrapText="1"/>
    </xf>
    <xf numFmtId="0" fontId="29" fillId="0" borderId="27" xfId="16" applyFont="1" applyBorder="1" applyAlignment="1">
      <alignment horizontal="center" vertical="top" wrapText="1"/>
    </xf>
    <xf numFmtId="0" fontId="96" fillId="0" borderId="26" xfId="0" applyFont="1" applyFill="1" applyBorder="1" applyAlignment="1">
      <alignment horizontal="left" vertical="center" wrapText="1"/>
    </xf>
    <xf numFmtId="0" fontId="0" fillId="23" borderId="26" xfId="0" applyFill="1" applyBorder="1" applyAlignment="1">
      <alignment vertical="top" wrapText="1"/>
    </xf>
    <xf numFmtId="0" fontId="71" fillId="23" borderId="26" xfId="0" applyFont="1" applyFill="1" applyBorder="1" applyAlignment="1">
      <alignment horizontal="center" vertical="top" wrapText="1"/>
    </xf>
    <xf numFmtId="0" fontId="32" fillId="23" borderId="26" xfId="0" applyFont="1" applyFill="1" applyBorder="1" applyAlignment="1">
      <alignment horizontal="center" vertical="top" wrapText="1"/>
    </xf>
    <xf numFmtId="0" fontId="33" fillId="23" borderId="26" xfId="19" applyFont="1" applyFill="1" applyBorder="1" applyAlignment="1">
      <alignment horizontal="left" vertical="center" wrapText="1"/>
    </xf>
    <xf numFmtId="0" fontId="32" fillId="23" borderId="26" xfId="0" applyFont="1" applyFill="1" applyBorder="1" applyAlignment="1">
      <alignment horizontal="left" vertical="center" wrapText="1"/>
    </xf>
    <xf numFmtId="0" fontId="0" fillId="2" borderId="26" xfId="0" applyFill="1" applyBorder="1" applyAlignment="1">
      <alignment vertical="top" wrapText="1"/>
    </xf>
    <xf numFmtId="0" fontId="29" fillId="23" borderId="26" xfId="19" applyFont="1" applyFill="1" applyBorder="1" applyAlignment="1">
      <alignment horizontal="center" vertical="center" wrapText="1"/>
    </xf>
    <xf numFmtId="0" fontId="33" fillId="23" borderId="26" xfId="19" applyFont="1" applyFill="1" applyBorder="1" applyAlignment="1">
      <alignment horizontal="center" vertical="center" wrapText="1"/>
    </xf>
    <xf numFmtId="0" fontId="29" fillId="23" borderId="37" xfId="19" applyFont="1" applyFill="1" applyBorder="1" applyAlignment="1">
      <alignment vertical="center"/>
    </xf>
    <xf numFmtId="0" fontId="29" fillId="23" borderId="16" xfId="19" applyFont="1" applyFill="1" applyBorder="1" applyAlignment="1">
      <alignment vertical="center"/>
    </xf>
    <xf numFmtId="0" fontId="33" fillId="0" borderId="30" xfId="19" applyFont="1" applyFill="1" applyBorder="1" applyAlignment="1">
      <alignment horizontal="left" vertical="top" wrapText="1"/>
    </xf>
    <xf numFmtId="0" fontId="33" fillId="0" borderId="28" xfId="19" applyFont="1" applyFill="1" applyBorder="1" applyAlignment="1">
      <alignment horizontal="left" vertical="top" wrapText="1"/>
    </xf>
    <xf numFmtId="0" fontId="33" fillId="0" borderId="27" xfId="19" applyFont="1" applyFill="1" applyBorder="1" applyAlignment="1">
      <alignment horizontal="left" vertical="top" wrapText="1"/>
    </xf>
    <xf numFmtId="0" fontId="37" fillId="0" borderId="0" xfId="0" applyFont="1" applyAlignment="1">
      <alignment vertical="center" wrapText="1"/>
    </xf>
    <xf numFmtId="0" fontId="33" fillId="0" borderId="26" xfId="19" applyFont="1" applyFill="1" applyBorder="1" applyAlignment="1">
      <alignment horizontal="left" vertical="top" wrapText="1"/>
    </xf>
    <xf numFmtId="0" fontId="33" fillId="23" borderId="26" xfId="19" applyFont="1" applyFill="1" applyBorder="1" applyAlignment="1">
      <alignment vertical="center" wrapText="1"/>
    </xf>
    <xf numFmtId="0" fontId="29" fillId="0" borderId="30" xfId="19" applyFont="1" applyBorder="1" applyAlignment="1">
      <alignment vertical="center" wrapText="1"/>
    </xf>
    <xf numFmtId="0" fontId="32" fillId="23" borderId="26" xfId="0" applyFont="1" applyFill="1" applyBorder="1" applyAlignment="1">
      <alignment horizontal="center" vertical="center" wrapText="1"/>
    </xf>
    <xf numFmtId="0" fontId="32" fillId="2" borderId="26" xfId="0" applyFont="1" applyFill="1" applyBorder="1" applyAlignment="1">
      <alignment horizontal="left" vertical="center" wrapText="1"/>
    </xf>
    <xf numFmtId="0" fontId="84" fillId="2" borderId="30" xfId="19" applyFont="1" applyFill="1" applyBorder="1" applyAlignment="1">
      <alignment horizontal="center" vertical="top" wrapText="1"/>
    </xf>
    <xf numFmtId="0" fontId="39" fillId="2" borderId="30" xfId="19" applyFont="1" applyFill="1" applyBorder="1" applyAlignment="1">
      <alignment horizontal="center" vertical="top" wrapText="1"/>
    </xf>
    <xf numFmtId="0" fontId="84" fillId="2" borderId="28" xfId="19" applyFont="1" applyFill="1" applyBorder="1" applyAlignment="1">
      <alignment horizontal="center" vertical="top" wrapText="1"/>
    </xf>
    <xf numFmtId="0" fontId="39" fillId="2" borderId="28" xfId="19" applyFont="1" applyFill="1" applyBorder="1" applyAlignment="1">
      <alignment horizontal="center" vertical="top" wrapText="1"/>
    </xf>
    <xf numFmtId="0" fontId="0" fillId="23" borderId="26" xfId="0" applyFill="1" applyBorder="1" applyAlignment="1">
      <alignment horizontal="center" vertical="center" wrapText="1"/>
    </xf>
    <xf numFmtId="0" fontId="32" fillId="2" borderId="26" xfId="0" applyFont="1" applyFill="1" applyBorder="1" applyAlignment="1">
      <alignment horizontal="left" vertical="top" wrapText="1"/>
    </xf>
    <xf numFmtId="0" fontId="35" fillId="0" borderId="26" xfId="19" applyNumberFormat="1" applyFont="1" applyBorder="1" applyAlignment="1">
      <alignment horizontal="center" vertical="center" wrapText="1"/>
    </xf>
    <xf numFmtId="0" fontId="35" fillId="2" borderId="30" xfId="19" applyFont="1" applyFill="1" applyBorder="1" applyAlignment="1">
      <alignment horizontal="center" vertical="center" wrapText="1"/>
    </xf>
    <xf numFmtId="0" fontId="35" fillId="2" borderId="26" xfId="19" applyFont="1" applyFill="1" applyBorder="1" applyAlignment="1">
      <alignment horizontal="center" vertical="center" wrapText="1"/>
    </xf>
    <xf numFmtId="0" fontId="35" fillId="2" borderId="27" xfId="19" applyFont="1" applyFill="1" applyBorder="1" applyAlignment="1">
      <alignment horizontal="center" vertical="center" wrapText="1"/>
    </xf>
    <xf numFmtId="0" fontId="71" fillId="2" borderId="26" xfId="19" applyFont="1" applyFill="1" applyBorder="1" applyAlignment="1">
      <alignment horizontal="center" vertical="center" wrapText="1"/>
    </xf>
    <xf numFmtId="0" fontId="73" fillId="2" borderId="26" xfId="0" applyFont="1" applyFill="1" applyBorder="1" applyAlignment="1">
      <alignment horizontal="center" vertical="center" wrapText="1"/>
    </xf>
    <xf numFmtId="9" fontId="73" fillId="2" borderId="26" xfId="0" applyNumberFormat="1" applyFont="1" applyFill="1" applyBorder="1" applyAlignment="1">
      <alignment horizontal="center" vertical="center" wrapText="1"/>
    </xf>
    <xf numFmtId="0" fontId="71" fillId="2" borderId="26" xfId="0"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6">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c:lang val="es-ES"/>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10</c:v>
                </c:pt>
                <c:pt idx="4">
                  <c:v>0</c:v>
                </c:pt>
                <c:pt idx="5">
                  <c:v>2</c:v>
                </c:pt>
                <c:pt idx="6">
                  <c:v>0</c:v>
                </c:pt>
                <c:pt idx="7">
                  <c:v>0</c:v>
                </c:pt>
                <c:pt idx="8">
                  <c:v>0</c:v>
                </c:pt>
                <c:pt idx="9">
                  <c:v>0</c:v>
                </c:pt>
                <c:pt idx="10">
                  <c:v>0</c:v>
                </c:pt>
                <c:pt idx="11">
                  <c:v>0</c:v>
                </c:pt>
                <c:pt idx="12">
                  <c:v>0</c:v>
                </c:pt>
                <c:pt idx="13">
                  <c:v>0</c:v>
                </c:pt>
                <c:pt idx="14">
                  <c:v>21</c:v>
                </c:pt>
                <c:pt idx="15">
                  <c:v>0</c:v>
                </c:pt>
                <c:pt idx="16">
                  <c:v>14</c:v>
                </c:pt>
              </c:numCache>
            </c:numRef>
          </c:val>
        </c:ser>
        <c:shape val="box"/>
        <c:axId val="59170176"/>
        <c:axId val="81691776"/>
        <c:axId val="0"/>
      </c:bar3DChart>
      <c:catAx>
        <c:axId val="59170176"/>
        <c:scaling>
          <c:orientation val="minMax"/>
        </c:scaling>
        <c:axPos val="b"/>
        <c:numFmt formatCode="General" sourceLinked="0"/>
        <c:majorTickMark val="none"/>
        <c:tickLblPos val="nextTo"/>
        <c:txPr>
          <a:bodyPr/>
          <a:lstStyle/>
          <a:p>
            <a:pPr>
              <a:defRPr lang="es-HN"/>
            </a:pPr>
            <a:endParaRPr lang="es-ES"/>
          </a:p>
        </c:txPr>
        <c:crossAx val="81691776"/>
        <c:crosses val="autoZero"/>
        <c:auto val="1"/>
        <c:lblAlgn val="ctr"/>
        <c:lblOffset val="100"/>
      </c:catAx>
      <c:valAx>
        <c:axId val="8169177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59170176"/>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145</c:v>
                </c:pt>
                <c:pt idx="1">
                  <c:v>212</c:v>
                </c:pt>
                <c:pt idx="2">
                  <c:v>140</c:v>
                </c:pt>
                <c:pt idx="3">
                  <c:v>71</c:v>
                </c:pt>
                <c:pt idx="4">
                  <c:v>49</c:v>
                </c:pt>
                <c:pt idx="5">
                  <c:v>22</c:v>
                </c:pt>
                <c:pt idx="6">
                  <c:v>70</c:v>
                </c:pt>
                <c:pt idx="7">
                  <c:v>0</c:v>
                </c:pt>
                <c:pt idx="8">
                  <c:v>0</c:v>
                </c:pt>
                <c:pt idx="9">
                  <c:v>1</c:v>
                </c:pt>
              </c:numCache>
            </c:numRef>
          </c:val>
        </c:ser>
        <c:shape val="box"/>
        <c:axId val="81677312"/>
        <c:axId val="81875712"/>
        <c:axId val="0"/>
      </c:bar3DChart>
      <c:catAx>
        <c:axId val="81677312"/>
        <c:scaling>
          <c:orientation val="minMax"/>
        </c:scaling>
        <c:axPos val="b"/>
        <c:numFmt formatCode="General" sourceLinked="0"/>
        <c:majorTickMark val="none"/>
        <c:tickLblPos val="nextTo"/>
        <c:txPr>
          <a:bodyPr/>
          <a:lstStyle/>
          <a:p>
            <a:pPr>
              <a:defRPr lang="es-HN"/>
            </a:pPr>
            <a:endParaRPr lang="es-ES"/>
          </a:p>
        </c:txPr>
        <c:crossAx val="81875712"/>
        <c:crosses val="autoZero"/>
        <c:auto val="1"/>
        <c:lblAlgn val="ctr"/>
        <c:lblOffset val="100"/>
      </c:catAx>
      <c:valAx>
        <c:axId val="8187571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1677312"/>
        <c:crosses val="autoZero"/>
        <c:crossBetween val="between"/>
      </c:valAx>
      <c:dTable>
        <c:showHorzBorder val="1"/>
        <c:showVertBorder val="1"/>
        <c:showOutline val="1"/>
        <c:showKeys val="1"/>
        <c:txPr>
          <a:bodyPr/>
          <a:lstStyle/>
          <a:p>
            <a:pPr rtl="0">
              <a:defRPr lang="es-HN" sz="8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ES"/>
  <c:chart>
    <c:title>
      <c:tx>
        <c:rich>
          <a:bodyPr/>
          <a:lstStyle/>
          <a:p>
            <a:pPr>
              <a:defRPr lang="es-HN"/>
            </a:pPr>
            <a:r>
              <a:rPr lang="en-US"/>
              <a:t>Equipo Tecnológico</a:t>
            </a:r>
          </a:p>
        </c:rich>
      </c:tx>
      <c:layout>
        <c:manualLayout>
          <c:xMode val="edge"/>
          <c:yMode val="edge"/>
          <c:x val="0.36702800625758325"/>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8</c:v>
                </c:pt>
                <c:pt idx="1">
                  <c:v>6</c:v>
                </c:pt>
                <c:pt idx="2">
                  <c:v>0</c:v>
                </c:pt>
                <c:pt idx="3">
                  <c:v>161</c:v>
                </c:pt>
                <c:pt idx="4">
                  <c:v>0</c:v>
                </c:pt>
                <c:pt idx="5">
                  <c:v>3</c:v>
                </c:pt>
                <c:pt idx="6">
                  <c:v>35</c:v>
                </c:pt>
                <c:pt idx="7">
                  <c:v>11</c:v>
                </c:pt>
                <c:pt idx="8">
                  <c:v>30</c:v>
                </c:pt>
                <c:pt idx="9">
                  <c:v>4</c:v>
                </c:pt>
                <c:pt idx="10">
                  <c:v>5</c:v>
                </c:pt>
                <c:pt idx="11">
                  <c:v>60</c:v>
                </c:pt>
                <c:pt idx="12">
                  <c:v>7</c:v>
                </c:pt>
                <c:pt idx="13">
                  <c:v>126</c:v>
                </c:pt>
                <c:pt idx="14">
                  <c:v>2</c:v>
                </c:pt>
                <c:pt idx="15">
                  <c:v>3</c:v>
                </c:pt>
                <c:pt idx="16">
                  <c:v>0</c:v>
                </c:pt>
              </c:numCache>
            </c:numRef>
          </c:val>
        </c:ser>
        <c:shape val="box"/>
        <c:axId val="81914112"/>
        <c:axId val="83099648"/>
        <c:axId val="0"/>
      </c:bar3DChart>
      <c:catAx>
        <c:axId val="81914112"/>
        <c:scaling>
          <c:orientation val="minMax"/>
        </c:scaling>
        <c:axPos val="b"/>
        <c:numFmt formatCode="General" sourceLinked="0"/>
        <c:majorTickMark val="none"/>
        <c:tickLblPos val="nextTo"/>
        <c:txPr>
          <a:bodyPr/>
          <a:lstStyle/>
          <a:p>
            <a:pPr>
              <a:defRPr lang="es-HN"/>
            </a:pPr>
            <a:endParaRPr lang="es-ES"/>
          </a:p>
        </c:txPr>
        <c:crossAx val="83099648"/>
        <c:crosses val="autoZero"/>
        <c:auto val="1"/>
        <c:lblAlgn val="ctr"/>
        <c:lblOffset val="100"/>
      </c:catAx>
      <c:valAx>
        <c:axId val="8309964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ES"/>
          </a:p>
        </c:txPr>
        <c:crossAx val="81914112"/>
        <c:crosses val="autoZero"/>
        <c:crossBetween val="between"/>
      </c:valAx>
      <c:dTable>
        <c:showHorzBorder val="1"/>
        <c:showVertBorder val="1"/>
        <c:showOutline val="1"/>
        <c:showKeys val="1"/>
        <c:txPr>
          <a:bodyPr/>
          <a:lstStyle/>
          <a:p>
            <a:pPr rtl="0">
              <a:defRPr lang="es-HN" sz="700"/>
            </a:pPr>
            <a:endParaRPr lang="es-ES"/>
          </a:p>
        </c:txPr>
      </c:dTable>
    </c:plotArea>
    <c:plotVisOnly val="1"/>
    <c:dispBlanksAs val="gap"/>
  </c:chart>
  <c:printSettings>
    <c:headerFooter/>
    <c:pageMargins b="0.75000000000000155" l="0.70000000000000062" r="0.70000000000000062" t="0.7500000000000015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6182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5" dataDxfId="44">
  <autoFilter ref="B3:C13"/>
  <tableColumns count="2">
    <tableColumn id="1" name="Descripción" dataDxfId="43"/>
    <tableColumn id="2" name="Monto" dataDxfId="42"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1" dataDxfId="40">
  <autoFilter ref="B39:D57"/>
  <tableColumns count="3">
    <tableColumn id="1" name="Descripción" dataDxfId="39"/>
    <tableColumn id="2" name="Cantidad" dataDxfId="38" dataCellStyle="Millares"/>
    <tableColumn id="3" name="Montos" dataDxfId="37">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6" dataDxfId="35">
  <autoFilter ref="B68:D80"/>
  <tableColumns count="3">
    <tableColumn id="1" name="Descripción" dataDxfId="34"/>
    <tableColumn id="2" name="Cantidad" dataDxfId="33" dataCellStyle="Millares"/>
    <tableColumn id="3" name="Montos" dataDxfId="32">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1">
  <autoFilter ref="B85:D103"/>
  <tableColumns count="3">
    <tableColumn id="1" name="Descripción " dataDxfId="30"/>
    <tableColumn id="2" name="Cantidad" dataDxfId="29" dataCellStyle="Millares"/>
    <tableColumn id="3" name="Montos" dataDxfId="28">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7" tableBorderDxfId="26">
  <autoFilter ref="H3:I14"/>
  <tableColumns count="2">
    <tableColumn id="1" name="Dimensión" dataDxfId="25"/>
    <tableColumn id="2" name="Monto" dataDxfId="24"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3" tableBorderDxfId="22">
  <autoFilter ref="H17:I25"/>
  <tableColumns count="2">
    <tableColumn id="1" name="Dimensión" dataDxfId="21"/>
    <tableColumn id="2" name="Monto" dataDxfId="20"/>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9" headerRowBorderDxfId="18" tableBorderDxfId="17">
  <autoFilter ref="E7:F11"/>
  <tableColumns count="2">
    <tableColumn id="1" name="Presupuesto" dataDxfId="16"/>
    <tableColumn id="2" name=" Monto " dataDxfId="15">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816"/>
      <c r="U2" s="816"/>
      <c r="V2" s="816"/>
      <c r="W2" s="816"/>
      <c r="X2" s="816"/>
      <c r="Y2" s="816"/>
      <c r="Z2" s="816"/>
      <c r="AA2" s="816"/>
      <c r="AB2" s="816"/>
      <c r="AC2" s="816" t="s">
        <v>25</v>
      </c>
      <c r="AD2" s="816"/>
      <c r="AE2" s="816"/>
      <c r="AF2" s="816"/>
      <c r="AG2" s="816"/>
      <c r="AH2" s="816"/>
      <c r="AI2" s="816"/>
      <c r="AJ2" s="816"/>
    </row>
    <row r="3" spans="2:36" ht="16.5" customHeight="1">
      <c r="B3" s="33" t="s">
        <v>7</v>
      </c>
      <c r="C3" s="33"/>
      <c r="D3" s="33"/>
      <c r="E3" s="33"/>
      <c r="F3" s="33"/>
      <c r="G3" s="33"/>
      <c r="H3" s="33"/>
      <c r="I3" s="33"/>
      <c r="J3" s="33"/>
      <c r="K3" s="33"/>
      <c r="L3" s="33"/>
      <c r="M3" s="33"/>
      <c r="N3" s="33"/>
      <c r="O3" s="33"/>
      <c r="P3" s="33"/>
      <c r="Q3" s="33"/>
      <c r="R3" s="33"/>
      <c r="S3" s="33"/>
      <c r="T3" s="816"/>
      <c r="U3" s="816"/>
      <c r="V3" s="816"/>
      <c r="W3" s="816"/>
      <c r="X3" s="816"/>
      <c r="Y3" s="816"/>
      <c r="Z3" s="816"/>
      <c r="AA3" s="816"/>
      <c r="AB3" s="816"/>
      <c r="AC3" s="816" t="s">
        <v>7</v>
      </c>
      <c r="AD3" s="816"/>
      <c r="AE3" s="816"/>
      <c r="AF3" s="816"/>
      <c r="AG3" s="816"/>
      <c r="AH3" s="816"/>
      <c r="AI3" s="816"/>
      <c r="AJ3" s="816"/>
    </row>
    <row r="4" spans="2:36" ht="12.75" customHeight="1">
      <c r="B4" s="33" t="s">
        <v>36</v>
      </c>
      <c r="C4" s="33"/>
      <c r="D4" s="33"/>
      <c r="E4" s="33"/>
      <c r="F4" s="33"/>
      <c r="G4" s="33"/>
      <c r="H4" s="33"/>
      <c r="I4" s="33"/>
      <c r="J4" s="33"/>
      <c r="K4" s="33"/>
      <c r="L4" s="33"/>
      <c r="M4" s="33"/>
      <c r="N4" s="33"/>
      <c r="O4" s="33"/>
      <c r="P4" s="33"/>
      <c r="Q4" s="33"/>
      <c r="R4" s="33"/>
      <c r="S4" s="33"/>
      <c r="T4" s="816"/>
      <c r="U4" s="816"/>
      <c r="V4" s="816"/>
      <c r="W4" s="816"/>
      <c r="X4" s="816"/>
      <c r="Y4" s="816"/>
      <c r="Z4" s="816"/>
      <c r="AA4" s="816"/>
      <c r="AB4" s="816"/>
      <c r="AC4" s="816" t="s">
        <v>36</v>
      </c>
      <c r="AD4" s="816"/>
      <c r="AE4" s="816"/>
      <c r="AF4" s="816"/>
      <c r="AG4" s="816"/>
      <c r="AH4" s="816"/>
      <c r="AI4" s="816"/>
      <c r="AJ4" s="816"/>
    </row>
    <row r="5" spans="2:36" ht="15.75">
      <c r="B5" s="2"/>
      <c r="C5" s="2"/>
      <c r="D5" s="2"/>
    </row>
    <row r="6" spans="2:36" ht="16.5" thickBot="1">
      <c r="B6" s="2"/>
      <c r="C6" s="2"/>
      <c r="D6" s="2"/>
    </row>
    <row r="7" spans="2:36" ht="75.75" customHeight="1">
      <c r="B7" s="813" t="s">
        <v>20</v>
      </c>
      <c r="C7" s="813" t="s">
        <v>38</v>
      </c>
      <c r="D7" s="813" t="s">
        <v>39</v>
      </c>
      <c r="E7" s="822" t="s">
        <v>40</v>
      </c>
      <c r="F7" s="813" t="s">
        <v>37</v>
      </c>
      <c r="G7" s="822" t="s">
        <v>9</v>
      </c>
      <c r="H7" s="811" t="s">
        <v>0</v>
      </c>
      <c r="I7" s="811" t="s">
        <v>8</v>
      </c>
      <c r="J7" s="811" t="s">
        <v>16</v>
      </c>
      <c r="K7" s="811"/>
      <c r="L7" s="811" t="s">
        <v>13</v>
      </c>
      <c r="M7" s="811"/>
      <c r="N7" s="811"/>
      <c r="O7" s="811"/>
      <c r="P7" s="811"/>
      <c r="Q7" s="811"/>
      <c r="R7" s="811"/>
      <c r="S7" s="811"/>
      <c r="T7" s="813" t="s">
        <v>14</v>
      </c>
      <c r="U7" s="811" t="s">
        <v>18</v>
      </c>
      <c r="V7" s="811" t="s">
        <v>26</v>
      </c>
      <c r="W7" s="811"/>
      <c r="X7" s="811" t="s">
        <v>15</v>
      </c>
      <c r="Y7" s="811" t="s">
        <v>17</v>
      </c>
      <c r="Z7" s="811"/>
      <c r="AA7" s="811" t="s">
        <v>22</v>
      </c>
      <c r="AB7" s="811" t="s">
        <v>32</v>
      </c>
      <c r="AC7" s="817" t="s">
        <v>31</v>
      </c>
      <c r="AD7" s="817"/>
      <c r="AE7" s="817"/>
      <c r="AF7" s="817"/>
      <c r="AG7" s="811" t="s">
        <v>28</v>
      </c>
      <c r="AH7" s="811" t="s">
        <v>29</v>
      </c>
      <c r="AI7" s="811" t="s">
        <v>1</v>
      </c>
      <c r="AJ7" s="811" t="s">
        <v>2</v>
      </c>
    </row>
    <row r="8" spans="2:36" ht="15.75" customHeight="1">
      <c r="B8" s="814"/>
      <c r="C8" s="814"/>
      <c r="D8" s="814"/>
      <c r="E8" s="823"/>
      <c r="F8" s="814"/>
      <c r="G8" s="823"/>
      <c r="H8" s="812"/>
      <c r="I8" s="812"/>
      <c r="J8" s="812" t="s">
        <v>33</v>
      </c>
      <c r="K8" s="812" t="s">
        <v>19</v>
      </c>
      <c r="L8" s="815" t="s">
        <v>3</v>
      </c>
      <c r="M8" s="815"/>
      <c r="N8" s="815" t="s">
        <v>4</v>
      </c>
      <c r="O8" s="815"/>
      <c r="P8" s="815" t="s">
        <v>5</v>
      </c>
      <c r="Q8" s="815"/>
      <c r="R8" s="815" t="s">
        <v>6</v>
      </c>
      <c r="S8" s="815"/>
      <c r="T8" s="814"/>
      <c r="U8" s="812"/>
      <c r="V8" s="812" t="s">
        <v>23</v>
      </c>
      <c r="W8" s="812" t="s">
        <v>21</v>
      </c>
      <c r="X8" s="812"/>
      <c r="Y8" s="812" t="s">
        <v>23</v>
      </c>
      <c r="Z8" s="812" t="s">
        <v>21</v>
      </c>
      <c r="AA8" s="812"/>
      <c r="AB8" s="812"/>
      <c r="AC8" s="14" t="s">
        <v>3</v>
      </c>
      <c r="AD8" s="14" t="s">
        <v>4</v>
      </c>
      <c r="AE8" s="14" t="s">
        <v>5</v>
      </c>
      <c r="AF8" s="14" t="s">
        <v>6</v>
      </c>
      <c r="AG8" s="812"/>
      <c r="AH8" s="812"/>
      <c r="AI8" s="812"/>
      <c r="AJ8" s="812"/>
    </row>
    <row r="9" spans="2:36" ht="78.75">
      <c r="B9" s="814"/>
      <c r="C9" s="814"/>
      <c r="D9" s="814"/>
      <c r="E9" s="823"/>
      <c r="F9" s="814"/>
      <c r="G9" s="823"/>
      <c r="H9" s="812"/>
      <c r="I9" s="812"/>
      <c r="J9" s="812"/>
      <c r="K9" s="812"/>
      <c r="L9" s="32" t="s">
        <v>11</v>
      </c>
      <c r="M9" s="32" t="s">
        <v>12</v>
      </c>
      <c r="N9" s="32" t="s">
        <v>11</v>
      </c>
      <c r="O9" s="32" t="s">
        <v>12</v>
      </c>
      <c r="P9" s="32" t="s">
        <v>11</v>
      </c>
      <c r="Q9" s="32" t="s">
        <v>12</v>
      </c>
      <c r="R9" s="32" t="s">
        <v>11</v>
      </c>
      <c r="S9" s="32" t="s">
        <v>12</v>
      </c>
      <c r="T9" s="814"/>
      <c r="U9" s="812"/>
      <c r="V9" s="812"/>
      <c r="W9" s="812"/>
      <c r="X9" s="812"/>
      <c r="Y9" s="812"/>
      <c r="Z9" s="812"/>
      <c r="AA9" s="812"/>
      <c r="AB9" s="812"/>
      <c r="AC9" s="14" t="s">
        <v>24</v>
      </c>
      <c r="AD9" s="14" t="s">
        <v>24</v>
      </c>
      <c r="AE9" s="14" t="s">
        <v>24</v>
      </c>
      <c r="AF9" s="14" t="s">
        <v>24</v>
      </c>
      <c r="AG9" s="812"/>
      <c r="AH9" s="812"/>
      <c r="AI9" s="812"/>
      <c r="AJ9" s="812"/>
    </row>
    <row r="10" spans="2:36" ht="136.5" customHeight="1">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820" t="s">
        <v>10</v>
      </c>
      <c r="K31" s="821"/>
      <c r="L31" s="818"/>
      <c r="M31" s="819"/>
      <c r="N31" s="818"/>
      <c r="O31" s="819"/>
      <c r="P31" s="818"/>
      <c r="Q31" s="819"/>
      <c r="R31" s="818"/>
      <c r="S31" s="81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109"/>
  <sheetViews>
    <sheetView showGridLines="0" topLeftCell="A82" zoomScale="86" zoomScaleNormal="86" zoomScaleSheetLayoutView="80" workbookViewId="0">
      <selection activeCell="A111" sqref="A111"/>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2" t="s">
        <v>1354</v>
      </c>
      <c r="B2" s="122" t="s">
        <v>1356</v>
      </c>
      <c r="C2" s="122" t="s">
        <v>468</v>
      </c>
      <c r="D2" s="122" t="s">
        <v>1355</v>
      </c>
      <c r="E2" s="122" t="s">
        <v>1357</v>
      </c>
      <c r="F2" s="122" t="s">
        <v>469</v>
      </c>
      <c r="G2" s="160" t="s">
        <v>1358</v>
      </c>
      <c r="H2" s="122" t="s">
        <v>1359</v>
      </c>
      <c r="I2" s="122" t="s">
        <v>1360</v>
      </c>
      <c r="J2" s="122" t="s">
        <v>1444</v>
      </c>
      <c r="K2" s="122" t="s">
        <v>1361</v>
      </c>
      <c r="L2" s="122" t="s">
        <v>1362</v>
      </c>
      <c r="M2" s="122" t="s">
        <v>1363</v>
      </c>
      <c r="N2" s="122" t="s">
        <v>1364</v>
      </c>
      <c r="O2" s="122" t="s">
        <v>1365</v>
      </c>
      <c r="P2" s="122" t="s">
        <v>1464</v>
      </c>
      <c r="Q2" s="122" t="s">
        <v>1506</v>
      </c>
      <c r="R2" s="430" t="str">
        <f>+Presupuesto!D11</f>
        <v>Recurrente</v>
      </c>
      <c r="S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425" t="s">
        <v>417</v>
      </c>
      <c r="AI2" s="425" t="s">
        <v>418</v>
      </c>
      <c r="AJ2" s="425" t="s">
        <v>419</v>
      </c>
      <c r="AK2" s="425" t="s">
        <v>420</v>
      </c>
      <c r="AL2" s="425" t="s">
        <v>421</v>
      </c>
      <c r="AM2" s="425" t="s">
        <v>424</v>
      </c>
      <c r="AN2" s="425" t="s">
        <v>422</v>
      </c>
      <c r="AO2" s="425" t="s">
        <v>423</v>
      </c>
      <c r="AP2" s="425" t="s">
        <v>425</v>
      </c>
      <c r="AQ2" s="425" t="s">
        <v>426</v>
      </c>
      <c r="AR2" s="425" t="s">
        <v>427</v>
      </c>
      <c r="AS2" s="425" t="s">
        <v>428</v>
      </c>
      <c r="AT2" s="425" t="s">
        <v>429</v>
      </c>
      <c r="AU2" s="425" t="s">
        <v>430</v>
      </c>
      <c r="AV2" s="425" t="s">
        <v>431</v>
      </c>
      <c r="AW2" s="425" t="s">
        <v>432</v>
      </c>
      <c r="AX2" s="425" t="s">
        <v>433</v>
      </c>
      <c r="AY2" s="425" t="s">
        <v>434</v>
      </c>
      <c r="AZ2" s="425" t="s">
        <v>435</v>
      </c>
      <c r="BA2" s="425" t="s">
        <v>436</v>
      </c>
      <c r="BB2" s="425" t="s">
        <v>437</v>
      </c>
      <c r="BC2" s="425" t="s">
        <v>438</v>
      </c>
      <c r="BD2" s="425" t="s">
        <v>439</v>
      </c>
      <c r="BE2" s="425" t="s">
        <v>440</v>
      </c>
      <c r="BF2" s="425" t="s">
        <v>441</v>
      </c>
      <c r="BG2" s="425" t="s">
        <v>442</v>
      </c>
      <c r="BH2" s="425" t="s">
        <v>443</v>
      </c>
      <c r="BI2" s="425" t="s">
        <v>444</v>
      </c>
      <c r="BJ2" s="425" t="s">
        <v>445</v>
      </c>
      <c r="BK2" s="425" t="s">
        <v>446</v>
      </c>
      <c r="BL2" s="425" t="s">
        <v>447</v>
      </c>
      <c r="BM2" s="425" t="s">
        <v>448</v>
      </c>
      <c r="BN2" s="425" t="s">
        <v>449</v>
      </c>
      <c r="BO2" s="425" t="s">
        <v>450</v>
      </c>
      <c r="BP2" s="425" t="s">
        <v>451</v>
      </c>
      <c r="BQ2" s="425" t="s">
        <v>452</v>
      </c>
      <c r="BR2" s="425" t="s">
        <v>453</v>
      </c>
      <c r="BS2" s="425" t="s">
        <v>454</v>
      </c>
      <c r="BT2" s="425" t="s">
        <v>455</v>
      </c>
      <c r="BU2" s="425" t="s">
        <v>456</v>
      </c>
    </row>
    <row r="3" spans="1:555" hidden="1">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5605.2314999999999</v>
      </c>
      <c r="BC3" s="426">
        <f>+'Cuadro Resumen'!D213</f>
        <v>5165.6055000000006</v>
      </c>
      <c r="BD3" s="426">
        <f>+'Cuadro Resumen'!E213</f>
        <v>6594.39</v>
      </c>
      <c r="BE3" s="426">
        <f>+'Cuadro Resumen'!F213</f>
        <v>6154.7640000000001</v>
      </c>
      <c r="BF3" s="426">
        <f>+'Cuadro Resumen'!C214</f>
        <v>4945.7925000000005</v>
      </c>
      <c r="BG3" s="426">
        <f>+'Cuadro Resumen'!D214</f>
        <v>4506.1665000000003</v>
      </c>
      <c r="BH3" s="426">
        <f>+'Cuadro Resumen'!E214</f>
        <v>5934.951</v>
      </c>
      <c r="BI3" s="426">
        <f>+'Cuadro Resumen'!F214</f>
        <v>5495.3249999999998</v>
      </c>
      <c r="BJ3" s="427">
        <f>+'Cuadro Resumen'!C215</f>
        <v>4286.3535000000002</v>
      </c>
      <c r="BK3" s="427">
        <f>+'Cuadro Resumen'!D215</f>
        <v>3956.634</v>
      </c>
      <c r="BL3" s="427">
        <f>+'Cuadro Resumen'!E215</f>
        <v>5275.5120000000006</v>
      </c>
      <c r="BM3" s="427">
        <f>+'Cuadro Resumen'!F215</f>
        <v>4835.8860000000004</v>
      </c>
      <c r="BN3" s="427">
        <f>+'Cuadro Resumen'!C216</f>
        <v>3626.9145000000003</v>
      </c>
      <c r="BO3" s="427">
        <f>+'Cuadro Resumen'!D216</f>
        <v>3297.1950000000002</v>
      </c>
      <c r="BP3" s="427">
        <f>+'Cuadro Resumen'!E216</f>
        <v>4616.0730000000003</v>
      </c>
      <c r="BQ3" s="427">
        <f>+'Cuadro Resumen'!F216</f>
        <v>4286.3535000000002</v>
      </c>
      <c r="BR3" s="427">
        <f>+'Cuadro Resumen'!C217</f>
        <v>3187.2885000000001</v>
      </c>
      <c r="BS3" s="427">
        <f>+'Cuadro Resumen'!D217</f>
        <v>2967.4755</v>
      </c>
      <c r="BT3" s="427">
        <f>+'Cuadro Resumen'!E217</f>
        <v>4066.5405000000001</v>
      </c>
      <c r="BU3" s="427">
        <f>+'Cuadro Resumen'!F217</f>
        <v>3736.8210000000004</v>
      </c>
    </row>
    <row r="4" spans="1:555" ht="15.75" thickBot="1"/>
    <row r="5" spans="1:555" ht="27" thickBot="1">
      <c r="C5" s="87" t="s">
        <v>386</v>
      </c>
      <c r="D5" s="198">
        <f>SUMIF(C:C,$C$10,D:D)</f>
        <v>508464300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53">
        <f>SUM(F17:F18)</f>
        <v>240000000</v>
      </c>
      <c r="F10" s="70"/>
      <c r="G10" s="79"/>
      <c r="H10" s="70"/>
      <c r="I10" s="70"/>
    </row>
    <row r="11" spans="1:555">
      <c r="C11" s="70"/>
      <c r="D11" s="31"/>
      <c r="E11" s="93"/>
      <c r="F11" s="93"/>
      <c r="G11" s="93"/>
      <c r="H11" s="76"/>
      <c r="I11" s="76"/>
      <c r="J11" s="76"/>
      <c r="K11" s="112"/>
    </row>
    <row r="12" spans="1:555" ht="15.75">
      <c r="B12" s="93"/>
      <c r="C12" s="295" t="s">
        <v>389</v>
      </c>
      <c r="D12" s="351" t="s">
        <v>2208</v>
      </c>
      <c r="E12" s="93"/>
      <c r="F12" s="93"/>
      <c r="G12" s="93"/>
      <c r="H12" s="76"/>
      <c r="I12" s="76"/>
      <c r="J12" s="76"/>
      <c r="K12" s="112"/>
    </row>
    <row r="13" spans="1:555" ht="18.75">
      <c r="B13" s="93"/>
      <c r="C13" s="210"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Implementación del Proyecto " Impulso a la Tecnología e Innovación en la UNAH en el Valle de Sula" Diseño del Edificio (diseño del edificio)</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128</v>
      </c>
      <c r="H16" s="136" t="s">
        <v>46</v>
      </c>
      <c r="I16" s="133" t="s">
        <v>129</v>
      </c>
      <c r="J16" s="133" t="s">
        <v>407</v>
      </c>
      <c r="K16" s="133" t="s">
        <v>408</v>
      </c>
      <c r="L16" s="133" t="s">
        <v>118</v>
      </c>
    </row>
    <row r="17" spans="3:12">
      <c r="C17" s="141" t="s">
        <v>1905</v>
      </c>
      <c r="D17" s="158">
        <v>1</v>
      </c>
      <c r="E17" s="115">
        <v>240000000</v>
      </c>
      <c r="F17" s="97">
        <f t="shared" ref="F17:F18" si="0">D17*E17</f>
        <v>240000000</v>
      </c>
      <c r="G17" s="161" t="s">
        <v>1494</v>
      </c>
      <c r="H17" s="438" t="s">
        <v>344</v>
      </c>
      <c r="I17" s="130" t="str">
        <f>VLOOKUP(H17,Presupuesto!$B$11:$C$565,2,0)</f>
        <v>PARA CONSTRUCCION DE BIENES DE DOMINIO PUBLICOS (41120-00)</v>
      </c>
      <c r="J17" s="218" t="s">
        <v>469</v>
      </c>
      <c r="K17" s="98" t="s">
        <v>391</v>
      </c>
      <c r="L17" s="98"/>
    </row>
    <row r="18" spans="3:12">
      <c r="C18" s="141"/>
      <c r="D18" s="158"/>
      <c r="E18" s="123"/>
      <c r="F18" s="97">
        <f t="shared" si="0"/>
        <v>0</v>
      </c>
      <c r="G18" s="161"/>
      <c r="H18" s="142"/>
      <c r="I18" s="130" t="e">
        <f>VLOOKUP(H18,Presupuesto!$B$11:$C$565,2,0)</f>
        <v>#N/A</v>
      </c>
      <c r="J18" s="98" t="str">
        <f>$J$17</f>
        <v>Gestión del Conocimiento</v>
      </c>
      <c r="K18" s="98" t="s">
        <v>409</v>
      </c>
      <c r="L18" s="98"/>
    </row>
    <row r="19" spans="3:12">
      <c r="F19" s="90"/>
      <c r="G19" s="89"/>
      <c r="H19" s="90"/>
      <c r="I19" s="90"/>
    </row>
    <row r="20" spans="3:12" ht="15.75" thickBot="1"/>
    <row r="21" spans="3:12" ht="15.75" thickBot="1">
      <c r="C21" s="157" t="s">
        <v>53</v>
      </c>
      <c r="D21" s="353">
        <f>SUM(F28:F30)</f>
        <v>269300</v>
      </c>
      <c r="F21" s="70"/>
      <c r="G21" s="79"/>
      <c r="H21" s="70"/>
      <c r="I21" s="70"/>
    </row>
    <row r="22" spans="3:12">
      <c r="C22" s="70"/>
      <c r="D22" s="31"/>
      <c r="E22" s="93"/>
      <c r="F22" s="93"/>
      <c r="G22" s="93"/>
      <c r="H22" s="76"/>
      <c r="I22" s="76"/>
      <c r="J22" s="76"/>
      <c r="K22" s="112"/>
    </row>
    <row r="23" spans="3:12" ht="15.75">
      <c r="C23" s="295" t="s">
        <v>389</v>
      </c>
      <c r="D23" s="351" t="s">
        <v>2077</v>
      </c>
      <c r="E23" s="93"/>
      <c r="F23" s="93"/>
      <c r="G23" s="93"/>
      <c r="H23" s="76"/>
      <c r="I23" s="76"/>
      <c r="J23" s="76"/>
      <c r="K23" s="112"/>
    </row>
    <row r="24" spans="3:12" ht="18.75">
      <c r="C24" s="210"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 xml:space="preserve">1. Construcción de eco parque 2. construcción de orquideario </v>
      </c>
      <c r="D24" s="31"/>
      <c r="E24" s="93"/>
      <c r="F24" s="93"/>
      <c r="G24" s="93"/>
      <c r="H24" s="76"/>
      <c r="I24" s="76"/>
      <c r="J24" s="76"/>
      <c r="K24" s="112"/>
    </row>
    <row r="25" spans="3:12">
      <c r="E25" s="93"/>
      <c r="F25" s="93"/>
      <c r="G25" s="93"/>
      <c r="H25" s="76"/>
      <c r="I25" s="76"/>
      <c r="J25" s="76"/>
      <c r="K25" s="112"/>
    </row>
    <row r="26" spans="3:12" ht="15.75" thickBot="1">
      <c r="F26" s="93"/>
      <c r="G26" s="76"/>
      <c r="H26" s="76"/>
      <c r="I26" s="76"/>
    </row>
    <row r="27" spans="3:12" ht="30.75" thickBot="1">
      <c r="C27" s="129" t="s">
        <v>44</v>
      </c>
      <c r="D27" s="134" t="s">
        <v>55</v>
      </c>
      <c r="E27" s="136" t="s">
        <v>57</v>
      </c>
      <c r="F27" s="135" t="s">
        <v>27</v>
      </c>
      <c r="G27" s="133" t="s">
        <v>128</v>
      </c>
      <c r="H27" s="136" t="s">
        <v>46</v>
      </c>
      <c r="I27" s="133" t="s">
        <v>129</v>
      </c>
      <c r="J27" s="133" t="s">
        <v>407</v>
      </c>
      <c r="K27" s="133" t="s">
        <v>408</v>
      </c>
      <c r="L27" s="133" t="s">
        <v>118</v>
      </c>
    </row>
    <row r="28" spans="3:12">
      <c r="C28" s="141" t="s">
        <v>2080</v>
      </c>
      <c r="D28" s="158">
        <v>1</v>
      </c>
      <c r="E28" s="115">
        <v>257000</v>
      </c>
      <c r="F28" s="97">
        <v>257000</v>
      </c>
      <c r="G28" s="161" t="s">
        <v>1494</v>
      </c>
      <c r="H28" s="438" t="s">
        <v>976</v>
      </c>
      <c r="I28" s="130" t="str">
        <f>VLOOKUP(H28,Presupuesto!$B$11:$C$565,2,0)</f>
        <v>INSTALACIONES VARIAS</v>
      </c>
      <c r="J28" s="218" t="s">
        <v>1359</v>
      </c>
      <c r="K28" s="98" t="s">
        <v>391</v>
      </c>
      <c r="L28" s="98"/>
    </row>
    <row r="29" spans="3:12">
      <c r="C29" s="141" t="s">
        <v>2081</v>
      </c>
      <c r="D29" s="158">
        <v>1</v>
      </c>
      <c r="E29" s="123">
        <v>12300</v>
      </c>
      <c r="F29" s="97">
        <f t="shared" ref="F29:F30" si="1">D29*E29</f>
        <v>12300</v>
      </c>
      <c r="G29" s="161" t="s">
        <v>1494</v>
      </c>
      <c r="H29" s="438" t="s">
        <v>976</v>
      </c>
      <c r="I29" s="130" t="str">
        <f>VLOOKUP(H29,Presupuesto!$B$11:$C$565,2,0)</f>
        <v>INSTALACIONES VARIAS</v>
      </c>
      <c r="J29" s="218" t="s">
        <v>1359</v>
      </c>
      <c r="K29" s="98" t="s">
        <v>409</v>
      </c>
      <c r="L29" s="98"/>
    </row>
    <row r="30" spans="3:12">
      <c r="C30" s="141"/>
      <c r="D30" s="158"/>
      <c r="E30" s="123"/>
      <c r="F30" s="97">
        <f t="shared" si="1"/>
        <v>0</v>
      </c>
      <c r="G30" s="161"/>
      <c r="H30" s="142"/>
      <c r="I30" s="130" t="e">
        <f>VLOOKUP(H30,Presupuesto!$B$11:$C$565,2,0)</f>
        <v>#N/A</v>
      </c>
      <c r="J30" s="98" t="str">
        <f t="shared" ref="J30" si="2">$J$28</f>
        <v>Aseguramiento de la Calidad</v>
      </c>
      <c r="K30" s="98" t="s">
        <v>409</v>
      </c>
      <c r="L30" s="98"/>
    </row>
    <row r="32" spans="3:12" ht="15.75" thickBot="1"/>
    <row r="33" spans="3:12" ht="15.75" thickBot="1">
      <c r="C33" s="157" t="s">
        <v>53</v>
      </c>
      <c r="D33" s="353">
        <f>SUM(F40:F42)</f>
        <v>11000000</v>
      </c>
      <c r="F33" s="70"/>
      <c r="G33" s="79"/>
      <c r="H33" s="70"/>
      <c r="I33" s="70"/>
    </row>
    <row r="34" spans="3:12">
      <c r="C34" s="70"/>
      <c r="D34" s="31"/>
      <c r="E34" s="93"/>
      <c r="F34" s="93"/>
      <c r="G34" s="93"/>
      <c r="H34" s="76"/>
      <c r="I34" s="76"/>
      <c r="J34" s="76"/>
      <c r="K34" s="112"/>
    </row>
    <row r="35" spans="3:12" ht="15.75">
      <c r="C35" s="295" t="s">
        <v>389</v>
      </c>
      <c r="D35" s="351" t="s">
        <v>2128</v>
      </c>
      <c r="E35" s="93"/>
      <c r="F35" s="93"/>
      <c r="G35" s="93"/>
      <c r="H35" s="76"/>
      <c r="I35" s="76"/>
      <c r="J35" s="76"/>
      <c r="K35" s="112"/>
    </row>
    <row r="36" spans="3:12" ht="18.75">
      <c r="C36" s="210" t="str">
        <f>IFERROR(VLOOKUP(D35,'1. Desarrollo e Innov. Curricu.'!$E:$F,2,FALSE),IFERROR(VLOOKUP(D35,'2. Investigación Científica'!$E:$F,2,FALSE),IFERROR(VLOOKUP(D35,'3. Vinculación Univ. Sociedad'!$E:$F,2,FALSE),IFERROR(VLOOKUP(D35,'4. Docencia y Profesorado Univ.'!$E:$F,2,FALSE),IFERROR(VLOOKUP(D35,'5. Estudiantes y Graduados'!$E:$F,2,FALSE),IFERROR(VLOOKUP(D35,'11. Gestion Administrativa'!$E:$F,2,FALSE),IFERROR(VLOOKUP(D35,'13. Gestión Académica'!$E:$F,2,FALSE),IFERROR(VLOOKUP(D35,'8. Asegura. de la Calid. y M'!$E:$F,2,FALSE),IFERROR(VLOOKUP(D35,'6. Gestión del Conocimiento'!$E:$F,2,FALSE),IFERROR(VLOOKUP(D35,'15. Gobernabilidad y Proceso...'!$E:$F,2,FALSE),IFERROR(VLOOKUP(D35,'12. Gestión del Talento Humano'!$E:$F,2,FALSE),IFERROR(VLOOKUP(D35,'14. Internacional... de la E.S.'!$E:$F,2,FALSE),IFERROR(VLOOKUP(D35,'10. Posgrado'!$E:$F,2,FALSE),IFERROR(VLOOKUP(D35,'17. Gestión TIC'!$E:$F,2,FALSE),IFERROR(VLOOKUP(D35,'16. Desa. del Sistema Educ.Sup.'!$E:$F,2,FALSE),IFERROR(VLOOKUP(D35,'9. Cultura de Inno. Insti...'!$E:$F,2,FALSE),VLOOKUP(D35,'7. Lo Esencial de la Reforma U.'!$E:$F,2,0)))))))))))))))))</f>
        <v>seguimiento de proyectos con SEAPI, RECTORIA(cerco perimetral, teatro)</v>
      </c>
      <c r="D36" s="31"/>
      <c r="E36" s="93"/>
      <c r="F36" s="93"/>
      <c r="G36" s="93"/>
      <c r="H36" s="76"/>
      <c r="I36" s="76"/>
      <c r="J36" s="76"/>
      <c r="K36" s="112"/>
    </row>
    <row r="37" spans="3:12">
      <c r="E37" s="93"/>
      <c r="F37" s="93"/>
      <c r="G37" s="93"/>
      <c r="H37" s="76"/>
      <c r="I37" s="76"/>
      <c r="J37" s="76"/>
      <c r="K37" s="112"/>
    </row>
    <row r="38" spans="3:12" ht="15.75" thickBot="1">
      <c r="F38" s="93"/>
      <c r="G38" s="76"/>
      <c r="H38" s="76"/>
      <c r="I38" s="76"/>
    </row>
    <row r="39" spans="3:12" ht="30.75" thickBot="1">
      <c r="C39" s="129" t="s">
        <v>44</v>
      </c>
      <c r="D39" s="134" t="s">
        <v>55</v>
      </c>
      <c r="E39" s="136" t="s">
        <v>57</v>
      </c>
      <c r="F39" s="135" t="s">
        <v>27</v>
      </c>
      <c r="G39" s="133" t="s">
        <v>128</v>
      </c>
      <c r="H39" s="136" t="s">
        <v>46</v>
      </c>
      <c r="I39" s="133" t="s">
        <v>129</v>
      </c>
      <c r="J39" s="133" t="s">
        <v>407</v>
      </c>
      <c r="K39" s="133" t="s">
        <v>408</v>
      </c>
      <c r="L39" s="133" t="s">
        <v>118</v>
      </c>
    </row>
    <row r="40" spans="3:12">
      <c r="C40" s="141" t="s">
        <v>2133</v>
      </c>
      <c r="D40" s="158">
        <v>1</v>
      </c>
      <c r="E40" s="115">
        <v>10000000</v>
      </c>
      <c r="F40" s="97">
        <f t="shared" ref="F40:F42" si="3">D40*E40</f>
        <v>10000000</v>
      </c>
      <c r="G40" s="161" t="s">
        <v>1494</v>
      </c>
      <c r="H40" s="438" t="s">
        <v>344</v>
      </c>
      <c r="I40" s="130" t="str">
        <f>VLOOKUP(H40,Presupuesto!$B$11:$C$565,2,0)</f>
        <v>PARA CONSTRUCCION DE BIENES DE DOMINIO PUBLICOS (41120-00)</v>
      </c>
      <c r="J40" s="218" t="s">
        <v>1361</v>
      </c>
      <c r="K40" s="98" t="s">
        <v>391</v>
      </c>
      <c r="L40" s="98"/>
    </row>
    <row r="41" spans="3:12">
      <c r="C41" s="141" t="s">
        <v>2134</v>
      </c>
      <c r="D41" s="158">
        <v>1</v>
      </c>
      <c r="E41" s="123">
        <v>1000000</v>
      </c>
      <c r="F41" s="97">
        <f t="shared" si="3"/>
        <v>1000000</v>
      </c>
      <c r="G41" s="161" t="s">
        <v>1494</v>
      </c>
      <c r="H41" s="438" t="s">
        <v>344</v>
      </c>
      <c r="I41" s="130" t="str">
        <f>VLOOKUP(H41,Presupuesto!$B$11:$C$565,2,0)</f>
        <v>PARA CONSTRUCCION DE BIENES DE DOMINIO PUBLICOS (41120-00)</v>
      </c>
      <c r="J41" s="98" t="str">
        <f>$J$40</f>
        <v>Gestión Administrativa y  financiera en apoyo al Desarrollo Académico</v>
      </c>
      <c r="K41" s="98" t="s">
        <v>409</v>
      </c>
      <c r="L41" s="98"/>
    </row>
    <row r="42" spans="3:12">
      <c r="C42" s="141"/>
      <c r="D42" s="158"/>
      <c r="E42" s="123"/>
      <c r="F42" s="97">
        <f t="shared" si="3"/>
        <v>0</v>
      </c>
      <c r="G42" s="161"/>
      <c r="H42" s="142"/>
      <c r="I42" s="130" t="e">
        <f>VLOOKUP(H42,Presupuesto!$B$11:$C$565,2,0)</f>
        <v>#N/A</v>
      </c>
      <c r="J42" s="98" t="str">
        <f t="shared" ref="J42" si="4">$J$40</f>
        <v>Gestión Administrativa y  financiera en apoyo al Desarrollo Académico</v>
      </c>
      <c r="K42" s="98" t="s">
        <v>409</v>
      </c>
      <c r="L42" s="98"/>
    </row>
    <row r="43" spans="3:12">
      <c r="F43" s="90"/>
      <c r="G43" s="89"/>
      <c r="H43" s="90"/>
      <c r="I43" s="90"/>
    </row>
    <row r="44" spans="3:12" ht="15.75" thickBot="1"/>
    <row r="45" spans="3:12" ht="15.75" thickBot="1">
      <c r="C45" s="157" t="s">
        <v>53</v>
      </c>
      <c r="D45" s="353">
        <f>SUM(F52:F54)</f>
        <v>250000000</v>
      </c>
      <c r="F45" s="70"/>
      <c r="G45" s="79"/>
      <c r="H45" s="70"/>
      <c r="I45" s="70"/>
    </row>
    <row r="46" spans="3:12">
      <c r="C46" s="70"/>
      <c r="D46" s="31"/>
      <c r="E46" s="93"/>
      <c r="F46" s="93"/>
      <c r="G46" s="93"/>
      <c r="H46" s="76"/>
      <c r="I46" s="76"/>
      <c r="J46" s="76"/>
      <c r="K46" s="112"/>
    </row>
    <row r="47" spans="3:12" ht="15.75">
      <c r="C47" s="295" t="s">
        <v>389</v>
      </c>
      <c r="D47" s="351" t="s">
        <v>2138</v>
      </c>
      <c r="E47" s="93"/>
      <c r="F47" s="93"/>
      <c r="G47" s="93"/>
      <c r="H47" s="76"/>
      <c r="I47" s="76"/>
      <c r="J47" s="76"/>
      <c r="K47" s="112"/>
    </row>
    <row r="48" spans="3:12" ht="18.75">
      <c r="C48" s="210" t="str">
        <f>IFERROR(VLOOKUP(D47,'1. Desarrollo e Innov. Curricu.'!$E:$F,2,FALSE),IFERROR(VLOOKUP(D47,'2. Investigación Científica'!$E:$F,2,FALSE),IFERROR(VLOOKUP(D47,'3. Vinculación Univ. Sociedad'!$E:$F,2,FALSE),IFERROR(VLOOKUP(D47,'4. Docencia y Profesorado Univ.'!$E:$F,2,FALSE),IFERROR(VLOOKUP(D47,'5. Estudiantes y Graduados'!$E:$F,2,FALSE),IFERROR(VLOOKUP(D47,'11. Gestion Administrativa'!$E:$F,2,FALSE),IFERROR(VLOOKUP(D47,'13. Gestión Académica'!$E:$F,2,FALSE),IFERROR(VLOOKUP(D47,'8. Asegura. de la Calid. y M'!$E:$F,2,FALSE),IFERROR(VLOOKUP(D47,'6. Gestión del Conocimiento'!$E:$F,2,FALSE),IFERROR(VLOOKUP(D47,'15. Gobernabilidad y Proceso...'!$E:$F,2,FALSE),IFERROR(VLOOKUP(D47,'12. Gestión del Talento Humano'!$E:$F,2,FALSE),IFERROR(VLOOKUP(D47,'14. Internacional... de la E.S.'!$E:$F,2,FALSE),IFERROR(VLOOKUP(D47,'10. Posgrado'!$E:$F,2,FALSE),IFERROR(VLOOKUP(D47,'17. Gestión TIC'!$E:$F,2,FALSE),IFERROR(VLOOKUP(D47,'16. Desa. del Sistema Educ.Sup.'!$E:$F,2,FALSE),IFERROR(VLOOKUP(D47,'9. Cultura de Inno. Insti...'!$E:$F,2,FALSE),VLOOKUP(D47,'7. Lo Esencial de la Reforma U.'!$E:$F,2,0)))))))))))))))))</f>
        <v xml:space="preserve">1. licitación de equipo 2. adjudicación 3 . Compra 4. Equipamiento </v>
      </c>
      <c r="D48" s="31"/>
      <c r="E48" s="93"/>
      <c r="F48" s="93"/>
      <c r="G48" s="93"/>
      <c r="H48" s="76"/>
      <c r="I48" s="76"/>
      <c r="J48" s="76"/>
      <c r="K48" s="112"/>
    </row>
    <row r="49" spans="3:12">
      <c r="E49" s="93"/>
      <c r="F49" s="93"/>
      <c r="G49" s="93"/>
      <c r="H49" s="76"/>
      <c r="I49" s="76"/>
      <c r="J49" s="76"/>
      <c r="K49" s="112"/>
    </row>
    <row r="50" spans="3:12" ht="15.75" thickBot="1">
      <c r="F50" s="93"/>
      <c r="G50" s="76"/>
      <c r="H50" s="76"/>
      <c r="I50" s="76"/>
    </row>
    <row r="51" spans="3:12" ht="30.75" thickBot="1">
      <c r="C51" s="129" t="s">
        <v>44</v>
      </c>
      <c r="D51" s="134" t="s">
        <v>55</v>
      </c>
      <c r="E51" s="136" t="s">
        <v>57</v>
      </c>
      <c r="F51" s="135" t="s">
        <v>27</v>
      </c>
      <c r="G51" s="133" t="s">
        <v>128</v>
      </c>
      <c r="H51" s="136" t="s">
        <v>46</v>
      </c>
      <c r="I51" s="133" t="s">
        <v>129</v>
      </c>
      <c r="J51" s="133" t="s">
        <v>407</v>
      </c>
      <c r="K51" s="133" t="s">
        <v>408</v>
      </c>
      <c r="L51" s="133" t="s">
        <v>118</v>
      </c>
    </row>
    <row r="52" spans="3:12">
      <c r="C52" s="141" t="s">
        <v>2142</v>
      </c>
      <c r="D52" s="158">
        <v>1</v>
      </c>
      <c r="E52" s="115">
        <v>250000000</v>
      </c>
      <c r="F52" s="97">
        <f t="shared" ref="F52:F54" si="5">D52*E52</f>
        <v>250000000</v>
      </c>
      <c r="G52" s="161" t="s">
        <v>1494</v>
      </c>
      <c r="H52" s="438" t="s">
        <v>1000</v>
      </c>
      <c r="I52" s="130" t="str">
        <f>VLOOKUP(H52,Presupuesto!$B$11:$C$565,2,0)</f>
        <v>EQUIPO MEDICO Y LABORATORIO</v>
      </c>
      <c r="J52" s="98" t="str">
        <f>$J$40</f>
        <v>Gestión Administrativa y  financiera en apoyo al Desarrollo Académico</v>
      </c>
      <c r="K52" s="98" t="s">
        <v>391</v>
      </c>
      <c r="L52" s="98"/>
    </row>
    <row r="53" spans="3:12">
      <c r="C53" s="141"/>
      <c r="D53" s="158"/>
      <c r="E53" s="123"/>
      <c r="F53" s="97">
        <f t="shared" si="5"/>
        <v>0</v>
      </c>
      <c r="G53" s="161"/>
      <c r="H53" s="142"/>
      <c r="I53" s="130" t="e">
        <f>VLOOKUP(H53,Presupuesto!$B$11:$C$565,2,0)</f>
        <v>#N/A</v>
      </c>
      <c r="J53" s="98" t="str">
        <f>$J$52</f>
        <v>Gestión Administrativa y  financiera en apoyo al Desarrollo Académico</v>
      </c>
      <c r="K53" s="98" t="s">
        <v>409</v>
      </c>
      <c r="L53" s="98"/>
    </row>
    <row r="54" spans="3:12">
      <c r="C54" s="141"/>
      <c r="D54" s="158"/>
      <c r="E54" s="123"/>
      <c r="F54" s="97">
        <f t="shared" si="5"/>
        <v>0</v>
      </c>
      <c r="G54" s="161"/>
      <c r="H54" s="142"/>
      <c r="I54" s="130" t="e">
        <f>VLOOKUP(H54,Presupuesto!$B$11:$C$565,2,0)</f>
        <v>#N/A</v>
      </c>
      <c r="J54" s="98" t="str">
        <f t="shared" ref="J54" si="6">$J$52</f>
        <v>Gestión Administrativa y  financiera en apoyo al Desarrollo Académico</v>
      </c>
      <c r="K54" s="98" t="s">
        <v>409</v>
      </c>
      <c r="L54" s="98"/>
    </row>
    <row r="56" spans="3:12" ht="15.75" thickBot="1"/>
    <row r="57" spans="3:12" ht="15.75" thickBot="1">
      <c r="C57" s="157" t="s">
        <v>53</v>
      </c>
      <c r="D57" s="353">
        <f>SUM(F64:F65)</f>
        <v>2000000</v>
      </c>
      <c r="F57" s="70"/>
      <c r="G57" s="79"/>
      <c r="H57" s="70"/>
      <c r="I57" s="70"/>
    </row>
    <row r="58" spans="3:12">
      <c r="C58" s="70"/>
      <c r="D58" s="31"/>
      <c r="E58" s="93"/>
      <c r="F58" s="93"/>
      <c r="G58" s="93"/>
      <c r="H58" s="76"/>
      <c r="I58" s="76"/>
      <c r="J58" s="76"/>
      <c r="K58" s="112"/>
    </row>
    <row r="59" spans="3:12" ht="15.75">
      <c r="C59" s="295" t="s">
        <v>389</v>
      </c>
      <c r="D59" s="351" t="s">
        <v>2143</v>
      </c>
      <c r="E59" s="93"/>
      <c r="F59" s="93"/>
      <c r="G59" s="93"/>
      <c r="H59" s="76"/>
      <c r="I59" s="76"/>
      <c r="J59" s="76"/>
      <c r="K59" s="112"/>
    </row>
    <row r="60" spans="3:12" ht="18.75">
      <c r="C60" s="210"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Posgrado'!$E:$F,2,FALSE),IFERROR(VLOOKUP(D59,'17. Gestión TIC'!$E:$F,2,FALSE),IFERROR(VLOOKUP(D59,'16. Desa. del Sistema Educ.Sup.'!$E:$F,2,FALSE),IFERROR(VLOOKUP(D59,'9. Cultura de Inno. Insti...'!$E:$F,2,FALSE),VLOOKUP(D59,'7. Lo Esencial de la Reforma U.'!$E:$F,2,0)))))))))))))))))</f>
        <v>Elaborar un plan de desarrollo físico priorizados, que permita identificar las necesidades de mejora a las instalaciones físicas en UNAH-VS. (Aulas de maestria )</v>
      </c>
      <c r="D60" s="31"/>
      <c r="E60" s="93"/>
      <c r="F60" s="93"/>
      <c r="G60" s="93"/>
      <c r="H60" s="76"/>
      <c r="I60" s="76"/>
      <c r="J60" s="76"/>
      <c r="K60" s="112"/>
    </row>
    <row r="61" spans="3:12">
      <c r="E61" s="93"/>
      <c r="F61" s="93"/>
      <c r="G61" s="93"/>
      <c r="H61" s="76"/>
      <c r="I61" s="76"/>
      <c r="J61" s="76"/>
      <c r="K61" s="112"/>
    </row>
    <row r="62" spans="3:12" ht="15.75" thickBot="1">
      <c r="F62" s="93"/>
      <c r="G62" s="76"/>
      <c r="H62" s="76"/>
      <c r="I62" s="76"/>
    </row>
    <row r="63" spans="3:12" ht="30.75" thickBot="1">
      <c r="C63" s="129" t="s">
        <v>44</v>
      </c>
      <c r="D63" s="134" t="s">
        <v>55</v>
      </c>
      <c r="E63" s="136" t="s">
        <v>57</v>
      </c>
      <c r="F63" s="135" t="s">
        <v>27</v>
      </c>
      <c r="G63" s="133" t="s">
        <v>128</v>
      </c>
      <c r="H63" s="136" t="s">
        <v>46</v>
      </c>
      <c r="I63" s="133" t="s">
        <v>129</v>
      </c>
      <c r="J63" s="133" t="s">
        <v>407</v>
      </c>
      <c r="K63" s="133" t="s">
        <v>408</v>
      </c>
      <c r="L63" s="133" t="s">
        <v>118</v>
      </c>
    </row>
    <row r="64" spans="3:12">
      <c r="C64" s="141" t="s">
        <v>2147</v>
      </c>
      <c r="D64" s="158">
        <v>4</v>
      </c>
      <c r="E64" s="115">
        <v>500000</v>
      </c>
      <c r="F64" s="97">
        <f t="shared" ref="F64:F65" si="7">D64*E64</f>
        <v>2000000</v>
      </c>
      <c r="G64" s="161" t="s">
        <v>1494</v>
      </c>
      <c r="H64" s="438" t="s">
        <v>344</v>
      </c>
      <c r="I64" s="130" t="str">
        <f>VLOOKUP(H64,Presupuesto!$B$11:$C$565,2,0)</f>
        <v>PARA CONSTRUCCION DE BIENES DE DOMINIO PUBLICOS (41120-00)</v>
      </c>
      <c r="J64" s="98" t="str">
        <f>$J$52</f>
        <v>Gestión Administrativa y  financiera en apoyo al Desarrollo Académico</v>
      </c>
      <c r="K64" s="98" t="s">
        <v>391</v>
      </c>
      <c r="L64" s="98"/>
    </row>
    <row r="65" spans="3:12" ht="15.75" thickBot="1">
      <c r="C65" s="147"/>
      <c r="D65" s="222"/>
      <c r="E65" s="103"/>
      <c r="F65" s="105">
        <f t="shared" si="7"/>
        <v>0</v>
      </c>
      <c r="G65" s="162"/>
      <c r="H65" s="148"/>
      <c r="I65" s="132" t="e">
        <f>VLOOKUP(H65,Presupuesto!$B$11:$C$565,2,0)</f>
        <v>#N/A</v>
      </c>
      <c r="J65" s="106" t="str">
        <f t="shared" ref="J65" si="8">$J$64</f>
        <v>Gestión Administrativa y  financiera en apoyo al Desarrollo Académico</v>
      </c>
      <c r="K65" s="124" t="s">
        <v>391</v>
      </c>
      <c r="L65" s="106"/>
    </row>
    <row r="66" spans="3:12">
      <c r="F66" s="90"/>
      <c r="G66" s="89"/>
      <c r="H66" s="90"/>
      <c r="I66" s="90"/>
    </row>
    <row r="67" spans="3:12" ht="15.75" thickBot="1"/>
    <row r="68" spans="3:12" ht="15.75" thickBot="1">
      <c r="C68" s="157" t="s">
        <v>53</v>
      </c>
      <c r="D68" s="353">
        <f>SUM(F75:F76)</f>
        <v>250000</v>
      </c>
      <c r="F68" s="70"/>
      <c r="G68" s="79"/>
      <c r="H68" s="70"/>
      <c r="I68" s="70"/>
    </row>
    <row r="69" spans="3:12">
      <c r="C69" s="70"/>
      <c r="D69" s="31"/>
      <c r="E69" s="93"/>
      <c r="F69" s="93"/>
      <c r="G69" s="93"/>
      <c r="H69" s="76"/>
      <c r="I69" s="76"/>
      <c r="J69" s="76"/>
      <c r="K69" s="112"/>
    </row>
    <row r="70" spans="3:12" ht="15.75">
      <c r="C70" s="295" t="s">
        <v>389</v>
      </c>
      <c r="D70" s="351" t="s">
        <v>1901</v>
      </c>
      <c r="E70" s="93"/>
      <c r="F70" s="93"/>
      <c r="G70" s="93"/>
      <c r="H70" s="76"/>
      <c r="I70" s="76"/>
      <c r="J70" s="76"/>
      <c r="K70" s="112"/>
    </row>
    <row r="71" spans="3:12" ht="18.75">
      <c r="C71" s="210"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Gestionar con las autoridades de la UNAH-VS, el acondicionamiento  de espacios para la práctica y realización de eventos artísticos y culturales  PLAZA FROYLAN TURCIOS , PLAZA LO ESCENCIAL EDIFICIO 5</v>
      </c>
      <c r="D71" s="31"/>
      <c r="E71" s="93"/>
      <c r="F71" s="93"/>
      <c r="G71" s="93"/>
      <c r="H71" s="76"/>
      <c r="I71" s="76"/>
      <c r="J71" s="76"/>
      <c r="K71" s="112"/>
    </row>
    <row r="72" spans="3:12">
      <c r="E72" s="93"/>
      <c r="F72" s="93"/>
      <c r="G72" s="93"/>
      <c r="H72" s="76"/>
      <c r="I72" s="76"/>
      <c r="J72" s="76"/>
      <c r="K72" s="112"/>
    </row>
    <row r="73" spans="3:12" ht="15.75" thickBot="1">
      <c r="F73" s="93"/>
      <c r="G73" s="76"/>
      <c r="H73" s="76"/>
      <c r="I73" s="76"/>
    </row>
    <row r="74" spans="3:12" ht="30.75" thickBot="1">
      <c r="C74" s="129" t="s">
        <v>44</v>
      </c>
      <c r="D74" s="134" t="s">
        <v>55</v>
      </c>
      <c r="E74" s="136" t="s">
        <v>57</v>
      </c>
      <c r="F74" s="135" t="s">
        <v>27</v>
      </c>
      <c r="G74" s="133" t="s">
        <v>128</v>
      </c>
      <c r="H74" s="136" t="s">
        <v>46</v>
      </c>
      <c r="I74" s="133" t="s">
        <v>129</v>
      </c>
      <c r="J74" s="133" t="s">
        <v>407</v>
      </c>
      <c r="K74" s="133" t="s">
        <v>408</v>
      </c>
      <c r="L74" s="133" t="s">
        <v>118</v>
      </c>
    </row>
    <row r="75" spans="3:12" ht="63">
      <c r="C75" s="707" t="s">
        <v>2211</v>
      </c>
      <c r="D75" s="158">
        <v>2</v>
      </c>
      <c r="E75" s="115">
        <v>125000</v>
      </c>
      <c r="F75" s="97">
        <f t="shared" ref="F75:F76" si="9">D75*E75</f>
        <v>250000</v>
      </c>
      <c r="G75" s="161" t="s">
        <v>1494</v>
      </c>
      <c r="H75" s="438" t="s">
        <v>344</v>
      </c>
      <c r="I75" s="130" t="str">
        <f>VLOOKUP(H75,Presupuesto!$B$11:$C$565,2,0)</f>
        <v>PARA CONSTRUCCION DE BIENES DE DOMINIO PUBLICOS (41120-00)</v>
      </c>
      <c r="J75" s="218" t="s">
        <v>1358</v>
      </c>
      <c r="K75" s="98" t="s">
        <v>391</v>
      </c>
      <c r="L75" s="98"/>
    </row>
    <row r="76" spans="3:12">
      <c r="C76" s="141"/>
      <c r="D76" s="158"/>
      <c r="E76" s="123"/>
      <c r="F76" s="97">
        <f t="shared" si="9"/>
        <v>0</v>
      </c>
      <c r="G76" s="161"/>
      <c r="H76" s="142"/>
      <c r="I76" s="130" t="e">
        <f>VLOOKUP(H76,Presupuesto!$B$11:$C$565,2,0)</f>
        <v>#N/A</v>
      </c>
      <c r="J76" s="98" t="str">
        <f>$J$75</f>
        <v>Lo Esencial de la Reforma Universitaria</v>
      </c>
      <c r="K76" s="98" t="s">
        <v>409</v>
      </c>
      <c r="L76" s="98"/>
    </row>
    <row r="78" spans="3:12" ht="15.75" thickBot="1"/>
    <row r="79" spans="3:12" ht="15.75" thickBot="1">
      <c r="C79" s="157" t="s">
        <v>53</v>
      </c>
      <c r="D79" s="353">
        <f>SUM(F86:F87)</f>
        <v>2885000</v>
      </c>
      <c r="E79" s="434"/>
      <c r="F79" s="70"/>
      <c r="G79" s="79"/>
      <c r="H79" s="70"/>
      <c r="I79" s="70"/>
      <c r="J79" s="434"/>
      <c r="K79" s="434"/>
      <c r="L79" s="434"/>
    </row>
    <row r="80" spans="3:12">
      <c r="C80" s="70"/>
      <c r="D80" s="31"/>
      <c r="E80" s="93"/>
      <c r="F80" s="93"/>
      <c r="G80" s="93"/>
      <c r="H80" s="76"/>
      <c r="I80" s="76"/>
      <c r="J80" s="76"/>
      <c r="K80" s="112"/>
      <c r="L80" s="434"/>
    </row>
    <row r="81" spans="3:12" ht="15.75">
      <c r="C81" s="295" t="s">
        <v>389</v>
      </c>
      <c r="D81" s="351" t="s">
        <v>2113</v>
      </c>
      <c r="E81" s="93"/>
      <c r="F81" s="93"/>
      <c r="G81" s="93"/>
      <c r="H81" s="76"/>
      <c r="I81" s="76"/>
      <c r="J81" s="76"/>
      <c r="K81" s="112"/>
      <c r="L81" s="434"/>
    </row>
    <row r="82" spans="3:12" ht="18.75">
      <c r="C82" s="210" t="str">
        <f>IFERROR(VLOOKUP(D81,'1. Desarrollo e Innov. Curricu.'!$E:$F,2,FALSE),IFERROR(VLOOKUP(D81,'2. Investigación Científica'!$E:$F,2,FALSE),IFERROR(VLOOKUP(D81,'3. Vinculación Univ. Sociedad'!$E:$F,2,FALSE),IFERROR(VLOOKUP(D81,'4. Docencia y Profesorado Univ.'!$E:$F,2,FALSE),IFERROR(VLOOKUP(D81,'5. Estudiantes y Graduados'!$E:$F,2,FALSE),IFERROR(VLOOKUP(D81,'11. Gestion Administrativa'!$E:$F,2,FALSE),IFERROR(VLOOKUP(D81,'13. Gestión Académica'!$E:$F,2,FALSE),IFERROR(VLOOKUP(D81,'8. Asegura. de la Calid. y M'!$E:$F,2,FALSE),IFERROR(VLOOKUP(D81,'6. Gestión del Conocimiento'!$E:$F,2,FALSE),IFERROR(VLOOKUP(D81,'15. Gobernabilidad y Proceso...'!$E:$F,2,FALSE),IFERROR(VLOOKUP(D81,'12. Gestión del Talento Humano'!$E:$F,2,FALSE),IFERROR(VLOOKUP(D81,'14. Internacional... de la E.S.'!$E:$F,2,FALSE),IFERROR(VLOOKUP(D81,'10. Posgrado'!$E:$F,2,FALSE),IFERROR(VLOOKUP(D81,'17. Gestión TIC'!$E:$F,2,FALSE),IFERROR(VLOOKUP(D81,'16. Desa. del Sistema Educ.Sup.'!$E:$F,2,FALSE),IFERROR(VLOOKUP(D81,'9. Cultura de Inno. Insti...'!$E:$F,2,FALSE),VLOOKUP(D81,'7. Lo Esencial de la Reforma U.'!$E:$F,2,0)))))))))))))))))</f>
        <v>Elaborar un plan de desarrollo físico priorizados, que permita identificar las necesidades de mejora a las instalaciones físicas en UNAH-VS.</v>
      </c>
      <c r="D82" s="31"/>
      <c r="E82" s="93"/>
      <c r="F82" s="93"/>
      <c r="G82" s="93"/>
      <c r="H82" s="76"/>
      <c r="I82" s="76"/>
      <c r="J82" s="76"/>
      <c r="K82" s="112"/>
      <c r="L82" s="434"/>
    </row>
    <row r="83" spans="3:12">
      <c r="C83" s="434"/>
      <c r="D83" s="434"/>
      <c r="E83" s="93"/>
      <c r="F83" s="93"/>
      <c r="G83" s="93"/>
      <c r="H83" s="76"/>
      <c r="I83" s="76"/>
      <c r="J83" s="76"/>
      <c r="K83" s="112"/>
      <c r="L83" s="434"/>
    </row>
    <row r="84" spans="3:12" ht="15.75" thickBot="1">
      <c r="C84" s="434"/>
      <c r="D84" s="434"/>
      <c r="E84" s="434"/>
      <c r="F84" s="93"/>
      <c r="G84" s="76"/>
      <c r="H84" s="76"/>
      <c r="I84" s="76"/>
      <c r="J84" s="434"/>
      <c r="K84" s="434"/>
      <c r="L84" s="434"/>
    </row>
    <row r="85" spans="3:12" ht="30.75" thickBot="1">
      <c r="C85" s="129" t="s">
        <v>44</v>
      </c>
      <c r="D85" s="134" t="s">
        <v>55</v>
      </c>
      <c r="E85" s="136" t="s">
        <v>57</v>
      </c>
      <c r="F85" s="135" t="s">
        <v>27</v>
      </c>
      <c r="G85" s="133" t="s">
        <v>128</v>
      </c>
      <c r="H85" s="136" t="s">
        <v>46</v>
      </c>
      <c r="I85" s="133" t="s">
        <v>129</v>
      </c>
      <c r="J85" s="133" t="s">
        <v>407</v>
      </c>
      <c r="K85" s="133" t="s">
        <v>408</v>
      </c>
      <c r="L85" s="133" t="s">
        <v>118</v>
      </c>
    </row>
    <row r="86" spans="3:12" ht="15.75">
      <c r="C86" s="743" t="s">
        <v>2328</v>
      </c>
      <c r="D86" s="158">
        <v>1</v>
      </c>
      <c r="E86" s="115">
        <v>885000</v>
      </c>
      <c r="F86" s="97">
        <f t="shared" ref="F86:F87" si="10">D86*E86</f>
        <v>885000</v>
      </c>
      <c r="G86" s="161" t="s">
        <v>1494</v>
      </c>
      <c r="H86" s="438" t="s">
        <v>344</v>
      </c>
      <c r="I86" s="130" t="str">
        <f>VLOOKUP(H86,Presupuesto!$B$11:$C$565,2,0)</f>
        <v>PARA CONSTRUCCION DE BIENES DE DOMINIO PUBLICOS (41120-00)</v>
      </c>
      <c r="J86" s="218" t="s">
        <v>1361</v>
      </c>
      <c r="K86" s="98" t="s">
        <v>391</v>
      </c>
      <c r="L86" s="98"/>
    </row>
    <row r="87" spans="3:12">
      <c r="C87" s="744" t="s">
        <v>2375</v>
      </c>
      <c r="D87" s="158">
        <v>1</v>
      </c>
      <c r="E87" s="123">
        <v>2000000</v>
      </c>
      <c r="F87" s="97">
        <f t="shared" si="10"/>
        <v>2000000</v>
      </c>
      <c r="G87" s="161" t="s">
        <v>1494</v>
      </c>
      <c r="H87" s="438" t="s">
        <v>344</v>
      </c>
      <c r="I87" s="130" t="str">
        <f>VLOOKUP(H87,Presupuesto!$B$11:$C$565,2,0)</f>
        <v>PARA CONSTRUCCION DE BIENES DE DOMINIO PUBLICOS (41120-00)</v>
      </c>
      <c r="J87" s="218" t="s">
        <v>1361</v>
      </c>
      <c r="K87" s="98" t="s">
        <v>391</v>
      </c>
      <c r="L87" s="98"/>
    </row>
    <row r="89" spans="3:12" ht="15.75" thickBot="1"/>
    <row r="90" spans="3:12" ht="15.75" thickBot="1">
      <c r="C90" s="157" t="s">
        <v>53</v>
      </c>
      <c r="D90" s="353">
        <f>SUM(F97:F98)</f>
        <v>2000000</v>
      </c>
      <c r="E90" s="434"/>
      <c r="F90" s="70"/>
      <c r="G90" s="79"/>
      <c r="H90" s="70"/>
      <c r="I90" s="70"/>
      <c r="J90" s="434"/>
      <c r="K90" s="434"/>
      <c r="L90" s="434"/>
    </row>
    <row r="91" spans="3:12">
      <c r="C91" s="70"/>
      <c r="D91" s="31"/>
      <c r="E91" s="93"/>
      <c r="F91" s="93"/>
      <c r="G91" s="93"/>
      <c r="H91" s="76"/>
      <c r="I91" s="76"/>
      <c r="J91" s="76"/>
      <c r="K91" s="112"/>
      <c r="L91" s="434"/>
    </row>
    <row r="92" spans="3:12" ht="15.75">
      <c r="C92" s="295" t="s">
        <v>389</v>
      </c>
      <c r="D92" s="351" t="s">
        <v>2114</v>
      </c>
      <c r="E92" s="93"/>
      <c r="F92" s="93"/>
      <c r="G92" s="93"/>
      <c r="H92" s="76"/>
      <c r="I92" s="76"/>
      <c r="J92" s="76"/>
      <c r="K92" s="112"/>
      <c r="L92" s="434"/>
    </row>
    <row r="93" spans="3:12" ht="18.75">
      <c r="C93" s="210" t="str">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Posgrado'!$E:$F,2,FALSE),IFERROR(VLOOKUP(D92,'17. Gestión TIC'!$E:$F,2,FALSE),IFERROR(VLOOKUP(D92,'16. Desa. del Sistema Educ.Sup.'!$E:$F,2,FALSE),IFERROR(VLOOKUP(D92,'9. Cultura de Inno. Insti...'!$E:$F,2,FALSE),VLOOKUP(D92,'7. Lo Esencial de la Reforma U.'!$E:$F,2,0)))))))))))))))))</f>
        <v xml:space="preserve">1. solicitudes de equipo, 2.cotizaciones 3. adquisición de equipo. 4. equipamiento de los espacios </v>
      </c>
      <c r="D93" s="31"/>
      <c r="E93" s="93"/>
      <c r="F93" s="93"/>
      <c r="G93" s="93"/>
      <c r="H93" s="76"/>
      <c r="I93" s="76"/>
      <c r="J93" s="76"/>
      <c r="K93" s="112"/>
      <c r="L93" s="434"/>
    </row>
    <row r="94" spans="3:12">
      <c r="C94" s="434"/>
      <c r="D94" s="434"/>
      <c r="E94" s="93"/>
      <c r="F94" s="93"/>
      <c r="G94" s="93"/>
      <c r="H94" s="76"/>
      <c r="I94" s="76"/>
      <c r="J94" s="76"/>
      <c r="K94" s="112"/>
      <c r="L94" s="434"/>
    </row>
    <row r="95" spans="3:12" ht="15.75" thickBot="1">
      <c r="C95" s="434"/>
      <c r="D95" s="434"/>
      <c r="E95" s="434"/>
      <c r="F95" s="93"/>
      <c r="G95" s="76"/>
      <c r="H95" s="76"/>
      <c r="I95" s="76"/>
      <c r="J95" s="434"/>
      <c r="K95" s="434"/>
      <c r="L95" s="434"/>
    </row>
    <row r="96" spans="3:12" ht="37.5" customHeight="1" thickBot="1">
      <c r="C96" s="129" t="s">
        <v>44</v>
      </c>
      <c r="D96" s="134" t="s">
        <v>55</v>
      </c>
      <c r="E96" s="136" t="s">
        <v>57</v>
      </c>
      <c r="F96" s="135" t="s">
        <v>27</v>
      </c>
      <c r="G96" s="133" t="s">
        <v>128</v>
      </c>
      <c r="H96" s="136" t="s">
        <v>46</v>
      </c>
      <c r="I96" s="133" t="s">
        <v>129</v>
      </c>
      <c r="J96" s="133" t="s">
        <v>407</v>
      </c>
      <c r="K96" s="133" t="s">
        <v>408</v>
      </c>
      <c r="L96" s="133" t="s">
        <v>118</v>
      </c>
    </row>
    <row r="97" spans="3:12" ht="15.75">
      <c r="C97" s="743"/>
      <c r="D97" s="158"/>
      <c r="E97" s="115"/>
      <c r="F97" s="97">
        <f t="shared" ref="F97:F98" si="11">D97*E97</f>
        <v>0</v>
      </c>
      <c r="G97" s="161" t="s">
        <v>1494</v>
      </c>
      <c r="H97" s="438" t="s">
        <v>344</v>
      </c>
      <c r="I97" s="130" t="str">
        <f>VLOOKUP(H97,Presupuesto!$B$11:$C$565,2,0)</f>
        <v>PARA CONSTRUCCION DE BIENES DE DOMINIO PUBLICOS (41120-00)</v>
      </c>
      <c r="J97" s="218" t="s">
        <v>1361</v>
      </c>
      <c r="K97" s="98" t="s">
        <v>391</v>
      </c>
      <c r="L97" s="98"/>
    </row>
    <row r="98" spans="3:12">
      <c r="C98" s="744" t="s">
        <v>2376</v>
      </c>
      <c r="D98" s="158">
        <v>1</v>
      </c>
      <c r="E98" s="123">
        <v>2000000</v>
      </c>
      <c r="F98" s="97">
        <f t="shared" si="11"/>
        <v>2000000</v>
      </c>
      <c r="G98" s="161" t="s">
        <v>1494</v>
      </c>
      <c r="H98" s="438" t="s">
        <v>344</v>
      </c>
      <c r="I98" s="130" t="str">
        <f>VLOOKUP(H98,Presupuesto!$B$11:$C$565,2,0)</f>
        <v>PARA CONSTRUCCION DE BIENES DE DOMINIO PUBLICOS (41120-00)</v>
      </c>
      <c r="J98" s="218" t="s">
        <v>1361</v>
      </c>
      <c r="K98" s="98" t="s">
        <v>391</v>
      </c>
      <c r="L98" s="98"/>
    </row>
    <row r="100" spans="3:12" ht="15.75" thickBot="1"/>
    <row r="101" spans="3:12" ht="15.75" thickBot="1">
      <c r="C101" s="157" t="s">
        <v>53</v>
      </c>
      <c r="D101" s="353">
        <f>SUM(F108:F109)</f>
        <v>60000</v>
      </c>
      <c r="E101" s="434"/>
      <c r="F101" s="70"/>
      <c r="G101" s="79"/>
      <c r="H101" s="70"/>
      <c r="I101" s="70"/>
      <c r="J101" s="434"/>
      <c r="K101" s="434"/>
      <c r="L101" s="434"/>
    </row>
    <row r="102" spans="3:12">
      <c r="C102" s="70"/>
      <c r="D102" s="31"/>
      <c r="E102" s="93"/>
      <c r="F102" s="93"/>
      <c r="G102" s="93"/>
      <c r="H102" s="76"/>
      <c r="I102" s="76"/>
      <c r="J102" s="76"/>
      <c r="K102" s="112"/>
      <c r="L102" s="434"/>
    </row>
    <row r="103" spans="3:12" ht="15.75">
      <c r="C103" s="295" t="s">
        <v>389</v>
      </c>
      <c r="D103" s="351" t="s">
        <v>2511</v>
      </c>
      <c r="E103" s="93"/>
      <c r="F103" s="93"/>
      <c r="G103" s="93"/>
      <c r="H103" s="76"/>
      <c r="I103" s="76"/>
      <c r="J103" s="76"/>
      <c r="K103" s="112"/>
      <c r="L103" s="434"/>
    </row>
    <row r="104" spans="3:12" ht="18.75">
      <c r="C104" s="210" t="str">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Posgrado'!$E:$F,2,FALSE),IFERROR(VLOOKUP(D103,'17. Gestión TIC'!$E:$F,2,FALSE),IFERROR(VLOOKUP(D103,'16. Desa. del Sistema Educ.Sup.'!$E:$F,2,FALSE),IFERROR(VLOOKUP(D103,'9. Cultura de Inno. Insti...'!$E:$F,2,FALSE),VLOOKUP(D103,'7. Lo Esencial de la Reforma U.'!$E:$F,2,0)))))))))))))))))</f>
        <v>25)Gestionar equipo y recurso para fortalecer funcionamiento del CATI</v>
      </c>
      <c r="D104" s="31"/>
      <c r="E104" s="93"/>
      <c r="F104" s="93"/>
      <c r="G104" s="93"/>
      <c r="H104" s="76"/>
      <c r="I104" s="76"/>
      <c r="J104" s="76"/>
      <c r="K104" s="112"/>
      <c r="L104" s="434"/>
    </row>
    <row r="105" spans="3:12">
      <c r="C105" s="434"/>
      <c r="D105" s="434"/>
      <c r="E105" s="93"/>
      <c r="F105" s="93"/>
      <c r="G105" s="93"/>
      <c r="H105" s="76"/>
      <c r="I105" s="76"/>
      <c r="J105" s="76"/>
      <c r="K105" s="112"/>
      <c r="L105" s="434"/>
    </row>
    <row r="106" spans="3:12" ht="15.75" thickBot="1">
      <c r="C106" s="434"/>
      <c r="D106" s="434"/>
      <c r="E106" s="434"/>
      <c r="F106" s="93"/>
      <c r="G106" s="76"/>
      <c r="H106" s="76"/>
      <c r="I106" s="76"/>
      <c r="J106" s="434"/>
      <c r="K106" s="434"/>
      <c r="L106" s="434"/>
    </row>
    <row r="107" spans="3:12" ht="30.75" thickBot="1">
      <c r="C107" s="129" t="s">
        <v>44</v>
      </c>
      <c r="D107" s="134" t="s">
        <v>55</v>
      </c>
      <c r="E107" s="136" t="s">
        <v>57</v>
      </c>
      <c r="F107" s="135" t="s">
        <v>27</v>
      </c>
      <c r="G107" s="133" t="s">
        <v>128</v>
      </c>
      <c r="H107" s="136" t="s">
        <v>46</v>
      </c>
      <c r="I107" s="133" t="s">
        <v>129</v>
      </c>
      <c r="J107" s="133" t="s">
        <v>407</v>
      </c>
      <c r="K107" s="133" t="s">
        <v>408</v>
      </c>
      <c r="L107" s="133" t="s">
        <v>118</v>
      </c>
    </row>
    <row r="108" spans="3:12" ht="15.75">
      <c r="C108" s="743"/>
      <c r="D108" s="158"/>
      <c r="E108" s="115"/>
      <c r="F108" s="97">
        <f t="shared" ref="F108:F109" si="12">D108*E108</f>
        <v>0</v>
      </c>
      <c r="G108" s="161" t="s">
        <v>1494</v>
      </c>
      <c r="H108" s="438" t="s">
        <v>344</v>
      </c>
      <c r="I108" s="130" t="str">
        <f>VLOOKUP(H108,Presupuesto!$B$11:$C$565,2,0)</f>
        <v>PARA CONSTRUCCION DE BIENES DE DOMINIO PUBLICOS (41120-00)</v>
      </c>
      <c r="J108" s="218" t="s">
        <v>1361</v>
      </c>
      <c r="K108" s="98" t="s">
        <v>391</v>
      </c>
      <c r="L108" s="98"/>
    </row>
    <row r="109" spans="3:12">
      <c r="C109" s="744" t="s">
        <v>2517</v>
      </c>
      <c r="D109" s="158">
        <v>1</v>
      </c>
      <c r="E109" s="123">
        <v>60000</v>
      </c>
      <c r="F109" s="97">
        <f t="shared" si="12"/>
        <v>60000</v>
      </c>
      <c r="G109" s="161" t="s">
        <v>1494</v>
      </c>
      <c r="H109" s="438" t="s">
        <v>344</v>
      </c>
      <c r="I109" s="130" t="str">
        <f>VLOOKUP(H109,Presupuesto!$B$11:$C$565,2,0)</f>
        <v>PARA CONSTRUCCION DE BIENES DE DOMINIO PUBLICOS (41120-00)</v>
      </c>
      <c r="J109" s="218" t="s">
        <v>1356</v>
      </c>
      <c r="K109" s="98" t="s">
        <v>391</v>
      </c>
      <c r="L109" s="98"/>
    </row>
  </sheetData>
  <dataValidations count="6">
    <dataValidation type="list" allowBlank="1" showInputMessage="1" showErrorMessage="1" errorTitle="¡Ingreso Inválido!" error="Seleccione una opción de la lista." promptTitle="Tipo de Presupuesto" prompt="Seleccione una opción de la lista." sqref="G52:G54 G75:G76 G17:G18 G28:G30 G40:G42 G64:G65 G86:G87 G97:G98 G108:G109">
      <formula1>$R$2:$S$2</formula1>
    </dataValidation>
    <dataValidation type="list" allowBlank="1" showInputMessage="1" showErrorMessage="1" errorTitle="¡Ingreso Inválido!" error="Seleccione una opción de la lista" promptTitle="Mes Requerido" prompt="Seleccione el mes en el que requiere el recurso." sqref="K75:K76 K64:K65 K40:K42 K28:K30 K17:K18 K52:K54 K86:K87 K97:K98 K108:K109">
      <formula1>$U$2:$AF$2</formula1>
    </dataValidation>
    <dataValidation type="list" allowBlank="1" showInputMessage="1" showErrorMessage="1" errorTitle="¡Ingreso Inválido!" error="Seleccione una opción de la lista." promptTitle="Proyecto" prompt="Seleccione una opción." sqref="L75:L76 L64:L65 L40:L42 L28:L30 L17:L18 L52:L54 L86:L87 L97:L98 L108:L109">
      <formula1>$M$2:$O$2</formula1>
    </dataValidation>
    <dataValidation type="list" allowBlank="1" showInputMessage="1" showErrorMessage="1" errorTitle="¡Ingreso Inválido!" error="Verifique el valor ingresado." promptTitle="Ingrese el Objeto de Gasto" prompt="Ingrese el Objeto de Gasto" sqref="H52:H54 H75:H76 H17:H18 H28:H30 H40:H42 H64:H65 H86:H87 H97:H98 H108:H109">
      <formula1>$A$1:$UI$1</formula1>
    </dataValidation>
    <dataValidation type="list" allowBlank="1" showInputMessage="1" showErrorMessage="1" errorTitle="¡Ingreso Inválido!" error="Seleccione una opción de la lista." promptTitle="Dimensión Estratégica" prompt="Seleccione una opción de la lista." sqref="J76 J64:J65 J41:J42 J30 J18 J52:J54">
      <formula1>$A$2:$P$2</formula1>
    </dataValidation>
    <dataValidation type="list" allowBlank="1" showInputMessage="1" showErrorMessage="1" errorTitle="¡Ingreso Inválido!" error="Seleccione una opción de la lista." promptTitle="Dimensión Estratégica" prompt="Seleccione una opción de la lista." sqref="J75 J40 J28:J29 J17 J86:J87 J97:J98 J108:J109">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C4" zoomScale="86" zoomScaleNormal="86" zoomScaleSheetLayoutView="90" workbookViewId="0">
      <selection activeCell="I43" sqref="I43"/>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2" t="s">
        <v>1354</v>
      </c>
      <c r="B2" s="122" t="s">
        <v>1356</v>
      </c>
      <c r="C2" s="122" t="s">
        <v>468</v>
      </c>
      <c r="D2" s="122" t="s">
        <v>1355</v>
      </c>
      <c r="E2" s="122" t="s">
        <v>1357</v>
      </c>
      <c r="F2" s="122" t="s">
        <v>469</v>
      </c>
      <c r="G2" s="160" t="s">
        <v>1358</v>
      </c>
      <c r="H2" s="122" t="s">
        <v>1359</v>
      </c>
      <c r="I2" s="122" t="s">
        <v>1360</v>
      </c>
      <c r="J2" s="122" t="s">
        <v>1444</v>
      </c>
      <c r="K2" s="122" t="s">
        <v>1361</v>
      </c>
      <c r="L2" s="122" t="s">
        <v>1362</v>
      </c>
      <c r="M2" s="122" t="s">
        <v>1363</v>
      </c>
      <c r="N2" s="122" t="s">
        <v>1364</v>
      </c>
      <c r="O2" s="122" t="s">
        <v>1365</v>
      </c>
      <c r="P2" s="122" t="s">
        <v>1464</v>
      </c>
      <c r="Q2" s="122" t="s">
        <v>1506</v>
      </c>
      <c r="R2" s="430" t="str">
        <f>+Presupuesto!D11</f>
        <v>Recurrente</v>
      </c>
      <c r="S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425" t="s">
        <v>417</v>
      </c>
      <c r="AI2" s="425" t="s">
        <v>418</v>
      </c>
      <c r="AJ2" s="425" t="s">
        <v>419</v>
      </c>
      <c r="AK2" s="425" t="s">
        <v>420</v>
      </c>
      <c r="AL2" s="425" t="s">
        <v>421</v>
      </c>
      <c r="AM2" s="425" t="s">
        <v>424</v>
      </c>
      <c r="AN2" s="425" t="s">
        <v>422</v>
      </c>
      <c r="AO2" s="425" t="s">
        <v>423</v>
      </c>
      <c r="AP2" s="425" t="s">
        <v>425</v>
      </c>
      <c r="AQ2" s="425" t="s">
        <v>426</v>
      </c>
      <c r="AR2" s="425" t="s">
        <v>427</v>
      </c>
      <c r="AS2" s="425" t="s">
        <v>428</v>
      </c>
      <c r="AT2" s="425" t="s">
        <v>429</v>
      </c>
      <c r="AU2" s="425" t="s">
        <v>430</v>
      </c>
      <c r="AV2" s="425" t="s">
        <v>431</v>
      </c>
      <c r="AW2" s="425" t="s">
        <v>432</v>
      </c>
      <c r="AX2" s="425" t="s">
        <v>433</v>
      </c>
      <c r="AY2" s="425" t="s">
        <v>434</v>
      </c>
      <c r="AZ2" s="425" t="s">
        <v>435</v>
      </c>
      <c r="BA2" s="425" t="s">
        <v>436</v>
      </c>
      <c r="BB2" s="425" t="s">
        <v>437</v>
      </c>
      <c r="BC2" s="425" t="s">
        <v>438</v>
      </c>
      <c r="BD2" s="425" t="s">
        <v>439</v>
      </c>
      <c r="BE2" s="425" t="s">
        <v>440</v>
      </c>
      <c r="BF2" s="425" t="s">
        <v>441</v>
      </c>
      <c r="BG2" s="425" t="s">
        <v>442</v>
      </c>
      <c r="BH2" s="425" t="s">
        <v>443</v>
      </c>
      <c r="BI2" s="425" t="s">
        <v>444</v>
      </c>
      <c r="BJ2" s="425" t="s">
        <v>445</v>
      </c>
      <c r="BK2" s="425" t="s">
        <v>446</v>
      </c>
      <c r="BL2" s="425" t="s">
        <v>447</v>
      </c>
      <c r="BM2" s="425" t="s">
        <v>448</v>
      </c>
      <c r="BN2" s="425" t="s">
        <v>449</v>
      </c>
      <c r="BO2" s="425" t="s">
        <v>450</v>
      </c>
      <c r="BP2" s="425" t="s">
        <v>451</v>
      </c>
      <c r="BQ2" s="425" t="s">
        <v>452</v>
      </c>
      <c r="BR2" s="425" t="s">
        <v>453</v>
      </c>
      <c r="BS2" s="425" t="s">
        <v>454</v>
      </c>
      <c r="BT2" s="425" t="s">
        <v>455</v>
      </c>
      <c r="BU2" s="425" t="s">
        <v>456</v>
      </c>
    </row>
    <row r="3" spans="1:555" hidden="1">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5605.2314999999999</v>
      </c>
      <c r="BC3" s="426">
        <f>+'Cuadro Resumen'!D213</f>
        <v>5165.6055000000006</v>
      </c>
      <c r="BD3" s="426">
        <f>+'Cuadro Resumen'!E213</f>
        <v>6594.39</v>
      </c>
      <c r="BE3" s="426">
        <f>+'Cuadro Resumen'!F213</f>
        <v>6154.7640000000001</v>
      </c>
      <c r="BF3" s="426">
        <f>+'Cuadro Resumen'!C214</f>
        <v>4945.7925000000005</v>
      </c>
      <c r="BG3" s="426">
        <f>+'Cuadro Resumen'!D214</f>
        <v>4506.1665000000003</v>
      </c>
      <c r="BH3" s="426">
        <f>+'Cuadro Resumen'!E214</f>
        <v>5934.951</v>
      </c>
      <c r="BI3" s="426">
        <f>+'Cuadro Resumen'!F214</f>
        <v>5495.3249999999998</v>
      </c>
      <c r="BJ3" s="427">
        <f>+'Cuadro Resumen'!C215</f>
        <v>4286.3535000000002</v>
      </c>
      <c r="BK3" s="427">
        <f>+'Cuadro Resumen'!D215</f>
        <v>3956.634</v>
      </c>
      <c r="BL3" s="427">
        <f>+'Cuadro Resumen'!E215</f>
        <v>5275.5120000000006</v>
      </c>
      <c r="BM3" s="427">
        <f>+'Cuadro Resumen'!F215</f>
        <v>4835.8860000000004</v>
      </c>
      <c r="BN3" s="427">
        <f>+'Cuadro Resumen'!C216</f>
        <v>3626.9145000000003</v>
      </c>
      <c r="BO3" s="427">
        <f>+'Cuadro Resumen'!D216</f>
        <v>3297.1950000000002</v>
      </c>
      <c r="BP3" s="427">
        <f>+'Cuadro Resumen'!E216</f>
        <v>4616.0730000000003</v>
      </c>
      <c r="BQ3" s="427">
        <f>+'Cuadro Resumen'!F216</f>
        <v>4286.3535000000002</v>
      </c>
      <c r="BR3" s="427">
        <f>+'Cuadro Resumen'!C217</f>
        <v>3187.2885000000001</v>
      </c>
      <c r="BS3" s="427">
        <f>+'Cuadro Resumen'!D217</f>
        <v>2967.4755</v>
      </c>
      <c r="BT3" s="427">
        <f>+'Cuadro Resumen'!E217</f>
        <v>4066.5405000000001</v>
      </c>
      <c r="BU3" s="427">
        <f>+'Cuadro Resumen'!F217</f>
        <v>3736.8210000000004</v>
      </c>
    </row>
    <row r="4" spans="1:555" ht="15.75" thickBot="1"/>
    <row r="5" spans="1:555" ht="53.25" thickBot="1">
      <c r="C5" s="87" t="s">
        <v>416</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53">
        <f>SUM(F17:F50)</f>
        <v>0</v>
      </c>
      <c r="G10" s="79"/>
      <c r="H10" s="70"/>
      <c r="I10" s="70"/>
    </row>
    <row r="11" spans="1:555">
      <c r="G11" s="79"/>
      <c r="H11" s="70"/>
      <c r="I11" s="70"/>
    </row>
    <row r="12" spans="1:555">
      <c r="F12" s="70"/>
      <c r="G12" s="79"/>
      <c r="H12" s="70"/>
      <c r="I12" s="70"/>
    </row>
    <row r="13" spans="1:555" ht="15.75">
      <c r="C13" s="295" t="s">
        <v>389</v>
      </c>
      <c r="D13" s="351"/>
      <c r="F13" s="70"/>
      <c r="G13" s="79"/>
      <c r="H13" s="70"/>
      <c r="I13" s="70"/>
    </row>
    <row r="14" spans="1:555" ht="18.75">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c r="F15" s="93"/>
      <c r="G15" s="76"/>
      <c r="H15" s="76"/>
      <c r="I15" s="76"/>
      <c r="L15" s="226"/>
      <c r="M15" s="227"/>
      <c r="N15" s="226"/>
      <c r="O15" s="226"/>
      <c r="P15" s="229" t="s">
        <v>466</v>
      </c>
      <c r="Q15" s="229" t="s">
        <v>467</v>
      </c>
    </row>
    <row r="16" spans="1:555" ht="30.75" thickBot="1">
      <c r="C16" s="129" t="s">
        <v>44</v>
      </c>
      <c r="D16" s="129" t="s">
        <v>55</v>
      </c>
      <c r="E16" s="136" t="s">
        <v>57</v>
      </c>
      <c r="F16" s="135" t="s">
        <v>27</v>
      </c>
      <c r="G16" s="133" t="s">
        <v>128</v>
      </c>
      <c r="H16" s="136" t="s">
        <v>46</v>
      </c>
      <c r="I16" s="133" t="s">
        <v>129</v>
      </c>
      <c r="J16" s="133" t="s">
        <v>407</v>
      </c>
      <c r="K16" s="133" t="s">
        <v>408</v>
      </c>
      <c r="L16" s="223" t="s">
        <v>21</v>
      </c>
      <c r="M16" s="223" t="s">
        <v>55</v>
      </c>
      <c r="N16" s="224" t="s">
        <v>464</v>
      </c>
      <c r="O16" s="225" t="s">
        <v>465</v>
      </c>
      <c r="P16" s="228">
        <v>0.7</v>
      </c>
      <c r="Q16" s="228">
        <v>0.3</v>
      </c>
    </row>
    <row r="17" spans="3:17">
      <c r="C17" s="141"/>
      <c r="D17" s="158"/>
      <c r="E17" s="123"/>
      <c r="F17" s="97">
        <f t="shared" ref="F17:F50" si="0">D17*E17</f>
        <v>0</v>
      </c>
      <c r="G17" s="161"/>
      <c r="H17" s="142"/>
      <c r="I17" s="130" t="e">
        <f>VLOOKUP(H17,Presupuesto!$B$11:$C$565,2,0)</f>
        <v>#N/A</v>
      </c>
      <c r="J17" s="218" t="s">
        <v>1356</v>
      </c>
      <c r="K17" s="98" t="s">
        <v>409</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409</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409</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409</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398</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409</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409</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409</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409</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409</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409</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409</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409</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409</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409</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409</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409</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409</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409</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409</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409</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409</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409</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409</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409</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409</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409</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409</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409</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400</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409</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409</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409</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391</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53">
        <f>SUM(F60:F93)</f>
        <v>0</v>
      </c>
      <c r="G53" s="79"/>
      <c r="H53" s="70"/>
      <c r="I53" s="70"/>
    </row>
    <row r="54" spans="3:17">
      <c r="G54" s="79"/>
      <c r="H54" s="70"/>
      <c r="I54" s="70"/>
    </row>
    <row r="55" spans="3:17">
      <c r="F55" s="70"/>
      <c r="G55" s="79"/>
      <c r="H55" s="70"/>
      <c r="I55" s="70"/>
    </row>
    <row r="56" spans="3:17" ht="15.75">
      <c r="C56" s="295" t="s">
        <v>389</v>
      </c>
      <c r="D56" s="351"/>
      <c r="F56" s="70"/>
      <c r="G56" s="79"/>
      <c r="H56" s="70"/>
      <c r="I56" s="70"/>
    </row>
    <row r="57" spans="3:17" ht="18.75">
      <c r="C57" s="210"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c r="F58" s="93"/>
      <c r="G58" s="76"/>
      <c r="H58" s="76"/>
      <c r="I58" s="76"/>
      <c r="L58" s="226"/>
      <c r="M58" s="227"/>
      <c r="N58" s="226"/>
      <c r="O58" s="226"/>
      <c r="P58" s="229" t="s">
        <v>466</v>
      </c>
      <c r="Q58" s="229" t="s">
        <v>467</v>
      </c>
    </row>
    <row r="59" spans="3:17" ht="30.75" thickBot="1">
      <c r="C59" s="129" t="s">
        <v>44</v>
      </c>
      <c r="D59" s="129" t="s">
        <v>55</v>
      </c>
      <c r="E59" s="136" t="s">
        <v>57</v>
      </c>
      <c r="F59" s="135" t="s">
        <v>27</v>
      </c>
      <c r="G59" s="133" t="s">
        <v>128</v>
      </c>
      <c r="H59" s="136" t="s">
        <v>46</v>
      </c>
      <c r="I59" s="133" t="s">
        <v>129</v>
      </c>
      <c r="J59" s="133" t="s">
        <v>407</v>
      </c>
      <c r="K59" s="133" t="s">
        <v>408</v>
      </c>
      <c r="L59" s="223" t="s">
        <v>21</v>
      </c>
      <c r="M59" s="223" t="s">
        <v>55</v>
      </c>
      <c r="N59" s="224" t="s">
        <v>464</v>
      </c>
      <c r="O59" s="225" t="s">
        <v>465</v>
      </c>
      <c r="P59" s="228">
        <v>0.7</v>
      </c>
      <c r="Q59" s="228">
        <v>0.3</v>
      </c>
    </row>
    <row r="60" spans="3:17">
      <c r="C60" s="141"/>
      <c r="D60" s="158"/>
      <c r="E60" s="123"/>
      <c r="F60" s="97">
        <f t="shared" ref="F60:F93" si="5">D60*E60</f>
        <v>0</v>
      </c>
      <c r="G60" s="161"/>
      <c r="H60" s="142"/>
      <c r="I60" s="130" t="e">
        <f>VLOOKUP(H60,Presupuesto!$B$11:$C$565,2,0)</f>
        <v>#N/A</v>
      </c>
      <c r="J60" s="218" t="s">
        <v>1356</v>
      </c>
      <c r="K60" s="98" t="s">
        <v>409</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409</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409</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409</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398</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409</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409</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409</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409</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409</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409</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409</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409</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409</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409</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409</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409</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409</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409</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409</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409</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409</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409</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409</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409</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409</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409</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409</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409</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400</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409</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409</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409</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391</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53">
        <f>SUM(F103:F136)</f>
        <v>0</v>
      </c>
      <c r="G96" s="79"/>
      <c r="H96" s="70"/>
      <c r="I96" s="70"/>
    </row>
    <row r="97" spans="3:17">
      <c r="G97" s="79"/>
      <c r="H97" s="70"/>
      <c r="I97" s="70"/>
    </row>
    <row r="98" spans="3:17">
      <c r="F98" s="70"/>
      <c r="G98" s="79"/>
      <c r="H98" s="70"/>
      <c r="I98" s="70"/>
    </row>
    <row r="99" spans="3:17" ht="15.75">
      <c r="C99" s="295" t="s">
        <v>389</v>
      </c>
      <c r="D99" s="351"/>
      <c r="F99" s="70"/>
      <c r="G99" s="79"/>
      <c r="H99" s="70"/>
      <c r="I99" s="70"/>
    </row>
    <row r="100" spans="3:17" ht="18.75">
      <c r="C100" s="21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c r="F101" s="93"/>
      <c r="G101" s="76"/>
      <c r="H101" s="76"/>
      <c r="I101" s="76"/>
      <c r="L101" s="226"/>
      <c r="M101" s="227"/>
      <c r="N101" s="226"/>
      <c r="O101" s="226"/>
      <c r="P101" s="229" t="s">
        <v>466</v>
      </c>
      <c r="Q101" s="229" t="s">
        <v>467</v>
      </c>
    </row>
    <row r="102" spans="3:17" ht="30.75" thickBot="1">
      <c r="C102" s="129" t="s">
        <v>44</v>
      </c>
      <c r="D102" s="129" t="s">
        <v>55</v>
      </c>
      <c r="E102" s="136" t="s">
        <v>57</v>
      </c>
      <c r="F102" s="135" t="s">
        <v>27</v>
      </c>
      <c r="G102" s="133" t="s">
        <v>128</v>
      </c>
      <c r="H102" s="136" t="s">
        <v>46</v>
      </c>
      <c r="I102" s="133" t="s">
        <v>129</v>
      </c>
      <c r="J102" s="133" t="s">
        <v>407</v>
      </c>
      <c r="K102" s="133" t="s">
        <v>408</v>
      </c>
      <c r="L102" s="223" t="s">
        <v>21</v>
      </c>
      <c r="M102" s="223" t="s">
        <v>55</v>
      </c>
      <c r="N102" s="224" t="s">
        <v>464</v>
      </c>
      <c r="O102" s="225" t="s">
        <v>465</v>
      </c>
      <c r="P102" s="228">
        <v>0.7</v>
      </c>
      <c r="Q102" s="228">
        <v>0.3</v>
      </c>
    </row>
    <row r="103" spans="3:17">
      <c r="C103" s="141"/>
      <c r="D103" s="158"/>
      <c r="E103" s="123"/>
      <c r="F103" s="97">
        <f t="shared" ref="F103:F136" si="10">D103*E103</f>
        <v>0</v>
      </c>
      <c r="G103" s="161"/>
      <c r="H103" s="142"/>
      <c r="I103" s="130" t="e">
        <f>VLOOKUP(H103,Presupuesto!$B$11:$C$565,2,0)</f>
        <v>#N/A</v>
      </c>
      <c r="J103" s="218" t="s">
        <v>1356</v>
      </c>
      <c r="K103" s="98" t="s">
        <v>409</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409</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409</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409</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398</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409</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409</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409</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409</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409</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409</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409</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409</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409</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409</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409</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409</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409</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409</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409</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409</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409</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409</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409</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409</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409</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409</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409</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409</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400</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409</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409</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409</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391</v>
      </c>
      <c r="L136" s="147"/>
      <c r="M136" s="159"/>
      <c r="N136" s="103"/>
      <c r="O136" s="105">
        <f t="shared" si="11"/>
        <v>0</v>
      </c>
      <c r="P136" s="105">
        <f t="shared" si="14"/>
        <v>0</v>
      </c>
      <c r="Q136" s="105">
        <f t="shared" si="14"/>
        <v>0</v>
      </c>
    </row>
    <row r="138" spans="3:17" ht="15.75" thickBot="1"/>
    <row r="139" spans="3:17" ht="15.75" thickBot="1">
      <c r="C139" s="157" t="s">
        <v>53</v>
      </c>
      <c r="D139" s="353">
        <f>SUM(F146:F179)</f>
        <v>0</v>
      </c>
      <c r="G139" s="79"/>
      <c r="H139" s="70"/>
      <c r="I139" s="70"/>
    </row>
    <row r="140" spans="3:17">
      <c r="G140" s="79"/>
      <c r="H140" s="70"/>
      <c r="I140" s="70"/>
    </row>
    <row r="141" spans="3:17">
      <c r="F141" s="70"/>
      <c r="G141" s="79"/>
      <c r="H141" s="70"/>
      <c r="I141" s="70"/>
    </row>
    <row r="142" spans="3:17" ht="15.75">
      <c r="C142" s="295" t="s">
        <v>389</v>
      </c>
      <c r="D142" s="351"/>
      <c r="F142" s="70"/>
      <c r="G142" s="79"/>
      <c r="H142" s="70"/>
      <c r="I142" s="70"/>
    </row>
    <row r="143" spans="3:17" ht="18.75">
      <c r="C143" s="210"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c r="F144" s="93"/>
      <c r="G144" s="76"/>
      <c r="H144" s="76"/>
      <c r="I144" s="76"/>
      <c r="L144" s="226"/>
      <c r="M144" s="227"/>
      <c r="N144" s="226"/>
      <c r="O144" s="226"/>
      <c r="P144" s="229" t="s">
        <v>466</v>
      </c>
      <c r="Q144" s="229" t="s">
        <v>467</v>
      </c>
    </row>
    <row r="145" spans="3:17" ht="30.75" thickBot="1">
      <c r="C145" s="129" t="s">
        <v>44</v>
      </c>
      <c r="D145" s="129" t="s">
        <v>55</v>
      </c>
      <c r="E145" s="136" t="s">
        <v>57</v>
      </c>
      <c r="F145" s="135" t="s">
        <v>27</v>
      </c>
      <c r="G145" s="133" t="s">
        <v>128</v>
      </c>
      <c r="H145" s="136" t="s">
        <v>46</v>
      </c>
      <c r="I145" s="133" t="s">
        <v>129</v>
      </c>
      <c r="J145" s="133" t="s">
        <v>407</v>
      </c>
      <c r="K145" s="133" t="s">
        <v>408</v>
      </c>
      <c r="L145" s="223" t="s">
        <v>21</v>
      </c>
      <c r="M145" s="223" t="s">
        <v>55</v>
      </c>
      <c r="N145" s="224" t="s">
        <v>464</v>
      </c>
      <c r="O145" s="225" t="s">
        <v>465</v>
      </c>
      <c r="P145" s="228">
        <v>0.7</v>
      </c>
      <c r="Q145" s="228">
        <v>0.3</v>
      </c>
    </row>
    <row r="146" spans="3:17">
      <c r="C146" s="141"/>
      <c r="D146" s="158"/>
      <c r="E146" s="123"/>
      <c r="F146" s="97">
        <f t="shared" ref="F146:F179" si="15">D146*E146</f>
        <v>0</v>
      </c>
      <c r="G146" s="161"/>
      <c r="H146" s="142"/>
      <c r="I146" s="130" t="e">
        <f>VLOOKUP(H146,Presupuesto!$B$11:$C$565,2,0)</f>
        <v>#N/A</v>
      </c>
      <c r="J146" s="218" t="s">
        <v>1356</v>
      </c>
      <c r="K146" s="98" t="s">
        <v>409</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409</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409</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409</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398</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409</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409</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409</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409</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409</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409</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409</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409</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409</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409</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409</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409</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409</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409</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409</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409</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409</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409</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409</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409</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409</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409</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409</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409</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400</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409</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409</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409</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391</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W80"/>
  <sheetViews>
    <sheetView tabSelected="1" topLeftCell="B1" zoomScale="70" zoomScaleNormal="70" workbookViewId="0">
      <pane ySplit="7" topLeftCell="A13" activePane="bottomLeft" state="frozen"/>
      <selection activeCell="M8" sqref="M8"/>
      <selection pane="bottomLeft" activeCell="C15" sqref="C15"/>
    </sheetView>
  </sheetViews>
  <sheetFormatPr baseColWidth="10" defaultColWidth="11.5703125" defaultRowHeight="1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3" width="12.7109375" style="86" bestFit="1" customWidth="1"/>
    <col min="14" max="14" width="14.85546875" style="86"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3" ht="18" customHeight="1">
      <c r="B1" s="207"/>
      <c r="C1" s="207"/>
      <c r="D1" s="207"/>
      <c r="E1" s="240"/>
      <c r="G1" s="208" t="s">
        <v>1340</v>
      </c>
      <c r="H1" s="207"/>
      <c r="I1" s="207"/>
      <c r="J1" s="207"/>
      <c r="K1" s="207"/>
      <c r="L1" s="207"/>
      <c r="M1" s="207"/>
      <c r="N1" s="207"/>
      <c r="O1" s="207"/>
      <c r="P1" s="207"/>
      <c r="Q1" s="207"/>
      <c r="R1" s="207"/>
      <c r="S1" s="207"/>
      <c r="T1" s="207"/>
      <c r="U1" s="207"/>
    </row>
    <row r="2" spans="1:23" ht="18" customHeight="1">
      <c r="A2" s="303" t="s">
        <v>1339</v>
      </c>
      <c r="B2" s="207"/>
      <c r="C2" s="207"/>
      <c r="D2" s="207"/>
      <c r="E2" s="240"/>
      <c r="G2" s="208"/>
      <c r="H2" s="207"/>
      <c r="I2" s="207"/>
      <c r="J2" s="207"/>
      <c r="K2" s="207"/>
      <c r="L2" s="207"/>
      <c r="M2" s="207"/>
      <c r="N2" s="207"/>
      <c r="O2" s="207"/>
      <c r="P2" s="207"/>
      <c r="Q2" s="207"/>
      <c r="R2" s="207"/>
      <c r="S2" s="207"/>
      <c r="T2" s="207"/>
      <c r="U2" s="207"/>
    </row>
    <row r="3" spans="1:23" ht="18" customHeight="1">
      <c r="A3" s="303" t="s">
        <v>1341</v>
      </c>
      <c r="B3" s="207"/>
      <c r="C3" s="207"/>
      <c r="D3" s="207"/>
      <c r="E3" s="240"/>
      <c r="G3" s="208"/>
      <c r="H3" s="207"/>
      <c r="I3" s="207"/>
      <c r="J3" s="207"/>
      <c r="K3" s="207"/>
      <c r="L3" s="207"/>
      <c r="M3" s="207"/>
      <c r="N3" s="207"/>
      <c r="O3" s="207"/>
      <c r="P3" s="207"/>
      <c r="Q3" s="207"/>
      <c r="R3" s="207"/>
      <c r="S3" s="207"/>
      <c r="T3" s="207"/>
      <c r="U3" s="207"/>
    </row>
    <row r="4" spans="1:23" ht="18" customHeight="1">
      <c r="A4" s="303" t="s">
        <v>1370</v>
      </c>
      <c r="B4" s="207"/>
      <c r="C4" s="207"/>
      <c r="D4" s="207"/>
      <c r="E4" s="240"/>
      <c r="G4" s="208"/>
      <c r="H4" s="207"/>
      <c r="I4" s="207"/>
      <c r="J4" s="207"/>
      <c r="K4" s="207"/>
      <c r="L4" s="207"/>
      <c r="M4" s="207"/>
      <c r="N4" s="207"/>
      <c r="O4" s="207"/>
      <c r="P4" s="207"/>
      <c r="Q4" s="207"/>
      <c r="R4" s="207"/>
      <c r="S4" s="207"/>
      <c r="T4" s="207"/>
      <c r="U4" s="207"/>
    </row>
    <row r="5" spans="1:23" ht="14.45" customHeight="1">
      <c r="A5" s="836" t="s">
        <v>97</v>
      </c>
      <c r="B5" s="835" t="s">
        <v>111</v>
      </c>
      <c r="C5" s="838" t="s">
        <v>86</v>
      </c>
      <c r="D5" s="838" t="s">
        <v>87</v>
      </c>
      <c r="E5" s="838" t="s">
        <v>389</v>
      </c>
      <c r="F5" s="838" t="s">
        <v>88</v>
      </c>
      <c r="G5" s="841" t="s">
        <v>100</v>
      </c>
      <c r="H5" s="847"/>
      <c r="I5" s="847"/>
      <c r="J5" s="847"/>
      <c r="K5" s="847"/>
      <c r="L5" s="847"/>
      <c r="M5" s="847"/>
      <c r="N5" s="842"/>
      <c r="O5" s="843" t="s">
        <v>101</v>
      </c>
      <c r="P5" s="844"/>
      <c r="Q5" s="835" t="s">
        <v>102</v>
      </c>
      <c r="R5" s="835" t="s">
        <v>103</v>
      </c>
      <c r="S5" s="835" t="s">
        <v>110</v>
      </c>
      <c r="T5" s="835" t="s">
        <v>109</v>
      </c>
      <c r="U5" s="832" t="s">
        <v>89</v>
      </c>
    </row>
    <row r="6" spans="1:23" ht="14.45" customHeight="1">
      <c r="A6" s="836"/>
      <c r="B6" s="836"/>
      <c r="C6" s="839"/>
      <c r="D6" s="839"/>
      <c r="E6" s="839"/>
      <c r="F6" s="839"/>
      <c r="G6" s="841" t="s">
        <v>104</v>
      </c>
      <c r="H6" s="842"/>
      <c r="I6" s="841" t="s">
        <v>105</v>
      </c>
      <c r="J6" s="842"/>
      <c r="K6" s="841" t="s">
        <v>106</v>
      </c>
      <c r="L6" s="842"/>
      <c r="M6" s="841" t="s">
        <v>107</v>
      </c>
      <c r="N6" s="842"/>
      <c r="O6" s="845"/>
      <c r="P6" s="846"/>
      <c r="Q6" s="836"/>
      <c r="R6" s="836"/>
      <c r="S6" s="836"/>
      <c r="T6" s="836"/>
      <c r="U6" s="833"/>
    </row>
    <row r="7" spans="1:23" ht="25.5">
      <c r="A7" s="837"/>
      <c r="B7" s="837"/>
      <c r="C7" s="840"/>
      <c r="D7" s="840"/>
      <c r="E7" s="840"/>
      <c r="F7" s="840"/>
      <c r="G7" s="409" t="s">
        <v>108</v>
      </c>
      <c r="H7" s="409" t="s">
        <v>12</v>
      </c>
      <c r="I7" s="409" t="s">
        <v>108</v>
      </c>
      <c r="J7" s="409" t="s">
        <v>12</v>
      </c>
      <c r="K7" s="409" t="s">
        <v>108</v>
      </c>
      <c r="L7" s="409" t="s">
        <v>12</v>
      </c>
      <c r="M7" s="409" t="s">
        <v>108</v>
      </c>
      <c r="N7" s="409" t="s">
        <v>12</v>
      </c>
      <c r="O7" s="409" t="s">
        <v>108</v>
      </c>
      <c r="P7" s="409" t="s">
        <v>12</v>
      </c>
      <c r="Q7" s="837"/>
      <c r="R7" s="837"/>
      <c r="S7" s="837"/>
      <c r="T7" s="837"/>
      <c r="U7" s="834"/>
    </row>
    <row r="8" spans="1:23" ht="15.75">
      <c r="A8" s="410"/>
      <c r="B8" s="411"/>
      <c r="C8" s="412"/>
      <c r="D8" s="412"/>
      <c r="E8" s="413"/>
      <c r="F8" s="412"/>
      <c r="G8" s="414"/>
      <c r="H8" s="414"/>
      <c r="I8" s="414"/>
      <c r="J8" s="414"/>
      <c r="K8" s="414"/>
      <c r="L8" s="414"/>
      <c r="M8" s="414"/>
      <c r="N8" s="414"/>
      <c r="O8" s="414"/>
      <c r="P8" s="414"/>
      <c r="Q8" s="415"/>
      <c r="R8" s="415"/>
      <c r="S8" s="415"/>
      <c r="T8" s="415"/>
      <c r="U8" s="416"/>
    </row>
    <row r="9" spans="1:23" ht="99.75">
      <c r="A9" s="852" t="s">
        <v>1371</v>
      </c>
      <c r="B9" s="850" t="s">
        <v>1372</v>
      </c>
      <c r="C9" s="968" t="s">
        <v>1545</v>
      </c>
      <c r="D9" s="969" t="s">
        <v>1511</v>
      </c>
      <c r="E9" s="71" t="s">
        <v>1521</v>
      </c>
      <c r="F9" s="71" t="s">
        <v>1512</v>
      </c>
      <c r="G9" s="462">
        <v>21</v>
      </c>
      <c r="H9" s="204"/>
      <c r="I9" s="203"/>
      <c r="J9" s="204"/>
      <c r="K9" s="203"/>
      <c r="L9" s="204"/>
      <c r="M9" s="203"/>
      <c r="N9" s="204"/>
      <c r="O9" s="358">
        <f>G9+I9+K9+M9</f>
        <v>21</v>
      </c>
      <c r="P9" s="358">
        <f>H9+J9+L9+N9</f>
        <v>0</v>
      </c>
      <c r="Q9" s="71"/>
      <c r="R9" s="71" t="s">
        <v>1513</v>
      </c>
      <c r="S9" s="471" t="s">
        <v>1534</v>
      </c>
      <c r="T9" s="471" t="s">
        <v>1535</v>
      </c>
      <c r="U9" s="471" t="s">
        <v>1536</v>
      </c>
      <c r="V9" s="472"/>
      <c r="W9" s="472"/>
    </row>
    <row r="10" spans="1:23" ht="110.25">
      <c r="A10" s="853"/>
      <c r="B10" s="851"/>
      <c r="C10" s="970"/>
      <c r="D10" s="969" t="s">
        <v>2519</v>
      </c>
      <c r="E10" s="71" t="s">
        <v>1522</v>
      </c>
      <c r="F10" s="71" t="s">
        <v>1520</v>
      </c>
      <c r="G10" s="464">
        <v>13</v>
      </c>
      <c r="H10" s="204">
        <f>'1. TALLERES SEMINARIOS'!D10</f>
        <v>13904.583333333334</v>
      </c>
      <c r="I10" s="203"/>
      <c r="J10" s="204"/>
      <c r="K10" s="203"/>
      <c r="L10" s="204"/>
      <c r="M10" s="203"/>
      <c r="N10" s="204"/>
      <c r="O10" s="358">
        <f t="shared" ref="O10" si="0">G10+I10+K10+M10</f>
        <v>13</v>
      </c>
      <c r="P10" s="358">
        <f t="shared" ref="P10:P11" si="1">H10+J10+L10+N10</f>
        <v>13904.583333333334</v>
      </c>
      <c r="Q10" s="71"/>
      <c r="R10" s="71" t="s">
        <v>1517</v>
      </c>
      <c r="S10" s="71" t="s">
        <v>1518</v>
      </c>
      <c r="T10" s="71" t="s">
        <v>1515</v>
      </c>
      <c r="U10" s="71" t="s">
        <v>1519</v>
      </c>
    </row>
    <row r="11" spans="1:23" ht="99.75">
      <c r="A11" s="853"/>
      <c r="B11" s="851"/>
      <c r="C11" s="971" t="s">
        <v>1537</v>
      </c>
      <c r="D11" s="971" t="s">
        <v>1538</v>
      </c>
      <c r="E11" s="471" t="s">
        <v>1546</v>
      </c>
      <c r="F11" s="473" t="s">
        <v>1539</v>
      </c>
      <c r="G11" s="474">
        <v>0.2</v>
      </c>
      <c r="H11" s="475">
        <v>29413.5</v>
      </c>
      <c r="I11" s="474">
        <v>0.2</v>
      </c>
      <c r="J11" s="475">
        <v>29413.5</v>
      </c>
      <c r="K11" s="474">
        <v>0.2</v>
      </c>
      <c r="L11" s="475">
        <v>29413.5</v>
      </c>
      <c r="M11" s="474">
        <v>0.2</v>
      </c>
      <c r="N11" s="475">
        <v>29413.5</v>
      </c>
      <c r="O11" s="474">
        <v>1</v>
      </c>
      <c r="P11" s="358">
        <f t="shared" si="1"/>
        <v>117654</v>
      </c>
      <c r="Q11" s="471" t="s">
        <v>1540</v>
      </c>
      <c r="R11" s="477" t="s">
        <v>1541</v>
      </c>
      <c r="S11" s="471" t="s">
        <v>1542</v>
      </c>
      <c r="T11" s="471" t="s">
        <v>1543</v>
      </c>
      <c r="U11" s="471" t="s">
        <v>1544</v>
      </c>
    </row>
    <row r="12" spans="1:23" ht="114">
      <c r="A12" s="853"/>
      <c r="B12" s="851"/>
      <c r="C12" s="972" t="s">
        <v>1553</v>
      </c>
      <c r="D12" s="973" t="s">
        <v>2520</v>
      </c>
      <c r="E12" s="478" t="s">
        <v>1554</v>
      </c>
      <c r="F12" s="480" t="s">
        <v>1547</v>
      </c>
      <c r="G12" s="479">
        <v>0.25</v>
      </c>
      <c r="H12" s="480">
        <v>16875</v>
      </c>
      <c r="I12" s="479">
        <v>0.25</v>
      </c>
      <c r="J12" s="480">
        <v>16875</v>
      </c>
      <c r="K12" s="479">
        <v>0.25</v>
      </c>
      <c r="L12" s="480">
        <v>16875</v>
      </c>
      <c r="M12" s="479">
        <v>0.25</v>
      </c>
      <c r="N12" s="480">
        <v>16875</v>
      </c>
      <c r="O12" s="474">
        <v>1</v>
      </c>
      <c r="P12" s="481">
        <f>+H12+J12+L12+N12</f>
        <v>67500</v>
      </c>
      <c r="Q12" s="482" t="s">
        <v>1548</v>
      </c>
      <c r="R12" s="483" t="s">
        <v>1549</v>
      </c>
      <c r="S12" s="480" t="s">
        <v>1550</v>
      </c>
      <c r="T12" s="480" t="s">
        <v>1551</v>
      </c>
      <c r="U12" s="480" t="s">
        <v>1552</v>
      </c>
    </row>
    <row r="13" spans="1:23" ht="140.25">
      <c r="A13" s="853"/>
      <c r="B13" s="851"/>
      <c r="C13" s="972" t="s">
        <v>1582</v>
      </c>
      <c r="D13" s="973" t="s">
        <v>1555</v>
      </c>
      <c r="E13" s="484" t="s">
        <v>1558</v>
      </c>
      <c r="F13" s="480" t="s">
        <v>1556</v>
      </c>
      <c r="G13" s="479">
        <v>0.25</v>
      </c>
      <c r="H13" s="485">
        <v>32087.5</v>
      </c>
      <c r="I13" s="486">
        <v>0.25</v>
      </c>
      <c r="J13" s="485">
        <v>32087.5</v>
      </c>
      <c r="K13" s="486">
        <v>0.25</v>
      </c>
      <c r="L13" s="485">
        <v>32087.5</v>
      </c>
      <c r="M13" s="486">
        <v>0.25</v>
      </c>
      <c r="N13" s="485">
        <v>32087.5</v>
      </c>
      <c r="O13" s="486">
        <v>1</v>
      </c>
      <c r="P13" s="487">
        <f>+H13+J13+L13+N13</f>
        <v>128350</v>
      </c>
      <c r="Q13" s="488" t="s">
        <v>1557</v>
      </c>
      <c r="R13" s="483" t="s">
        <v>1549</v>
      </c>
      <c r="S13" s="480" t="s">
        <v>1550</v>
      </c>
      <c r="T13" s="480" t="s">
        <v>1551</v>
      </c>
      <c r="U13" s="480" t="s">
        <v>1552</v>
      </c>
    </row>
    <row r="14" spans="1:23" ht="99.75">
      <c r="A14" s="848" t="s">
        <v>1373</v>
      </c>
      <c r="B14" s="848" t="s">
        <v>1372</v>
      </c>
      <c r="C14" s="971" t="s">
        <v>1559</v>
      </c>
      <c r="D14" s="971" t="s">
        <v>1560</v>
      </c>
      <c r="E14" s="471" t="s">
        <v>1579</v>
      </c>
      <c r="F14" s="471" t="s">
        <v>1561</v>
      </c>
      <c r="G14" s="474">
        <v>0.25</v>
      </c>
      <c r="H14" s="489">
        <v>2000</v>
      </c>
      <c r="I14" s="474">
        <v>0.25</v>
      </c>
      <c r="J14" s="476">
        <v>2000</v>
      </c>
      <c r="K14" s="474">
        <v>0.25</v>
      </c>
      <c r="L14" s="489">
        <v>2000</v>
      </c>
      <c r="M14" s="474">
        <v>0.25</v>
      </c>
      <c r="N14" s="476">
        <v>2000</v>
      </c>
      <c r="O14" s="486">
        <v>1</v>
      </c>
      <c r="P14" s="490">
        <f t="shared" ref="P14:P16" si="2">+H14+J14+L14+N14</f>
        <v>8000</v>
      </c>
      <c r="Q14" s="471" t="s">
        <v>1562</v>
      </c>
      <c r="R14" s="471" t="s">
        <v>1563</v>
      </c>
      <c r="S14" s="471" t="s">
        <v>1564</v>
      </c>
      <c r="T14" s="471" t="s">
        <v>1565</v>
      </c>
      <c r="U14" s="471" t="s">
        <v>1566</v>
      </c>
    </row>
    <row r="15" spans="1:23" ht="85.5">
      <c r="A15" s="849"/>
      <c r="B15" s="849"/>
      <c r="C15" s="974" t="s">
        <v>1567</v>
      </c>
      <c r="D15" s="971" t="s">
        <v>1568</v>
      </c>
      <c r="E15" s="471" t="s">
        <v>1580</v>
      </c>
      <c r="F15" s="480" t="s">
        <v>1569</v>
      </c>
      <c r="G15" s="474">
        <v>0.25</v>
      </c>
      <c r="H15" s="489">
        <v>2000</v>
      </c>
      <c r="I15" s="474">
        <v>0.25</v>
      </c>
      <c r="J15" s="471">
        <v>2000</v>
      </c>
      <c r="K15" s="474">
        <v>0.25</v>
      </c>
      <c r="L15" s="489">
        <v>2000</v>
      </c>
      <c r="M15" s="474">
        <v>0.25</v>
      </c>
      <c r="N15" s="471">
        <v>2000</v>
      </c>
      <c r="O15" s="474">
        <v>1</v>
      </c>
      <c r="P15" s="476">
        <f t="shared" si="2"/>
        <v>8000</v>
      </c>
      <c r="Q15" s="471" t="s">
        <v>1562</v>
      </c>
      <c r="R15" s="471" t="s">
        <v>1563</v>
      </c>
      <c r="S15" s="471" t="s">
        <v>1564</v>
      </c>
      <c r="T15" s="471" t="s">
        <v>1565</v>
      </c>
      <c r="U15" s="471" t="s">
        <v>1570</v>
      </c>
    </row>
    <row r="16" spans="1:23" ht="141.75">
      <c r="A16" s="849"/>
      <c r="B16" s="849"/>
      <c r="C16" s="974" t="s">
        <v>1571</v>
      </c>
      <c r="D16" s="971" t="s">
        <v>1572</v>
      </c>
      <c r="E16" s="471" t="s">
        <v>1581</v>
      </c>
      <c r="F16" s="491" t="s">
        <v>1573</v>
      </c>
      <c r="G16" s="249">
        <v>0.25</v>
      </c>
      <c r="H16" s="334">
        <v>450000</v>
      </c>
      <c r="I16" s="249">
        <v>0.25</v>
      </c>
      <c r="J16" s="492">
        <v>450000</v>
      </c>
      <c r="K16" s="249">
        <v>0.25</v>
      </c>
      <c r="L16" s="334">
        <v>450000</v>
      </c>
      <c r="M16" s="249">
        <v>0.25</v>
      </c>
      <c r="N16" s="492">
        <v>450000</v>
      </c>
      <c r="O16" s="249">
        <v>1</v>
      </c>
      <c r="P16" s="476">
        <f t="shared" si="2"/>
        <v>1800000</v>
      </c>
      <c r="Q16" s="248" t="s">
        <v>1574</v>
      </c>
      <c r="R16" s="248" t="s">
        <v>1575</v>
      </c>
      <c r="S16" s="248" t="s">
        <v>1576</v>
      </c>
      <c r="T16" s="248" t="s">
        <v>1577</v>
      </c>
      <c r="U16" s="248" t="s">
        <v>1578</v>
      </c>
    </row>
    <row r="17" spans="1:21" ht="15.6" customHeight="1">
      <c r="A17" s="288"/>
      <c r="B17" s="289"/>
      <c r="C17" s="288" t="s">
        <v>1348</v>
      </c>
      <c r="D17" s="289"/>
      <c r="E17" s="289"/>
      <c r="F17" s="290"/>
      <c r="G17" s="231">
        <f t="shared" ref="G17:P17" si="3">SUM(G9:G16)</f>
        <v>35.450000000000003</v>
      </c>
      <c r="H17" s="231">
        <f t="shared" si="3"/>
        <v>546280.58333333337</v>
      </c>
      <c r="I17" s="231">
        <f t="shared" si="3"/>
        <v>1.45</v>
      </c>
      <c r="J17" s="231">
        <f t="shared" si="3"/>
        <v>532376</v>
      </c>
      <c r="K17" s="231">
        <f t="shared" si="3"/>
        <v>1.45</v>
      </c>
      <c r="L17" s="231">
        <f t="shared" si="3"/>
        <v>532376</v>
      </c>
      <c r="M17" s="231">
        <f t="shared" si="3"/>
        <v>1.45</v>
      </c>
      <c r="N17" s="231">
        <f t="shared" si="3"/>
        <v>532376</v>
      </c>
      <c r="O17" s="231">
        <f t="shared" si="3"/>
        <v>40</v>
      </c>
      <c r="P17" s="231">
        <f t="shared" si="3"/>
        <v>2143408.5833333335</v>
      </c>
      <c r="Q17" s="206"/>
      <c r="R17" s="206"/>
      <c r="S17" s="206"/>
      <c r="T17" s="206"/>
      <c r="U17" s="209"/>
    </row>
    <row r="18" spans="1:21">
      <c r="E18" s="86"/>
    </row>
    <row r="19" spans="1:21">
      <c r="E19" s="86"/>
    </row>
    <row r="20" spans="1:21">
      <c r="E20" s="86"/>
    </row>
    <row r="21" spans="1:21">
      <c r="E21" s="86"/>
    </row>
    <row r="22" spans="1:21">
      <c r="E22" s="86"/>
    </row>
    <row r="23" spans="1:21">
      <c r="E23" s="86"/>
    </row>
    <row r="24" spans="1:21">
      <c r="E24" s="86"/>
    </row>
    <row r="25" spans="1:21">
      <c r="E25" s="86"/>
    </row>
    <row r="26" spans="1:21">
      <c r="E26" s="86"/>
    </row>
    <row r="27" spans="1:21">
      <c r="E27" s="86"/>
    </row>
    <row r="28" spans="1:21">
      <c r="E28" s="86"/>
    </row>
    <row r="29" spans="1:21">
      <c r="E29" s="86"/>
    </row>
    <row r="30" spans="1:21">
      <c r="E30" s="86"/>
    </row>
    <row r="31" spans="1:21">
      <c r="E31" s="86"/>
    </row>
    <row r="32" spans="1:21">
      <c r="E32" s="86"/>
    </row>
    <row r="33" spans="5:5">
      <c r="E33" s="86"/>
    </row>
    <row r="34" spans="5:5">
      <c r="E34" s="86"/>
    </row>
    <row r="35" spans="5:5">
      <c r="E35" s="86"/>
    </row>
    <row r="36" spans="5:5">
      <c r="E36" s="86"/>
    </row>
    <row r="37" spans="5:5">
      <c r="E37" s="86"/>
    </row>
    <row r="38" spans="5:5">
      <c r="E38" s="86"/>
    </row>
    <row r="39" spans="5:5">
      <c r="E39" s="86"/>
    </row>
    <row r="40" spans="5:5">
      <c r="E40" s="86"/>
    </row>
    <row r="41" spans="5:5">
      <c r="E41" s="86"/>
    </row>
    <row r="42" spans="5:5">
      <c r="E42" s="86"/>
    </row>
    <row r="43" spans="5:5">
      <c r="E43" s="86"/>
    </row>
    <row r="44" spans="5:5">
      <c r="E44" s="86"/>
    </row>
    <row r="45" spans="5:5">
      <c r="E45" s="86"/>
    </row>
    <row r="46" spans="5:5">
      <c r="E46" s="86"/>
    </row>
    <row r="47" spans="5:5">
      <c r="E47" s="86"/>
    </row>
    <row r="48" spans="5:5">
      <c r="E48" s="86"/>
    </row>
    <row r="49" spans="5:5">
      <c r="E49" s="86"/>
    </row>
    <row r="50" spans="5:5">
      <c r="E50" s="86"/>
    </row>
    <row r="51" spans="5:5">
      <c r="E51" s="86"/>
    </row>
    <row r="52" spans="5:5">
      <c r="E52" s="86"/>
    </row>
    <row r="53" spans="5:5">
      <c r="E53" s="86"/>
    </row>
    <row r="54" spans="5:5">
      <c r="E54" s="86"/>
    </row>
    <row r="55" spans="5:5">
      <c r="E55" s="86"/>
    </row>
    <row r="56" spans="5:5">
      <c r="E56" s="86"/>
    </row>
    <row r="57" spans="5:5">
      <c r="E57" s="86"/>
    </row>
    <row r="58" spans="5:5">
      <c r="E58" s="86"/>
    </row>
    <row r="59" spans="5:5">
      <c r="E59" s="86"/>
    </row>
    <row r="60" spans="5:5">
      <c r="E60" s="86"/>
    </row>
    <row r="61" spans="5:5">
      <c r="E61" s="86"/>
    </row>
    <row r="62" spans="5:5">
      <c r="E62" s="86"/>
    </row>
    <row r="63" spans="5:5">
      <c r="E63" s="86"/>
    </row>
    <row r="64" spans="5:5">
      <c r="E64" s="86"/>
    </row>
    <row r="65" spans="5:5">
      <c r="E65" s="86"/>
    </row>
    <row r="66" spans="5:5">
      <c r="E66" s="86"/>
    </row>
    <row r="67" spans="5:5">
      <c r="E67" s="86"/>
    </row>
    <row r="68" spans="5:5">
      <c r="E68" s="86"/>
    </row>
    <row r="69" spans="5:5">
      <c r="E69" s="86"/>
    </row>
    <row r="70" spans="5:5">
      <c r="E70" s="86"/>
    </row>
    <row r="71" spans="5:5">
      <c r="E71" s="86"/>
    </row>
    <row r="72" spans="5:5">
      <c r="E72" s="86"/>
    </row>
    <row r="73" spans="5:5">
      <c r="E73" s="86"/>
    </row>
    <row r="74" spans="5:5">
      <c r="E74" s="86"/>
    </row>
    <row r="75" spans="5:5">
      <c r="E75" s="86"/>
    </row>
    <row r="76" spans="5:5">
      <c r="E76" s="86"/>
    </row>
    <row r="77" spans="5:5">
      <c r="E77" s="86"/>
    </row>
    <row r="78" spans="5:5">
      <c r="E78" s="86"/>
    </row>
    <row r="79" spans="5:5">
      <c r="E79" s="86"/>
    </row>
    <row r="80" spans="5:5">
      <c r="E80" s="86"/>
    </row>
  </sheetData>
  <mergeCells count="22">
    <mergeCell ref="A5:A7"/>
    <mergeCell ref="B5:B7"/>
    <mergeCell ref="B14:B16"/>
    <mergeCell ref="B9:B13"/>
    <mergeCell ref="A9:A13"/>
    <mergeCell ref="A14:A16"/>
    <mergeCell ref="C9:C10"/>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s>
  <conditionalFormatting sqref="E11">
    <cfRule type="duplicateValues" dxfId="5" priority="5"/>
  </conditionalFormatting>
  <conditionalFormatting sqref="F12">
    <cfRule type="duplicateValues" dxfId="4" priority="4"/>
  </conditionalFormatting>
  <conditionalFormatting sqref="E12">
    <cfRule type="duplicateValues" dxfId="3" priority="3"/>
  </conditionalFormatting>
  <conditionalFormatting sqref="F13">
    <cfRule type="duplicateValues" dxfId="2" priority="2"/>
  </conditionalFormatting>
  <conditionalFormatting sqref="E14:E16">
    <cfRule type="duplicateValues" dxfId="1" priority="1"/>
  </conditionalFormatting>
  <conditionalFormatting sqref="E9:E16">
    <cfRule type="duplicateValues" dxfId="0" priority="14"/>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4.xml><?xml version="1.0" encoding="utf-8"?>
<worksheet xmlns="http://schemas.openxmlformats.org/spreadsheetml/2006/main" xmlns:r="http://schemas.openxmlformats.org/officeDocument/2006/relationships">
  <dimension ref="A1:U155"/>
  <sheetViews>
    <sheetView showGridLines="0" topLeftCell="B1" zoomScale="70" zoomScaleNormal="70" workbookViewId="0">
      <pane ySplit="6" topLeftCell="A10" activePane="bottomLeft" state="frozen"/>
      <selection sqref="A1:V1"/>
      <selection pane="bottomLeft" activeCell="C38" sqref="C38"/>
    </sheetView>
  </sheetViews>
  <sheetFormatPr baseColWidth="10" defaultColWidth="12.5703125" defaultRowHeight="12"/>
  <cols>
    <col min="1" max="1" width="35.140625" style="256" customWidth="1"/>
    <col min="2" max="2" width="48.140625" style="251" customWidth="1"/>
    <col min="3" max="3" width="32.42578125" style="251" customWidth="1"/>
    <col min="4" max="4" width="32.7109375" style="251" customWidth="1"/>
    <col min="5" max="5" width="27.42578125" style="257" customWidth="1"/>
    <col min="6" max="6" width="36.42578125" style="251" customWidth="1"/>
    <col min="7" max="7" width="17.85546875" style="251" customWidth="1"/>
    <col min="8" max="8" width="21.28515625" style="251" customWidth="1"/>
    <col min="9" max="9" width="15.28515625" style="251" customWidth="1"/>
    <col min="10" max="10" width="19.140625" style="251" customWidth="1"/>
    <col min="11" max="11" width="15.28515625" style="251" customWidth="1"/>
    <col min="12" max="12" width="21.140625" style="251" customWidth="1"/>
    <col min="13" max="13" width="15.28515625" style="251" customWidth="1"/>
    <col min="14" max="14" width="17.5703125" style="251" customWidth="1"/>
    <col min="15" max="15" width="15.28515625" style="363" customWidth="1"/>
    <col min="16" max="16" width="20.28515625" style="363" customWidth="1"/>
    <col min="17" max="17" width="14.28515625" style="251" hidden="1" customWidth="1"/>
    <col min="18" max="20" width="14.28515625" style="251" customWidth="1"/>
    <col min="21" max="21" width="15.7109375" style="251" customWidth="1"/>
    <col min="22" max="16384" width="12.5703125" style="251"/>
  </cols>
  <sheetData>
    <row r="1" spans="1:21" s="244" customFormat="1" ht="18.75">
      <c r="B1" s="282"/>
      <c r="C1" s="282"/>
      <c r="D1" s="282"/>
      <c r="E1" s="282"/>
      <c r="F1" s="282"/>
      <c r="G1" s="282" t="s">
        <v>1377</v>
      </c>
      <c r="H1" s="282"/>
      <c r="I1" s="282"/>
      <c r="J1" s="282"/>
      <c r="K1" s="282"/>
      <c r="L1" s="282"/>
      <c r="M1" s="282"/>
      <c r="N1" s="282"/>
      <c r="O1" s="359"/>
      <c r="P1" s="359"/>
      <c r="Q1" s="282"/>
      <c r="R1" s="282"/>
      <c r="S1" s="282"/>
      <c r="T1" s="282"/>
      <c r="U1" s="282"/>
    </row>
    <row r="2" spans="1:21" s="244" customFormat="1" ht="18.75">
      <c r="A2" s="304" t="s">
        <v>1339</v>
      </c>
      <c r="B2" s="282"/>
      <c r="C2" s="282"/>
      <c r="D2" s="282"/>
      <c r="E2" s="282"/>
      <c r="F2" s="282"/>
      <c r="G2" s="282"/>
      <c r="H2" s="282"/>
      <c r="I2" s="282"/>
      <c r="J2" s="282"/>
      <c r="K2" s="282"/>
      <c r="L2" s="282"/>
      <c r="M2" s="282"/>
      <c r="N2" s="282"/>
      <c r="O2" s="359"/>
      <c r="P2" s="359"/>
      <c r="Q2" s="282"/>
      <c r="R2" s="282"/>
      <c r="S2" s="282"/>
      <c r="T2" s="282"/>
      <c r="U2" s="282"/>
    </row>
    <row r="3" spans="1:21" s="244" customFormat="1" ht="21" customHeight="1">
      <c r="A3" s="245" t="s">
        <v>1374</v>
      </c>
      <c r="B3" s="246"/>
      <c r="C3" s="246"/>
      <c r="D3" s="246"/>
      <c r="E3" s="247"/>
      <c r="F3" s="246"/>
      <c r="G3" s="246"/>
      <c r="H3" s="246"/>
      <c r="I3" s="246"/>
      <c r="J3" s="246"/>
      <c r="K3" s="246"/>
      <c r="L3" s="246"/>
      <c r="M3" s="246"/>
      <c r="N3" s="246"/>
      <c r="O3" s="360"/>
      <c r="P3" s="360"/>
      <c r="Q3" s="246"/>
      <c r="R3" s="246"/>
      <c r="S3" s="246"/>
      <c r="T3" s="246"/>
      <c r="U3" s="246"/>
    </row>
    <row r="4" spans="1:21" s="67" customFormat="1" ht="23.2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s="67" customFormat="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s="67" customFormat="1" ht="24" customHeight="1">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s="67" customFormat="1" ht="15.75">
      <c r="A7" s="410"/>
      <c r="B7" s="411"/>
      <c r="C7" s="412"/>
      <c r="D7" s="412"/>
      <c r="E7" s="413"/>
      <c r="F7" s="412"/>
      <c r="G7" s="414"/>
      <c r="H7" s="414"/>
      <c r="I7" s="414"/>
      <c r="J7" s="414"/>
      <c r="K7" s="414"/>
      <c r="L7" s="414"/>
      <c r="M7" s="414"/>
      <c r="N7" s="414"/>
      <c r="O7" s="414"/>
      <c r="P7" s="414"/>
      <c r="Q7" s="415"/>
      <c r="R7" s="415"/>
      <c r="S7" s="415"/>
      <c r="T7" s="415"/>
      <c r="U7" s="416"/>
    </row>
    <row r="8" spans="1:21" ht="69" customHeight="1">
      <c r="A8" s="857" t="s">
        <v>1375</v>
      </c>
      <c r="B8" s="854" t="s">
        <v>1445</v>
      </c>
      <c r="C8" s="745" t="s">
        <v>2377</v>
      </c>
      <c r="D8" s="745" t="s">
        <v>2378</v>
      </c>
      <c r="E8" s="746" t="s">
        <v>2493</v>
      </c>
      <c r="F8" s="747" t="s">
        <v>2379</v>
      </c>
      <c r="G8" s="748">
        <v>2</v>
      </c>
      <c r="H8" s="749">
        <v>0</v>
      </c>
      <c r="I8" s="749">
        <v>0</v>
      </c>
      <c r="J8" s="749">
        <v>0</v>
      </c>
      <c r="K8" s="749">
        <v>4</v>
      </c>
      <c r="L8" s="749">
        <v>0</v>
      </c>
      <c r="M8" s="749">
        <v>0</v>
      </c>
      <c r="N8" s="750">
        <v>0</v>
      </c>
      <c r="O8" s="749">
        <f t="shared" ref="O8:P16" si="0">G8+I8+K8+M8</f>
        <v>6</v>
      </c>
      <c r="P8" s="751">
        <f t="shared" si="0"/>
        <v>0</v>
      </c>
      <c r="Q8" s="752" t="s">
        <v>2380</v>
      </c>
      <c r="R8" s="752" t="s">
        <v>2381</v>
      </c>
      <c r="S8" s="753" t="s">
        <v>2382</v>
      </c>
      <c r="T8" s="753" t="s">
        <v>2383</v>
      </c>
      <c r="U8" s="754" t="s">
        <v>2384</v>
      </c>
    </row>
    <row r="9" spans="1:21" ht="56.25" customHeight="1">
      <c r="A9" s="858"/>
      <c r="B9" s="854"/>
      <c r="C9" s="745" t="s">
        <v>2385</v>
      </c>
      <c r="D9" s="745" t="s">
        <v>2386</v>
      </c>
      <c r="E9" s="746" t="s">
        <v>2494</v>
      </c>
      <c r="F9" s="747" t="s">
        <v>2387</v>
      </c>
      <c r="G9" s="749">
        <v>0</v>
      </c>
      <c r="H9" s="749">
        <v>0</v>
      </c>
      <c r="I9" s="749">
        <v>0</v>
      </c>
      <c r="J9" s="749">
        <v>0</v>
      </c>
      <c r="K9" s="749">
        <v>0</v>
      </c>
      <c r="L9" s="749">
        <v>0</v>
      </c>
      <c r="M9" s="749">
        <v>3</v>
      </c>
      <c r="N9" s="755">
        <v>50000</v>
      </c>
      <c r="O9" s="749">
        <f t="shared" si="0"/>
        <v>3</v>
      </c>
      <c r="P9" s="751">
        <f t="shared" si="0"/>
        <v>50000</v>
      </c>
      <c r="Q9" s="752" t="s">
        <v>2388</v>
      </c>
      <c r="R9" s="752" t="s">
        <v>2381</v>
      </c>
      <c r="S9" s="753" t="s">
        <v>2389</v>
      </c>
      <c r="T9" s="753" t="s">
        <v>2390</v>
      </c>
      <c r="U9" s="754" t="s">
        <v>2384</v>
      </c>
    </row>
    <row r="10" spans="1:21" ht="48.75" customHeight="1">
      <c r="A10" s="858"/>
      <c r="B10" s="854"/>
      <c r="C10" s="745" t="s">
        <v>2391</v>
      </c>
      <c r="D10" s="745" t="s">
        <v>2392</v>
      </c>
      <c r="E10" s="746" t="s">
        <v>2495</v>
      </c>
      <c r="F10" s="747" t="s">
        <v>2393</v>
      </c>
      <c r="G10" s="749">
        <v>1</v>
      </c>
      <c r="H10" s="749">
        <v>1000</v>
      </c>
      <c r="I10" s="749">
        <v>0</v>
      </c>
      <c r="J10" s="749">
        <v>0</v>
      </c>
      <c r="K10" s="749">
        <v>1</v>
      </c>
      <c r="L10" s="749">
        <v>0</v>
      </c>
      <c r="M10" s="749">
        <v>0</v>
      </c>
      <c r="N10" s="749">
        <v>0</v>
      </c>
      <c r="O10" s="749">
        <f t="shared" si="0"/>
        <v>2</v>
      </c>
      <c r="P10" s="751">
        <v>0</v>
      </c>
      <c r="Q10" s="752" t="s">
        <v>2394</v>
      </c>
      <c r="R10" s="752" t="s">
        <v>2381</v>
      </c>
      <c r="S10" s="753" t="s">
        <v>2395</v>
      </c>
      <c r="T10" s="753" t="s">
        <v>2216</v>
      </c>
      <c r="U10" s="754" t="s">
        <v>2396</v>
      </c>
    </row>
    <row r="11" spans="1:21" ht="57.75" customHeight="1">
      <c r="A11" s="858"/>
      <c r="B11" s="854"/>
      <c r="C11" s="745" t="s">
        <v>2397</v>
      </c>
      <c r="D11" s="745" t="s">
        <v>2398</v>
      </c>
      <c r="E11" s="746" t="s">
        <v>2496</v>
      </c>
      <c r="F11" s="747" t="s">
        <v>2399</v>
      </c>
      <c r="G11" s="749">
        <v>0</v>
      </c>
      <c r="H11" s="749">
        <v>0</v>
      </c>
      <c r="I11" s="749">
        <v>0</v>
      </c>
      <c r="J11" s="749">
        <v>0</v>
      </c>
      <c r="K11" s="749">
        <v>0</v>
      </c>
      <c r="L11" s="749">
        <v>0</v>
      </c>
      <c r="M11" s="749">
        <v>1</v>
      </c>
      <c r="N11" s="749">
        <v>15000</v>
      </c>
      <c r="O11" s="749">
        <f t="shared" si="0"/>
        <v>1</v>
      </c>
      <c r="P11" s="751">
        <f t="shared" si="0"/>
        <v>15000</v>
      </c>
      <c r="Q11" s="752" t="s">
        <v>2400</v>
      </c>
      <c r="R11" s="752" t="s">
        <v>2381</v>
      </c>
      <c r="S11" s="753" t="s">
        <v>2401</v>
      </c>
      <c r="T11" s="753" t="s">
        <v>2402</v>
      </c>
      <c r="U11" s="754" t="s">
        <v>2384</v>
      </c>
    </row>
    <row r="12" spans="1:21" ht="71.25">
      <c r="A12" s="858"/>
      <c r="B12" s="854" t="s">
        <v>1446</v>
      </c>
      <c r="C12" s="756" t="s">
        <v>2403</v>
      </c>
      <c r="D12" s="757" t="s">
        <v>2404</v>
      </c>
      <c r="E12" s="758" t="s">
        <v>2497</v>
      </c>
      <c r="F12" s="757" t="s">
        <v>2405</v>
      </c>
      <c r="G12" s="759">
        <v>0</v>
      </c>
      <c r="H12" s="759">
        <v>0</v>
      </c>
      <c r="I12" s="748">
        <v>0</v>
      </c>
      <c r="J12" s="759">
        <v>0</v>
      </c>
      <c r="K12" s="759">
        <v>3</v>
      </c>
      <c r="L12" s="760"/>
      <c r="M12" s="761">
        <v>3</v>
      </c>
      <c r="N12" s="759">
        <v>0</v>
      </c>
      <c r="O12" s="749">
        <f t="shared" si="0"/>
        <v>6</v>
      </c>
      <c r="P12" s="751">
        <f t="shared" si="0"/>
        <v>0</v>
      </c>
      <c r="Q12" s="762" t="s">
        <v>2406</v>
      </c>
      <c r="R12" s="763" t="s">
        <v>1609</v>
      </c>
      <c r="S12" s="763" t="s">
        <v>1610</v>
      </c>
      <c r="T12" s="763" t="s">
        <v>1611</v>
      </c>
      <c r="U12" s="746" t="s">
        <v>2407</v>
      </c>
    </row>
    <row r="13" spans="1:21" ht="56.25" customHeight="1">
      <c r="A13" s="858"/>
      <c r="B13" s="854"/>
      <c r="C13" s="764" t="s">
        <v>2408</v>
      </c>
      <c r="D13" s="764" t="s">
        <v>2409</v>
      </c>
      <c r="E13" s="765" t="s">
        <v>2498</v>
      </c>
      <c r="F13" s="766" t="s">
        <v>2410</v>
      </c>
      <c r="G13" s="767">
        <v>2</v>
      </c>
      <c r="H13" s="767">
        <v>0</v>
      </c>
      <c r="I13" s="767">
        <v>0</v>
      </c>
      <c r="J13" s="768">
        <v>0</v>
      </c>
      <c r="K13" s="767">
        <v>0</v>
      </c>
      <c r="L13" s="767">
        <v>0</v>
      </c>
      <c r="M13" s="767">
        <v>0</v>
      </c>
      <c r="N13" s="767">
        <v>0</v>
      </c>
      <c r="O13" s="749">
        <f t="shared" si="0"/>
        <v>2</v>
      </c>
      <c r="P13" s="751">
        <f t="shared" si="0"/>
        <v>0</v>
      </c>
      <c r="Q13" s="745" t="s">
        <v>2411</v>
      </c>
      <c r="R13" s="763" t="s">
        <v>1609</v>
      </c>
      <c r="S13" s="763" t="s">
        <v>1610</v>
      </c>
      <c r="T13" s="763" t="s">
        <v>1611</v>
      </c>
      <c r="U13" s="746" t="s">
        <v>2407</v>
      </c>
    </row>
    <row r="14" spans="1:21" ht="51.75" customHeight="1">
      <c r="A14" s="858"/>
      <c r="B14" s="854"/>
      <c r="C14" s="780" t="s">
        <v>2412</v>
      </c>
      <c r="D14" s="764" t="s">
        <v>2413</v>
      </c>
      <c r="E14" s="765" t="s">
        <v>2499</v>
      </c>
      <c r="F14" s="780" t="s">
        <v>2414</v>
      </c>
      <c r="G14" s="781">
        <v>0</v>
      </c>
      <c r="H14" s="784">
        <v>0</v>
      </c>
      <c r="I14" s="781">
        <v>0</v>
      </c>
      <c r="J14" s="771">
        <v>0</v>
      </c>
      <c r="K14" s="769">
        <v>0</v>
      </c>
      <c r="L14" s="770">
        <v>0</v>
      </c>
      <c r="M14" s="769">
        <v>1</v>
      </c>
      <c r="N14" s="772">
        <v>350000</v>
      </c>
      <c r="O14" s="773">
        <f t="shared" si="0"/>
        <v>1</v>
      </c>
      <c r="P14" s="774">
        <f t="shared" si="0"/>
        <v>350000</v>
      </c>
      <c r="Q14" s="775" t="s">
        <v>1612</v>
      </c>
      <c r="R14" s="776" t="s">
        <v>1613</v>
      </c>
      <c r="S14" s="775" t="s">
        <v>1614</v>
      </c>
      <c r="T14" s="776" t="s">
        <v>1611</v>
      </c>
      <c r="U14" s="777" t="s">
        <v>1615</v>
      </c>
    </row>
    <row r="15" spans="1:21" ht="66.75" customHeight="1">
      <c r="A15" s="858"/>
      <c r="B15" s="854"/>
      <c r="C15" s="780" t="s">
        <v>2415</v>
      </c>
      <c r="D15" s="789" t="s">
        <v>2416</v>
      </c>
      <c r="E15" s="765" t="s">
        <v>2500</v>
      </c>
      <c r="F15" s="780" t="s">
        <v>2417</v>
      </c>
      <c r="G15" s="781">
        <v>0</v>
      </c>
      <c r="H15" s="784">
        <v>0</v>
      </c>
      <c r="I15" s="781">
        <v>1</v>
      </c>
      <c r="J15" s="771">
        <v>500</v>
      </c>
      <c r="K15" s="769">
        <v>1</v>
      </c>
      <c r="L15" s="770">
        <v>500</v>
      </c>
      <c r="M15" s="769">
        <v>1</v>
      </c>
      <c r="N15" s="772">
        <v>500</v>
      </c>
      <c r="O15" s="773">
        <f t="shared" si="0"/>
        <v>3</v>
      </c>
      <c r="P15" s="774">
        <f t="shared" si="0"/>
        <v>1500</v>
      </c>
      <c r="Q15" s="775" t="s">
        <v>2418</v>
      </c>
      <c r="R15" s="776" t="s">
        <v>2419</v>
      </c>
      <c r="S15" s="775" t="s">
        <v>2420</v>
      </c>
      <c r="T15" s="776" t="s">
        <v>1611</v>
      </c>
      <c r="U15" s="777" t="s">
        <v>1615</v>
      </c>
    </row>
    <row r="16" spans="1:21" ht="93" customHeight="1">
      <c r="A16" s="858"/>
      <c r="B16" s="854"/>
      <c r="C16" s="778" t="s">
        <v>2421</v>
      </c>
      <c r="D16" s="778" t="s">
        <v>2422</v>
      </c>
      <c r="E16" s="746" t="s">
        <v>2501</v>
      </c>
      <c r="F16" s="778" t="s">
        <v>2423</v>
      </c>
      <c r="G16" s="778">
        <v>0</v>
      </c>
      <c r="H16" s="778">
        <v>0</v>
      </c>
      <c r="I16" s="778">
        <v>8</v>
      </c>
      <c r="J16" s="778">
        <v>0</v>
      </c>
      <c r="K16" s="778">
        <v>0</v>
      </c>
      <c r="L16" s="778">
        <v>0</v>
      </c>
      <c r="M16" s="778">
        <v>0</v>
      </c>
      <c r="N16" s="778">
        <v>0</v>
      </c>
      <c r="O16" s="773">
        <f t="shared" si="0"/>
        <v>8</v>
      </c>
      <c r="P16" s="774">
        <f t="shared" si="0"/>
        <v>0</v>
      </c>
      <c r="Q16" s="745" t="s">
        <v>2411</v>
      </c>
      <c r="R16" s="763" t="s">
        <v>1609</v>
      </c>
      <c r="S16" s="763" t="s">
        <v>1610</v>
      </c>
      <c r="T16" s="763" t="s">
        <v>1611</v>
      </c>
      <c r="U16" s="746" t="s">
        <v>2407</v>
      </c>
    </row>
    <row r="17" spans="1:21" ht="93" customHeight="1">
      <c r="A17" s="858"/>
      <c r="B17" s="706"/>
      <c r="C17" s="778" t="s">
        <v>2424</v>
      </c>
      <c r="D17" s="778" t="s">
        <v>2425</v>
      </c>
      <c r="E17" s="746" t="s">
        <v>2502</v>
      </c>
      <c r="F17" s="778" t="s">
        <v>2426</v>
      </c>
      <c r="G17" s="778">
        <v>0</v>
      </c>
      <c r="H17" s="778">
        <v>0</v>
      </c>
      <c r="I17" s="778">
        <v>0</v>
      </c>
      <c r="J17" s="778">
        <v>0</v>
      </c>
      <c r="K17" s="778">
        <v>0</v>
      </c>
      <c r="L17" s="778">
        <v>0</v>
      </c>
      <c r="M17" s="778">
        <v>1</v>
      </c>
      <c r="N17" s="778">
        <v>3000</v>
      </c>
      <c r="O17" s="773">
        <f>G17+I17+K17+M17</f>
        <v>1</v>
      </c>
      <c r="P17" s="774">
        <f>H17+J17+L17+N17</f>
        <v>3000</v>
      </c>
      <c r="Q17" s="745" t="s">
        <v>2427</v>
      </c>
      <c r="R17" s="763" t="s">
        <v>1609</v>
      </c>
      <c r="S17" s="763" t="s">
        <v>2428</v>
      </c>
      <c r="T17" s="763" t="s">
        <v>1611</v>
      </c>
      <c r="U17" s="746" t="s">
        <v>2407</v>
      </c>
    </row>
    <row r="18" spans="1:21" ht="93" customHeight="1">
      <c r="A18" s="858"/>
      <c r="B18" s="706"/>
      <c r="C18" s="778" t="s">
        <v>2429</v>
      </c>
      <c r="D18" s="778" t="s">
        <v>2430</v>
      </c>
      <c r="E18" s="746" t="s">
        <v>2503</v>
      </c>
      <c r="F18" s="778" t="s">
        <v>2431</v>
      </c>
      <c r="G18" s="746">
        <v>0</v>
      </c>
      <c r="H18" s="746">
        <v>0</v>
      </c>
      <c r="I18" s="746">
        <v>0</v>
      </c>
      <c r="J18" s="746">
        <v>0</v>
      </c>
      <c r="K18" s="746">
        <v>0</v>
      </c>
      <c r="L18" s="746">
        <v>0</v>
      </c>
      <c r="M18" s="746">
        <v>3</v>
      </c>
      <c r="N18" s="746">
        <v>100000</v>
      </c>
      <c r="O18" s="749">
        <f>G18+I18+K18+M18</f>
        <v>3</v>
      </c>
      <c r="P18" s="751">
        <f>H18+J18+L18+N18</f>
        <v>100000</v>
      </c>
      <c r="Q18" s="768" t="s">
        <v>2432</v>
      </c>
      <c r="R18" s="763" t="s">
        <v>1609</v>
      </c>
      <c r="S18" s="763" t="s">
        <v>2433</v>
      </c>
      <c r="T18" s="763" t="s">
        <v>1611</v>
      </c>
      <c r="U18" s="746" t="s">
        <v>2407</v>
      </c>
    </row>
    <row r="19" spans="1:21" ht="69" customHeight="1">
      <c r="A19" s="858"/>
      <c r="B19" s="854" t="s">
        <v>1492</v>
      </c>
      <c r="C19" s="780" t="s">
        <v>2434</v>
      </c>
      <c r="D19" s="766" t="s">
        <v>2435</v>
      </c>
      <c r="E19" s="765" t="s">
        <v>2504</v>
      </c>
      <c r="F19" s="780" t="s">
        <v>2436</v>
      </c>
      <c r="G19" s="781">
        <v>1</v>
      </c>
      <c r="H19" s="782">
        <v>50000</v>
      </c>
      <c r="I19" s="781">
        <v>0</v>
      </c>
      <c r="J19" s="783">
        <v>0</v>
      </c>
      <c r="K19" s="781">
        <v>1</v>
      </c>
      <c r="L19" s="782">
        <v>0</v>
      </c>
      <c r="M19" s="781">
        <v>0</v>
      </c>
      <c r="N19" s="782">
        <v>0</v>
      </c>
      <c r="O19" s="749">
        <f t="shared" ref="O19:P30" si="1">G19+I19+K19+M19</f>
        <v>2</v>
      </c>
      <c r="P19" s="751">
        <f t="shared" si="1"/>
        <v>50000</v>
      </c>
      <c r="Q19" s="745" t="s">
        <v>2437</v>
      </c>
      <c r="R19" s="763" t="s">
        <v>1616</v>
      </c>
      <c r="S19" s="745" t="s">
        <v>1614</v>
      </c>
      <c r="T19" s="763" t="s">
        <v>2438</v>
      </c>
      <c r="U19" s="746" t="s">
        <v>2384</v>
      </c>
    </row>
    <row r="20" spans="1:21" ht="52.5" customHeight="1">
      <c r="A20" s="858"/>
      <c r="B20" s="854"/>
      <c r="C20" s="780" t="s">
        <v>2439</v>
      </c>
      <c r="D20" s="789" t="s">
        <v>2440</v>
      </c>
      <c r="E20" s="765" t="s">
        <v>2505</v>
      </c>
      <c r="F20" s="780" t="s">
        <v>2441</v>
      </c>
      <c r="G20" s="781">
        <v>0</v>
      </c>
      <c r="H20" s="784">
        <v>0</v>
      </c>
      <c r="I20" s="781">
        <v>20</v>
      </c>
      <c r="J20" s="785">
        <v>0</v>
      </c>
      <c r="K20" s="781">
        <v>0</v>
      </c>
      <c r="L20" s="784">
        <v>0</v>
      </c>
      <c r="M20" s="781">
        <v>0</v>
      </c>
      <c r="N20" s="782">
        <v>0</v>
      </c>
      <c r="O20" s="749">
        <f t="shared" si="1"/>
        <v>20</v>
      </c>
      <c r="P20" s="751">
        <f t="shared" si="1"/>
        <v>0</v>
      </c>
      <c r="Q20" s="745" t="s">
        <v>2442</v>
      </c>
      <c r="R20" s="763" t="s">
        <v>2443</v>
      </c>
      <c r="S20" s="745" t="s">
        <v>1614</v>
      </c>
      <c r="T20" s="763" t="s">
        <v>2444</v>
      </c>
      <c r="U20" s="746" t="s">
        <v>2384</v>
      </c>
    </row>
    <row r="21" spans="1:21" ht="52.5" customHeight="1">
      <c r="A21" s="858"/>
      <c r="B21" s="854"/>
      <c r="C21" s="855" t="s">
        <v>2445</v>
      </c>
      <c r="D21" s="786" t="s">
        <v>2446</v>
      </c>
      <c r="E21" s="856" t="s">
        <v>2506</v>
      </c>
      <c r="F21" s="786" t="s">
        <v>2447</v>
      </c>
      <c r="G21" s="781">
        <v>20</v>
      </c>
      <c r="H21" s="784">
        <v>0</v>
      </c>
      <c r="I21" s="781">
        <v>0</v>
      </c>
      <c r="J21" s="784">
        <v>0</v>
      </c>
      <c r="K21" s="781">
        <v>0</v>
      </c>
      <c r="L21" s="784">
        <v>0</v>
      </c>
      <c r="M21" s="781">
        <v>0</v>
      </c>
      <c r="N21" s="784">
        <v>0</v>
      </c>
      <c r="O21" s="749">
        <f t="shared" si="1"/>
        <v>20</v>
      </c>
      <c r="P21" s="751">
        <f t="shared" si="1"/>
        <v>0</v>
      </c>
      <c r="Q21" s="752" t="s">
        <v>2448</v>
      </c>
      <c r="R21" s="752" t="s">
        <v>1616</v>
      </c>
      <c r="S21" s="752" t="s">
        <v>1617</v>
      </c>
      <c r="T21" s="752" t="s">
        <v>1618</v>
      </c>
      <c r="U21" s="754" t="s">
        <v>1619</v>
      </c>
    </row>
    <row r="22" spans="1:21" ht="52.5" customHeight="1">
      <c r="A22" s="858"/>
      <c r="B22" s="854"/>
      <c r="C22" s="855"/>
      <c r="D22" s="786" t="s">
        <v>2449</v>
      </c>
      <c r="E22" s="856"/>
      <c r="F22" s="786" t="s">
        <v>2450</v>
      </c>
      <c r="G22" s="781">
        <v>20</v>
      </c>
      <c r="H22" s="784">
        <v>0</v>
      </c>
      <c r="I22" s="781">
        <v>0</v>
      </c>
      <c r="J22" s="784">
        <v>0</v>
      </c>
      <c r="K22" s="781">
        <v>0</v>
      </c>
      <c r="L22" s="784">
        <v>0</v>
      </c>
      <c r="M22" s="781">
        <v>0</v>
      </c>
      <c r="N22" s="784">
        <v>0</v>
      </c>
      <c r="O22" s="749">
        <f t="shared" si="1"/>
        <v>20</v>
      </c>
      <c r="P22" s="751">
        <f t="shared" si="1"/>
        <v>0</v>
      </c>
      <c r="Q22" s="752" t="s">
        <v>2448</v>
      </c>
      <c r="R22" s="752" t="s">
        <v>1616</v>
      </c>
      <c r="S22" s="752" t="s">
        <v>1617</v>
      </c>
      <c r="T22" s="752" t="s">
        <v>1618</v>
      </c>
      <c r="U22" s="754" t="s">
        <v>1619</v>
      </c>
    </row>
    <row r="23" spans="1:21" ht="52.5" customHeight="1">
      <c r="A23" s="858"/>
      <c r="B23" s="854"/>
      <c r="C23" s="855"/>
      <c r="D23" s="786" t="s">
        <v>2451</v>
      </c>
      <c r="E23" s="856"/>
      <c r="F23" s="786" t="s">
        <v>2452</v>
      </c>
      <c r="G23" s="781">
        <v>20</v>
      </c>
      <c r="H23" s="784">
        <v>0</v>
      </c>
      <c r="I23" s="781">
        <v>0</v>
      </c>
      <c r="J23" s="784">
        <v>0</v>
      </c>
      <c r="K23" s="781">
        <v>0</v>
      </c>
      <c r="L23" s="784">
        <v>0</v>
      </c>
      <c r="M23" s="781">
        <v>0</v>
      </c>
      <c r="N23" s="784">
        <v>0</v>
      </c>
      <c r="O23" s="749">
        <f t="shared" si="1"/>
        <v>20</v>
      </c>
      <c r="P23" s="751">
        <f t="shared" si="1"/>
        <v>0</v>
      </c>
      <c r="Q23" s="752" t="s">
        <v>2448</v>
      </c>
      <c r="R23" s="752" t="s">
        <v>1616</v>
      </c>
      <c r="S23" s="752" t="s">
        <v>1617</v>
      </c>
      <c r="T23" s="752" t="s">
        <v>1618</v>
      </c>
      <c r="U23" s="754" t="s">
        <v>1619</v>
      </c>
    </row>
    <row r="24" spans="1:21" ht="52.5" customHeight="1">
      <c r="A24" s="858"/>
      <c r="B24" s="854"/>
      <c r="C24" s="855"/>
      <c r="D24" s="786" t="s">
        <v>2453</v>
      </c>
      <c r="E24" s="856"/>
      <c r="F24" s="786" t="s">
        <v>2454</v>
      </c>
      <c r="G24" s="781">
        <v>0</v>
      </c>
      <c r="H24" s="784">
        <v>0</v>
      </c>
      <c r="I24" s="781">
        <v>20</v>
      </c>
      <c r="J24" s="784">
        <v>0</v>
      </c>
      <c r="K24" s="781">
        <v>0</v>
      </c>
      <c r="L24" s="784">
        <v>0</v>
      </c>
      <c r="M24" s="781">
        <v>0</v>
      </c>
      <c r="N24" s="784">
        <v>0</v>
      </c>
      <c r="O24" s="749">
        <f t="shared" si="1"/>
        <v>20</v>
      </c>
      <c r="P24" s="751">
        <f t="shared" si="1"/>
        <v>0</v>
      </c>
      <c r="Q24" s="752" t="s">
        <v>2448</v>
      </c>
      <c r="R24" s="752" t="s">
        <v>1616</v>
      </c>
      <c r="S24" s="752" t="s">
        <v>1617</v>
      </c>
      <c r="T24" s="752" t="s">
        <v>1618</v>
      </c>
      <c r="U24" s="754" t="s">
        <v>1619</v>
      </c>
    </row>
    <row r="25" spans="1:21" ht="52.5" customHeight="1">
      <c r="A25" s="858"/>
      <c r="B25" s="854"/>
      <c r="C25" s="855"/>
      <c r="D25" s="778" t="s">
        <v>2455</v>
      </c>
      <c r="E25" s="856"/>
      <c r="F25" s="786" t="s">
        <v>2456</v>
      </c>
      <c r="G25" s="781">
        <v>0</v>
      </c>
      <c r="H25" s="784">
        <v>0</v>
      </c>
      <c r="I25" s="781">
        <v>20</v>
      </c>
      <c r="J25" s="784">
        <v>0</v>
      </c>
      <c r="K25" s="781">
        <v>0</v>
      </c>
      <c r="L25" s="784">
        <v>0</v>
      </c>
      <c r="M25" s="781">
        <v>0</v>
      </c>
      <c r="N25" s="784">
        <v>0</v>
      </c>
      <c r="O25" s="749">
        <f t="shared" si="1"/>
        <v>20</v>
      </c>
      <c r="P25" s="751">
        <f t="shared" si="1"/>
        <v>0</v>
      </c>
      <c r="Q25" s="752" t="s">
        <v>2448</v>
      </c>
      <c r="R25" s="752" t="s">
        <v>1616</v>
      </c>
      <c r="S25" s="752" t="s">
        <v>1617</v>
      </c>
      <c r="T25" s="752" t="s">
        <v>1618</v>
      </c>
      <c r="U25" s="754" t="s">
        <v>1619</v>
      </c>
    </row>
    <row r="26" spans="1:21" ht="52.5" customHeight="1">
      <c r="A26" s="858"/>
      <c r="B26" s="854"/>
      <c r="C26" s="855"/>
      <c r="D26" s="786" t="s">
        <v>2457</v>
      </c>
      <c r="E26" s="856"/>
      <c r="F26" s="786" t="s">
        <v>2458</v>
      </c>
      <c r="G26" s="781">
        <v>0</v>
      </c>
      <c r="H26" s="784">
        <v>0</v>
      </c>
      <c r="I26" s="781">
        <v>20</v>
      </c>
      <c r="J26" s="784">
        <v>0</v>
      </c>
      <c r="K26" s="781">
        <v>0</v>
      </c>
      <c r="L26" s="784">
        <v>0</v>
      </c>
      <c r="M26" s="781">
        <v>0</v>
      </c>
      <c r="N26" s="784"/>
      <c r="O26" s="749">
        <f t="shared" si="1"/>
        <v>20</v>
      </c>
      <c r="P26" s="751">
        <f t="shared" si="1"/>
        <v>0</v>
      </c>
      <c r="Q26" s="752" t="s">
        <v>2448</v>
      </c>
      <c r="R26" s="752" t="s">
        <v>1616</v>
      </c>
      <c r="S26" s="752" t="s">
        <v>1617</v>
      </c>
      <c r="T26" s="752" t="s">
        <v>1618</v>
      </c>
      <c r="U26" s="754" t="s">
        <v>1619</v>
      </c>
    </row>
    <row r="27" spans="1:21" ht="52.5" customHeight="1">
      <c r="A27" s="858"/>
      <c r="B27" s="854"/>
      <c r="C27" s="855"/>
      <c r="D27" s="786" t="s">
        <v>2459</v>
      </c>
      <c r="E27" s="856"/>
      <c r="F27" s="786" t="s">
        <v>2460</v>
      </c>
      <c r="G27" s="781">
        <v>0</v>
      </c>
      <c r="H27" s="784">
        <v>0</v>
      </c>
      <c r="I27" s="781">
        <v>0</v>
      </c>
      <c r="J27" s="784">
        <v>0</v>
      </c>
      <c r="K27" s="781">
        <v>20</v>
      </c>
      <c r="L27" s="784">
        <v>0</v>
      </c>
      <c r="M27" s="781">
        <v>0</v>
      </c>
      <c r="N27" s="784">
        <v>0</v>
      </c>
      <c r="O27" s="749">
        <f t="shared" si="1"/>
        <v>20</v>
      </c>
      <c r="P27" s="751">
        <f t="shared" si="1"/>
        <v>0</v>
      </c>
      <c r="Q27" s="752" t="s">
        <v>2448</v>
      </c>
      <c r="R27" s="752" t="s">
        <v>1616</v>
      </c>
      <c r="S27" s="752" t="s">
        <v>1617</v>
      </c>
      <c r="T27" s="752" t="s">
        <v>1618</v>
      </c>
      <c r="U27" s="754" t="s">
        <v>1619</v>
      </c>
    </row>
    <row r="28" spans="1:21" ht="52.5" customHeight="1">
      <c r="A28" s="858"/>
      <c r="B28" s="854"/>
      <c r="C28" s="855"/>
      <c r="D28" s="778" t="s">
        <v>2461</v>
      </c>
      <c r="E28" s="856"/>
      <c r="F28" s="778" t="s">
        <v>2462</v>
      </c>
      <c r="G28" s="781">
        <v>0</v>
      </c>
      <c r="H28" s="784">
        <v>0</v>
      </c>
      <c r="I28" s="781">
        <v>0</v>
      </c>
      <c r="J28" s="784">
        <v>0</v>
      </c>
      <c r="K28" s="781">
        <v>20</v>
      </c>
      <c r="L28" s="784">
        <v>0</v>
      </c>
      <c r="M28" s="781">
        <v>0</v>
      </c>
      <c r="N28" s="784">
        <v>0</v>
      </c>
      <c r="O28" s="749">
        <f t="shared" si="1"/>
        <v>20</v>
      </c>
      <c r="P28" s="751">
        <f t="shared" si="1"/>
        <v>0</v>
      </c>
      <c r="Q28" s="752" t="s">
        <v>2448</v>
      </c>
      <c r="R28" s="752" t="s">
        <v>1616</v>
      </c>
      <c r="S28" s="752" t="s">
        <v>1617</v>
      </c>
      <c r="T28" s="752" t="s">
        <v>1618</v>
      </c>
      <c r="U28" s="754" t="s">
        <v>1619</v>
      </c>
    </row>
    <row r="29" spans="1:21" ht="52.5" customHeight="1">
      <c r="A29" s="858"/>
      <c r="B29" s="854"/>
      <c r="C29" s="855"/>
      <c r="D29" s="778" t="s">
        <v>2463</v>
      </c>
      <c r="E29" s="856"/>
      <c r="F29" s="786" t="s">
        <v>2464</v>
      </c>
      <c r="G29" s="781">
        <v>0</v>
      </c>
      <c r="H29" s="784">
        <v>0</v>
      </c>
      <c r="I29" s="781">
        <v>0</v>
      </c>
      <c r="J29" s="784">
        <v>0</v>
      </c>
      <c r="K29" s="781">
        <v>20</v>
      </c>
      <c r="L29" s="784">
        <v>0</v>
      </c>
      <c r="M29" s="781">
        <v>0</v>
      </c>
      <c r="N29" s="784">
        <v>0</v>
      </c>
      <c r="O29" s="749">
        <v>0</v>
      </c>
      <c r="P29" s="751">
        <f t="shared" si="1"/>
        <v>0</v>
      </c>
      <c r="Q29" s="752" t="s">
        <v>2448</v>
      </c>
      <c r="R29" s="752" t="s">
        <v>1616</v>
      </c>
      <c r="S29" s="752" t="s">
        <v>1617</v>
      </c>
      <c r="T29" s="752" t="s">
        <v>1618</v>
      </c>
      <c r="U29" s="754" t="s">
        <v>1619</v>
      </c>
    </row>
    <row r="30" spans="1:21" ht="52.5" customHeight="1">
      <c r="A30" s="858"/>
      <c r="B30" s="854"/>
      <c r="C30" s="855"/>
      <c r="D30" s="786" t="s">
        <v>2465</v>
      </c>
      <c r="E30" s="856"/>
      <c r="F30" s="786" t="s">
        <v>2466</v>
      </c>
      <c r="G30" s="781">
        <v>0</v>
      </c>
      <c r="H30" s="784">
        <v>0</v>
      </c>
      <c r="I30" s="781">
        <v>20</v>
      </c>
      <c r="J30" s="770">
        <v>0</v>
      </c>
      <c r="K30" s="769">
        <v>0</v>
      </c>
      <c r="L30" s="770">
        <v>0</v>
      </c>
      <c r="M30" s="769">
        <v>0</v>
      </c>
      <c r="N30" s="770">
        <v>0</v>
      </c>
      <c r="O30" s="773">
        <f t="shared" si="1"/>
        <v>20</v>
      </c>
      <c r="P30" s="774">
        <f t="shared" si="1"/>
        <v>0</v>
      </c>
      <c r="Q30" s="787" t="s">
        <v>2448</v>
      </c>
      <c r="R30" s="787" t="s">
        <v>1616</v>
      </c>
      <c r="S30" s="787" t="s">
        <v>1617</v>
      </c>
      <c r="T30" s="787" t="s">
        <v>1618</v>
      </c>
      <c r="U30" s="788" t="s">
        <v>1619</v>
      </c>
    </row>
    <row r="31" spans="1:21" ht="65.25" customHeight="1">
      <c r="A31" s="858"/>
      <c r="B31" s="857" t="s">
        <v>1447</v>
      </c>
      <c r="C31" s="790" t="s">
        <v>2467</v>
      </c>
      <c r="D31" s="790" t="s">
        <v>1601</v>
      </c>
      <c r="E31" s="746" t="s">
        <v>2507</v>
      </c>
      <c r="F31" s="791" t="s">
        <v>2468</v>
      </c>
      <c r="G31" s="792">
        <v>2</v>
      </c>
      <c r="H31" s="793">
        <v>2000</v>
      </c>
      <c r="I31" s="793">
        <v>1</v>
      </c>
      <c r="J31" s="793">
        <v>1000</v>
      </c>
      <c r="K31" s="793">
        <v>0</v>
      </c>
      <c r="L31" s="793">
        <v>0</v>
      </c>
      <c r="M31" s="793">
        <v>0</v>
      </c>
      <c r="N31" s="793">
        <v>0</v>
      </c>
      <c r="O31" s="793">
        <f>SUM(G31,I31,K31,M31)</f>
        <v>3</v>
      </c>
      <c r="P31" s="794">
        <f>SUM(H31,J31,L31,N31)</f>
        <v>3000</v>
      </c>
      <c r="Q31" s="752" t="s">
        <v>1602</v>
      </c>
      <c r="R31" s="752" t="s">
        <v>1603</v>
      </c>
      <c r="S31" s="753" t="s">
        <v>1604</v>
      </c>
      <c r="T31" s="753" t="s">
        <v>1605</v>
      </c>
      <c r="U31" s="754" t="s">
        <v>1606</v>
      </c>
    </row>
    <row r="32" spans="1:21" ht="65.25" customHeight="1">
      <c r="A32" s="858"/>
      <c r="B32" s="858"/>
      <c r="C32" s="790" t="s">
        <v>2469</v>
      </c>
      <c r="D32" s="790" t="s">
        <v>1607</v>
      </c>
      <c r="E32" s="746" t="s">
        <v>2508</v>
      </c>
      <c r="F32" s="791" t="s">
        <v>2470</v>
      </c>
      <c r="G32" s="793">
        <v>1</v>
      </c>
      <c r="H32" s="793">
        <v>5000</v>
      </c>
      <c r="I32" s="793">
        <v>2</v>
      </c>
      <c r="J32" s="793">
        <v>10000</v>
      </c>
      <c r="K32" s="793">
        <v>1</v>
      </c>
      <c r="L32" s="793">
        <v>5000</v>
      </c>
      <c r="M32" s="793">
        <v>0</v>
      </c>
      <c r="N32" s="793">
        <v>0</v>
      </c>
      <c r="O32" s="793">
        <f t="shared" ref="O32:P38" si="2">SUM(G32,I32,K32,M32)</f>
        <v>4</v>
      </c>
      <c r="P32" s="794">
        <f t="shared" si="2"/>
        <v>20000</v>
      </c>
      <c r="Q32" s="752" t="s">
        <v>1602</v>
      </c>
      <c r="R32" s="752" t="s">
        <v>1603</v>
      </c>
      <c r="S32" s="753" t="s">
        <v>1608</v>
      </c>
      <c r="T32" s="753" t="s">
        <v>1605</v>
      </c>
      <c r="U32" s="754" t="s">
        <v>1606</v>
      </c>
    </row>
    <row r="33" spans="1:21" ht="65.25" customHeight="1">
      <c r="A33" s="858"/>
      <c r="B33" s="858"/>
      <c r="C33" s="790" t="s">
        <v>2471</v>
      </c>
      <c r="D33" s="790" t="s">
        <v>2472</v>
      </c>
      <c r="E33" s="746" t="s">
        <v>2509</v>
      </c>
      <c r="F33" s="791" t="s">
        <v>2473</v>
      </c>
      <c r="G33" s="792">
        <v>1</v>
      </c>
      <c r="H33" s="793">
        <v>2000</v>
      </c>
      <c r="I33" s="793">
        <v>1</v>
      </c>
      <c r="J33" s="793">
        <v>2000</v>
      </c>
      <c r="K33" s="793">
        <v>1</v>
      </c>
      <c r="L33" s="793">
        <v>2000</v>
      </c>
      <c r="M33" s="793">
        <v>1</v>
      </c>
      <c r="N33" s="793">
        <v>15000</v>
      </c>
      <c r="O33" s="793">
        <f t="shared" si="2"/>
        <v>4</v>
      </c>
      <c r="P33" s="794">
        <f t="shared" si="2"/>
        <v>21000</v>
      </c>
      <c r="Q33" s="752" t="s">
        <v>1602</v>
      </c>
      <c r="R33" s="752" t="s">
        <v>1603</v>
      </c>
      <c r="S33" s="753" t="s">
        <v>1604</v>
      </c>
      <c r="T33" s="753" t="s">
        <v>1605</v>
      </c>
      <c r="U33" s="754" t="s">
        <v>1606</v>
      </c>
    </row>
    <row r="34" spans="1:21" ht="65.25" customHeight="1">
      <c r="A34" s="858"/>
      <c r="B34" s="858"/>
      <c r="C34" s="790" t="s">
        <v>2474</v>
      </c>
      <c r="D34" s="790" t="s">
        <v>2475</v>
      </c>
      <c r="E34" s="746" t="s">
        <v>2510</v>
      </c>
      <c r="F34" s="791" t="s">
        <v>2476</v>
      </c>
      <c r="G34" s="792">
        <v>1</v>
      </c>
      <c r="H34" s="793">
        <v>2000</v>
      </c>
      <c r="I34" s="793">
        <v>1</v>
      </c>
      <c r="J34" s="793">
        <v>2000</v>
      </c>
      <c r="K34" s="793">
        <v>0</v>
      </c>
      <c r="L34" s="793">
        <v>0</v>
      </c>
      <c r="M34" s="793">
        <v>0</v>
      </c>
      <c r="N34" s="793">
        <v>0</v>
      </c>
      <c r="O34" s="793">
        <f t="shared" si="2"/>
        <v>2</v>
      </c>
      <c r="P34" s="794">
        <f t="shared" si="2"/>
        <v>4000</v>
      </c>
      <c r="Q34" s="752" t="s">
        <v>1602</v>
      </c>
      <c r="R34" s="752" t="s">
        <v>1603</v>
      </c>
      <c r="S34" s="753" t="s">
        <v>1608</v>
      </c>
      <c r="T34" s="753" t="s">
        <v>1605</v>
      </c>
      <c r="U34" s="754" t="s">
        <v>1606</v>
      </c>
    </row>
    <row r="35" spans="1:21" ht="65.25" customHeight="1">
      <c r="A35" s="858"/>
      <c r="B35" s="858"/>
      <c r="C35" s="790" t="s">
        <v>2477</v>
      </c>
      <c r="D35" s="768" t="s">
        <v>2478</v>
      </c>
      <c r="E35" s="746" t="s">
        <v>2511</v>
      </c>
      <c r="F35" s="795" t="s">
        <v>2479</v>
      </c>
      <c r="G35" s="748">
        <v>1</v>
      </c>
      <c r="H35" s="749">
        <v>0</v>
      </c>
      <c r="I35" s="749">
        <v>1</v>
      </c>
      <c r="J35" s="749">
        <v>60000</v>
      </c>
      <c r="K35" s="749">
        <v>1</v>
      </c>
      <c r="L35" s="749">
        <v>0</v>
      </c>
      <c r="M35" s="749">
        <v>1</v>
      </c>
      <c r="N35" s="749">
        <v>0</v>
      </c>
      <c r="O35" s="749">
        <f t="shared" si="2"/>
        <v>4</v>
      </c>
      <c r="P35" s="796">
        <f t="shared" si="2"/>
        <v>60000</v>
      </c>
      <c r="Q35" s="768" t="s">
        <v>1602</v>
      </c>
      <c r="R35" s="768" t="s">
        <v>1603</v>
      </c>
      <c r="S35" s="746" t="s">
        <v>2480</v>
      </c>
      <c r="T35" s="746" t="s">
        <v>1605</v>
      </c>
      <c r="U35" s="797" t="s">
        <v>1606</v>
      </c>
    </row>
    <row r="36" spans="1:21" ht="65.25" customHeight="1">
      <c r="A36" s="858"/>
      <c r="B36" s="858"/>
      <c r="C36" s="808" t="s">
        <v>2481</v>
      </c>
      <c r="D36" s="809" t="s">
        <v>2482</v>
      </c>
      <c r="E36" s="746" t="s">
        <v>2512</v>
      </c>
      <c r="F36" s="798" t="s">
        <v>2483</v>
      </c>
      <c r="G36" s="749">
        <v>1</v>
      </c>
      <c r="H36" s="749">
        <v>729000</v>
      </c>
      <c r="I36" s="749">
        <v>1</v>
      </c>
      <c r="J36" s="749">
        <v>0</v>
      </c>
      <c r="K36" s="749">
        <v>1</v>
      </c>
      <c r="L36" s="749">
        <v>0</v>
      </c>
      <c r="M36" s="749">
        <v>0</v>
      </c>
      <c r="N36" s="749">
        <v>0</v>
      </c>
      <c r="O36" s="749">
        <f t="shared" si="2"/>
        <v>3</v>
      </c>
      <c r="P36" s="796">
        <f t="shared" si="2"/>
        <v>729000</v>
      </c>
      <c r="Q36" s="768" t="s">
        <v>1602</v>
      </c>
      <c r="R36" s="768" t="s">
        <v>2484</v>
      </c>
      <c r="S36" s="746" t="s">
        <v>2485</v>
      </c>
      <c r="T36" s="746" t="s">
        <v>2486</v>
      </c>
      <c r="U36" s="797" t="s">
        <v>2407</v>
      </c>
    </row>
    <row r="37" spans="1:21" ht="65.25" customHeight="1">
      <c r="A37" s="858"/>
      <c r="B37" s="858"/>
      <c r="C37" s="810" t="s">
        <v>2487</v>
      </c>
      <c r="D37" s="810" t="s">
        <v>2488</v>
      </c>
      <c r="E37" s="777" t="s">
        <v>2513</v>
      </c>
      <c r="F37" s="799" t="s">
        <v>2489</v>
      </c>
      <c r="G37" s="779">
        <v>2</v>
      </c>
      <c r="H37" s="779">
        <v>40000</v>
      </c>
      <c r="I37" s="779">
        <v>2</v>
      </c>
      <c r="J37" s="779">
        <v>40000</v>
      </c>
      <c r="K37" s="779">
        <v>1</v>
      </c>
      <c r="L37" s="779">
        <v>20000</v>
      </c>
      <c r="M37" s="779">
        <v>0</v>
      </c>
      <c r="N37" s="779">
        <v>0</v>
      </c>
      <c r="O37" s="779">
        <f t="shared" si="2"/>
        <v>5</v>
      </c>
      <c r="P37" s="779">
        <f t="shared" si="2"/>
        <v>100000</v>
      </c>
      <c r="Q37" s="800" t="s">
        <v>1602</v>
      </c>
      <c r="R37" s="800" t="s">
        <v>2484</v>
      </c>
      <c r="S37" s="777" t="s">
        <v>2485</v>
      </c>
      <c r="T37" s="777" t="s">
        <v>2486</v>
      </c>
      <c r="U37" s="801" t="s">
        <v>2407</v>
      </c>
    </row>
    <row r="38" spans="1:21" ht="65.25" customHeight="1">
      <c r="A38" s="858"/>
      <c r="B38" s="858"/>
      <c r="C38" s="808" t="s">
        <v>2490</v>
      </c>
      <c r="D38" s="810" t="s">
        <v>2491</v>
      </c>
      <c r="E38" s="777" t="s">
        <v>2513</v>
      </c>
      <c r="F38" s="799" t="s">
        <v>2492</v>
      </c>
      <c r="G38" s="779">
        <v>0</v>
      </c>
      <c r="H38" s="779">
        <v>0</v>
      </c>
      <c r="I38" s="779">
        <v>2</v>
      </c>
      <c r="J38" s="802">
        <v>40000</v>
      </c>
      <c r="K38" s="779">
        <v>0</v>
      </c>
      <c r="L38" s="779">
        <v>0</v>
      </c>
      <c r="M38" s="779">
        <v>0</v>
      </c>
      <c r="N38" s="779">
        <v>0</v>
      </c>
      <c r="O38" s="779">
        <f t="shared" si="2"/>
        <v>2</v>
      </c>
      <c r="P38" s="779">
        <f t="shared" si="2"/>
        <v>40000</v>
      </c>
      <c r="Q38" s="800" t="s">
        <v>1602</v>
      </c>
      <c r="R38" s="800" t="s">
        <v>2484</v>
      </c>
      <c r="S38" s="777" t="s">
        <v>2485</v>
      </c>
      <c r="T38" s="777" t="s">
        <v>2486</v>
      </c>
      <c r="U38" s="801" t="s">
        <v>2407</v>
      </c>
    </row>
    <row r="39" spans="1:21" ht="15.75">
      <c r="A39" s="285"/>
      <c r="B39" s="286"/>
      <c r="C39" s="285" t="s">
        <v>1376</v>
      </c>
      <c r="D39" s="286"/>
      <c r="E39" s="286"/>
      <c r="F39" s="287"/>
      <c r="G39" s="510">
        <f>SUM(G8:G18)</f>
        <v>5</v>
      </c>
      <c r="H39" s="510">
        <f>SUM(H8:H38)</f>
        <v>831000</v>
      </c>
      <c r="I39" s="510">
        <f>SUM(I8:I18)</f>
        <v>9</v>
      </c>
      <c r="J39" s="510">
        <f>SUM(J8:J38)</f>
        <v>155500</v>
      </c>
      <c r="K39" s="510">
        <f>SUM(K8:K18)</f>
        <v>9</v>
      </c>
      <c r="L39" s="510">
        <f>SUM(L8:L38)</f>
        <v>27500</v>
      </c>
      <c r="M39" s="510">
        <f>SUM(M8:M18)</f>
        <v>13</v>
      </c>
      <c r="N39" s="510">
        <f>SUM(N8:N38)</f>
        <v>533500</v>
      </c>
      <c r="O39" s="510">
        <f>SUM(O8:O18)</f>
        <v>36</v>
      </c>
      <c r="P39" s="510">
        <f>SUM(P8:P38)</f>
        <v>1546500</v>
      </c>
      <c r="Q39" s="252"/>
      <c r="R39" s="252"/>
      <c r="S39" s="252"/>
      <c r="T39" s="252"/>
      <c r="U39" s="252"/>
    </row>
    <row r="40" spans="1:21" ht="15.75">
      <c r="A40" s="253"/>
      <c r="B40" s="254"/>
      <c r="C40" s="254"/>
      <c r="D40" s="254"/>
      <c r="E40" s="255"/>
      <c r="F40" s="254"/>
      <c r="G40" s="254"/>
      <c r="H40" s="254"/>
      <c r="I40" s="254"/>
      <c r="J40" s="254"/>
      <c r="K40" s="254"/>
      <c r="L40" s="254"/>
      <c r="M40" s="254"/>
      <c r="N40" s="254"/>
      <c r="O40" s="362"/>
      <c r="P40" s="362"/>
      <c r="Q40" s="254"/>
      <c r="R40" s="254"/>
      <c r="S40" s="254"/>
      <c r="T40" s="254"/>
      <c r="U40" s="254"/>
    </row>
    <row r="41" spans="1:21" ht="15.75">
      <c r="A41" s="253"/>
      <c r="B41" s="254"/>
      <c r="C41" s="254"/>
      <c r="D41" s="254"/>
      <c r="E41" s="255"/>
      <c r="F41" s="254"/>
      <c r="G41" s="254"/>
      <c r="H41" s="254"/>
      <c r="I41" s="254"/>
      <c r="J41" s="254"/>
      <c r="K41" s="254"/>
      <c r="L41" s="254"/>
      <c r="M41" s="254"/>
      <c r="N41" s="254"/>
      <c r="O41" s="362"/>
      <c r="P41" s="362"/>
      <c r="Q41" s="254"/>
      <c r="R41" s="254"/>
      <c r="S41" s="254"/>
      <c r="T41" s="254"/>
      <c r="U41" s="254"/>
    </row>
    <row r="42" spans="1:21" ht="15.75">
      <c r="A42" s="253"/>
      <c r="B42" s="254"/>
      <c r="C42" s="254"/>
      <c r="D42" s="254"/>
      <c r="E42" s="255"/>
      <c r="F42" s="254"/>
      <c r="G42" s="254"/>
      <c r="H42" s="254"/>
      <c r="I42" s="254"/>
      <c r="J42" s="254"/>
      <c r="K42" s="254"/>
      <c r="L42" s="254"/>
      <c r="M42" s="254"/>
      <c r="N42" s="254"/>
      <c r="O42" s="362"/>
      <c r="P42" s="362"/>
      <c r="Q42" s="254"/>
      <c r="R42" s="254"/>
      <c r="S42" s="254"/>
      <c r="T42" s="254"/>
      <c r="U42" s="254"/>
    </row>
    <row r="43" spans="1:21" ht="15.75">
      <c r="A43" s="253"/>
      <c r="B43" s="254"/>
      <c r="C43" s="254"/>
      <c r="D43" s="254"/>
      <c r="E43" s="255"/>
      <c r="F43" s="254"/>
      <c r="G43" s="254"/>
      <c r="H43" s="254"/>
      <c r="I43" s="254"/>
      <c r="J43" s="254"/>
      <c r="K43" s="254"/>
      <c r="L43" s="254"/>
      <c r="M43" s="254"/>
      <c r="N43" s="254"/>
      <c r="O43" s="362"/>
      <c r="P43" s="362"/>
      <c r="Q43" s="254"/>
      <c r="R43" s="254"/>
      <c r="S43" s="254"/>
      <c r="T43" s="254"/>
      <c r="U43" s="254"/>
    </row>
    <row r="44" spans="1:21" ht="15.75">
      <c r="A44" s="253"/>
      <c r="B44" s="254"/>
      <c r="C44" s="254"/>
      <c r="D44" s="254"/>
      <c r="E44" s="255"/>
      <c r="F44" s="254"/>
      <c r="G44" s="254"/>
      <c r="H44" s="254"/>
      <c r="I44" s="254"/>
      <c r="J44" s="254"/>
      <c r="K44" s="254"/>
      <c r="L44" s="254"/>
      <c r="M44" s="254"/>
      <c r="N44" s="254"/>
      <c r="O44" s="362"/>
      <c r="P44" s="362"/>
      <c r="Q44" s="254"/>
      <c r="R44" s="254"/>
      <c r="S44" s="254"/>
      <c r="T44" s="254"/>
      <c r="U44" s="254"/>
    </row>
    <row r="45" spans="1:21" ht="15.75">
      <c r="A45" s="253"/>
      <c r="B45" s="254"/>
      <c r="C45" s="254"/>
      <c r="D45" s="254"/>
      <c r="E45" s="255"/>
      <c r="F45" s="254"/>
      <c r="G45" s="254"/>
      <c r="H45" s="254"/>
      <c r="I45" s="254"/>
      <c r="J45" s="254"/>
      <c r="K45" s="254"/>
      <c r="L45" s="254"/>
      <c r="M45" s="254"/>
      <c r="N45" s="254"/>
      <c r="O45" s="362"/>
      <c r="P45" s="362"/>
      <c r="Q45" s="254"/>
      <c r="R45" s="254"/>
      <c r="S45" s="254"/>
      <c r="T45" s="254"/>
      <c r="U45" s="254"/>
    </row>
    <row r="46" spans="1:21" ht="15.75">
      <c r="A46" s="253"/>
      <c r="B46" s="254"/>
      <c r="C46" s="254"/>
      <c r="D46" s="254"/>
      <c r="E46" s="255"/>
      <c r="F46" s="254"/>
      <c r="G46" s="254"/>
      <c r="H46" s="254"/>
      <c r="I46" s="254"/>
      <c r="J46" s="254"/>
      <c r="K46" s="254"/>
      <c r="L46" s="254"/>
      <c r="M46" s="254"/>
      <c r="N46" s="254"/>
      <c r="O46" s="362"/>
      <c r="P46" s="362"/>
      <c r="Q46" s="254"/>
      <c r="R46" s="254"/>
      <c r="S46" s="254"/>
      <c r="T46" s="254"/>
      <c r="U46" s="254"/>
    </row>
    <row r="47" spans="1:21" ht="15.75">
      <c r="A47" s="253"/>
      <c r="B47" s="254"/>
      <c r="C47" s="254"/>
      <c r="D47" s="254"/>
      <c r="E47" s="255"/>
      <c r="F47" s="254"/>
      <c r="G47" s="254"/>
      <c r="H47" s="254"/>
      <c r="I47" s="254"/>
      <c r="J47" s="254"/>
      <c r="K47" s="254"/>
      <c r="L47" s="254"/>
      <c r="M47" s="254"/>
      <c r="N47" s="254"/>
      <c r="O47" s="362"/>
      <c r="P47" s="362"/>
      <c r="Q47" s="254"/>
      <c r="R47" s="254"/>
      <c r="S47" s="254"/>
      <c r="T47" s="254"/>
      <c r="U47" s="254"/>
    </row>
    <row r="48" spans="1:21" ht="15.75">
      <c r="A48" s="253"/>
      <c r="B48" s="254"/>
      <c r="C48" s="254"/>
      <c r="D48" s="254"/>
      <c r="E48" s="255"/>
      <c r="F48" s="254"/>
      <c r="G48" s="254"/>
      <c r="H48" s="254"/>
      <c r="I48" s="254"/>
      <c r="J48" s="254"/>
      <c r="K48" s="254"/>
      <c r="L48" s="254"/>
      <c r="M48" s="254"/>
      <c r="N48" s="254"/>
      <c r="O48" s="362"/>
      <c r="P48" s="362"/>
      <c r="Q48" s="254"/>
      <c r="R48" s="254"/>
      <c r="S48" s="254"/>
      <c r="T48" s="254"/>
      <c r="U48" s="254"/>
    </row>
    <row r="49" spans="1:21" ht="15.75">
      <c r="A49" s="253"/>
      <c r="B49" s="254"/>
      <c r="C49" s="254"/>
      <c r="D49" s="254"/>
      <c r="E49" s="255"/>
      <c r="F49" s="254"/>
      <c r="G49" s="254"/>
      <c r="H49" s="254"/>
      <c r="I49" s="254"/>
      <c r="J49" s="254"/>
      <c r="K49" s="254"/>
      <c r="L49" s="254"/>
      <c r="M49" s="254"/>
      <c r="N49" s="254"/>
      <c r="O49" s="362"/>
      <c r="P49" s="362"/>
      <c r="Q49" s="254"/>
      <c r="R49" s="254"/>
      <c r="S49" s="254"/>
      <c r="T49" s="254"/>
      <c r="U49" s="254"/>
    </row>
    <row r="50" spans="1:21" ht="15.75">
      <c r="A50" s="253"/>
      <c r="B50" s="254"/>
      <c r="C50" s="254"/>
      <c r="D50" s="254"/>
      <c r="E50" s="255"/>
      <c r="F50" s="254"/>
      <c r="G50" s="254"/>
      <c r="H50" s="254"/>
      <c r="I50" s="254"/>
      <c r="J50" s="254"/>
      <c r="K50" s="254"/>
      <c r="L50" s="254"/>
      <c r="M50" s="254"/>
      <c r="N50" s="254"/>
      <c r="O50" s="362"/>
      <c r="P50" s="362"/>
      <c r="Q50" s="254"/>
      <c r="R50" s="254"/>
      <c r="S50" s="254"/>
      <c r="T50" s="254"/>
      <c r="U50" s="254"/>
    </row>
    <row r="51" spans="1:21" ht="15.75">
      <c r="A51" s="253"/>
      <c r="B51" s="254"/>
      <c r="C51" s="254"/>
      <c r="D51" s="254"/>
      <c r="E51" s="255"/>
      <c r="F51" s="254"/>
      <c r="G51" s="254"/>
      <c r="H51" s="254"/>
      <c r="I51" s="254"/>
      <c r="J51" s="254"/>
      <c r="K51" s="254"/>
      <c r="L51" s="254"/>
      <c r="M51" s="254"/>
      <c r="N51" s="254"/>
      <c r="O51" s="362"/>
      <c r="P51" s="362"/>
      <c r="Q51" s="254"/>
      <c r="R51" s="254"/>
      <c r="S51" s="254"/>
      <c r="T51" s="254"/>
      <c r="U51" s="254"/>
    </row>
    <row r="52" spans="1:21" ht="15.75">
      <c r="A52" s="253"/>
      <c r="B52" s="254"/>
      <c r="C52" s="254"/>
      <c r="D52" s="254"/>
      <c r="E52" s="255"/>
      <c r="F52" s="254"/>
      <c r="G52" s="254"/>
      <c r="H52" s="254"/>
      <c r="I52" s="254"/>
      <c r="J52" s="254"/>
      <c r="K52" s="254"/>
      <c r="L52" s="254"/>
      <c r="M52" s="254"/>
      <c r="N52" s="254"/>
      <c r="O52" s="362"/>
      <c r="P52" s="362"/>
      <c r="Q52" s="254"/>
      <c r="R52" s="254"/>
      <c r="S52" s="254"/>
      <c r="T52" s="254"/>
      <c r="U52" s="254"/>
    </row>
    <row r="53" spans="1:21" ht="15.75">
      <c r="A53" s="253"/>
      <c r="B53" s="254"/>
      <c r="C53" s="254"/>
      <c r="D53" s="254"/>
      <c r="E53" s="255"/>
      <c r="F53" s="254"/>
      <c r="G53" s="254"/>
      <c r="H53" s="254"/>
      <c r="I53" s="254"/>
      <c r="J53" s="254"/>
      <c r="K53" s="254"/>
      <c r="L53" s="254"/>
      <c r="M53" s="254"/>
      <c r="N53" s="254"/>
      <c r="O53" s="362"/>
      <c r="P53" s="362"/>
      <c r="Q53" s="254"/>
      <c r="R53" s="254"/>
      <c r="S53" s="254"/>
      <c r="T53" s="254"/>
      <c r="U53" s="254"/>
    </row>
    <row r="54" spans="1:21" ht="15.75">
      <c r="A54" s="253"/>
      <c r="B54" s="254"/>
      <c r="C54" s="254"/>
      <c r="D54" s="254"/>
      <c r="E54" s="255"/>
      <c r="F54" s="254"/>
      <c r="G54" s="254"/>
      <c r="H54" s="254"/>
      <c r="I54" s="254"/>
      <c r="J54" s="254"/>
      <c r="K54" s="254"/>
      <c r="L54" s="254"/>
      <c r="M54" s="254"/>
      <c r="N54" s="254"/>
      <c r="O54" s="362"/>
      <c r="P54" s="362"/>
      <c r="Q54" s="254"/>
      <c r="R54" s="254"/>
      <c r="S54" s="254"/>
      <c r="T54" s="254"/>
      <c r="U54" s="254"/>
    </row>
    <row r="55" spans="1:21" ht="15.75">
      <c r="A55" s="253"/>
      <c r="B55" s="254"/>
      <c r="C55" s="254"/>
      <c r="D55" s="254"/>
      <c r="E55" s="255"/>
      <c r="F55" s="254"/>
      <c r="G55" s="254"/>
      <c r="H55" s="254"/>
      <c r="I55" s="254"/>
      <c r="J55" s="254"/>
      <c r="K55" s="254"/>
      <c r="L55" s="254"/>
      <c r="M55" s="254"/>
      <c r="N55" s="254"/>
      <c r="O55" s="362"/>
      <c r="P55" s="362"/>
      <c r="Q55" s="254"/>
      <c r="R55" s="254"/>
      <c r="S55" s="254"/>
      <c r="T55" s="254"/>
      <c r="U55" s="254"/>
    </row>
    <row r="56" spans="1:21" ht="15.75">
      <c r="A56" s="253"/>
      <c r="B56" s="254"/>
      <c r="C56" s="254"/>
      <c r="D56" s="254"/>
      <c r="E56" s="255"/>
      <c r="F56" s="254"/>
      <c r="G56" s="254"/>
      <c r="H56" s="254"/>
      <c r="I56" s="254"/>
      <c r="J56" s="254"/>
      <c r="K56" s="254"/>
      <c r="L56" s="254"/>
      <c r="M56" s="254"/>
      <c r="N56" s="254"/>
      <c r="O56" s="362"/>
      <c r="P56" s="362"/>
      <c r="Q56" s="254"/>
      <c r="R56" s="254"/>
      <c r="S56" s="254"/>
      <c r="T56" s="254"/>
      <c r="U56" s="254"/>
    </row>
    <row r="57" spans="1:21" ht="15.75">
      <c r="A57" s="253"/>
      <c r="B57" s="254"/>
      <c r="C57" s="254"/>
      <c r="D57" s="254"/>
      <c r="E57" s="255"/>
      <c r="F57" s="254"/>
      <c r="G57" s="254"/>
      <c r="H57" s="254"/>
      <c r="I57" s="254"/>
      <c r="J57" s="254"/>
      <c r="K57" s="254"/>
      <c r="L57" s="254"/>
      <c r="M57" s="254"/>
      <c r="N57" s="254"/>
      <c r="O57" s="362"/>
      <c r="P57" s="362"/>
      <c r="Q57" s="254"/>
      <c r="R57" s="254"/>
      <c r="S57" s="254"/>
      <c r="T57" s="254"/>
      <c r="U57" s="254"/>
    </row>
    <row r="58" spans="1:21" ht="15.75">
      <c r="A58" s="253"/>
      <c r="B58" s="254"/>
      <c r="C58" s="254"/>
      <c r="D58" s="254"/>
      <c r="E58" s="255"/>
      <c r="F58" s="254"/>
      <c r="G58" s="254"/>
      <c r="H58" s="254"/>
      <c r="I58" s="254"/>
      <c r="J58" s="254"/>
      <c r="K58" s="254"/>
      <c r="L58" s="254"/>
      <c r="M58" s="254"/>
      <c r="N58" s="254"/>
      <c r="O58" s="362"/>
      <c r="P58" s="362"/>
      <c r="Q58" s="254"/>
      <c r="R58" s="254"/>
      <c r="S58" s="254"/>
      <c r="T58" s="254"/>
      <c r="U58" s="254"/>
    </row>
    <row r="59" spans="1:21" ht="15.75">
      <c r="A59" s="253"/>
      <c r="B59" s="254"/>
      <c r="C59" s="254"/>
      <c r="D59" s="254"/>
      <c r="E59" s="255"/>
      <c r="F59" s="254"/>
      <c r="G59" s="254"/>
      <c r="H59" s="254"/>
      <c r="I59" s="254"/>
      <c r="J59" s="254"/>
      <c r="K59" s="254"/>
      <c r="L59" s="254"/>
      <c r="M59" s="254"/>
      <c r="N59" s="254"/>
      <c r="O59" s="362"/>
      <c r="P59" s="362"/>
      <c r="Q59" s="254"/>
      <c r="R59" s="254"/>
      <c r="S59" s="254"/>
      <c r="T59" s="254"/>
      <c r="U59" s="254"/>
    </row>
    <row r="60" spans="1:21" ht="15.75">
      <c r="A60" s="253"/>
      <c r="B60" s="254"/>
      <c r="C60" s="254"/>
      <c r="D60" s="254"/>
      <c r="E60" s="255"/>
      <c r="F60" s="254"/>
      <c r="G60" s="254"/>
      <c r="H60" s="254"/>
      <c r="I60" s="254"/>
      <c r="J60" s="254"/>
      <c r="K60" s="254"/>
      <c r="L60" s="254"/>
      <c r="M60" s="254"/>
      <c r="N60" s="254"/>
      <c r="O60" s="362"/>
      <c r="P60" s="362"/>
      <c r="Q60" s="254"/>
      <c r="R60" s="254"/>
      <c r="S60" s="254"/>
      <c r="T60" s="254"/>
      <c r="U60" s="254"/>
    </row>
    <row r="61" spans="1:21" ht="15.75">
      <c r="A61" s="253"/>
      <c r="B61" s="254"/>
      <c r="C61" s="254"/>
      <c r="D61" s="254"/>
      <c r="E61" s="255"/>
      <c r="F61" s="254"/>
      <c r="G61" s="254"/>
      <c r="H61" s="254"/>
      <c r="I61" s="254"/>
      <c r="J61" s="254"/>
      <c r="K61" s="254"/>
      <c r="L61" s="254"/>
      <c r="M61" s="254"/>
      <c r="N61" s="254"/>
      <c r="O61" s="362"/>
      <c r="P61" s="362"/>
      <c r="Q61" s="254"/>
      <c r="R61" s="254"/>
      <c r="S61" s="254"/>
      <c r="T61" s="254"/>
      <c r="U61" s="254"/>
    </row>
    <row r="62" spans="1:21" ht="15.75">
      <c r="A62" s="253"/>
      <c r="B62" s="254"/>
      <c r="C62" s="254"/>
      <c r="D62" s="254"/>
      <c r="E62" s="255"/>
      <c r="F62" s="254"/>
      <c r="G62" s="254"/>
      <c r="H62" s="254"/>
      <c r="I62" s="254"/>
      <c r="J62" s="254"/>
      <c r="K62" s="254"/>
      <c r="L62" s="254"/>
      <c r="M62" s="254"/>
      <c r="N62" s="254"/>
      <c r="O62" s="362"/>
      <c r="P62" s="362"/>
      <c r="Q62" s="254"/>
      <c r="R62" s="254"/>
      <c r="S62" s="254"/>
      <c r="T62" s="254"/>
      <c r="U62" s="254"/>
    </row>
    <row r="63" spans="1:21" ht="15.75">
      <c r="A63" s="253"/>
      <c r="B63" s="254"/>
      <c r="C63" s="254"/>
      <c r="D63" s="254"/>
      <c r="E63" s="255"/>
      <c r="F63" s="254"/>
      <c r="G63" s="254"/>
      <c r="H63" s="254"/>
      <c r="I63" s="254"/>
      <c r="J63" s="254"/>
      <c r="K63" s="254"/>
      <c r="L63" s="254"/>
      <c r="M63" s="254"/>
      <c r="N63" s="254"/>
      <c r="O63" s="362"/>
      <c r="P63" s="362"/>
      <c r="Q63" s="254"/>
      <c r="R63" s="254"/>
      <c r="S63" s="254"/>
      <c r="T63" s="254"/>
      <c r="U63" s="254"/>
    </row>
    <row r="64" spans="1:21" ht="15.75">
      <c r="A64" s="253"/>
      <c r="B64" s="254"/>
      <c r="C64" s="254"/>
      <c r="D64" s="254"/>
      <c r="E64" s="255"/>
      <c r="F64" s="254"/>
      <c r="G64" s="254"/>
      <c r="H64" s="254"/>
      <c r="I64" s="254"/>
      <c r="J64" s="254"/>
      <c r="K64" s="254"/>
      <c r="L64" s="254"/>
      <c r="M64" s="254"/>
      <c r="N64" s="254"/>
      <c r="O64" s="362"/>
      <c r="P64" s="362"/>
      <c r="Q64" s="254"/>
      <c r="R64" s="254"/>
      <c r="S64" s="254"/>
      <c r="T64" s="254"/>
      <c r="U64" s="254"/>
    </row>
    <row r="65" spans="1:21" ht="15.75">
      <c r="A65" s="253"/>
      <c r="B65" s="254"/>
      <c r="C65" s="254"/>
      <c r="D65" s="254"/>
      <c r="E65" s="255"/>
      <c r="F65" s="254"/>
      <c r="G65" s="254"/>
      <c r="H65" s="254"/>
      <c r="I65" s="254"/>
      <c r="J65" s="254"/>
      <c r="K65" s="254"/>
      <c r="L65" s="254"/>
      <c r="M65" s="254"/>
      <c r="N65" s="254"/>
      <c r="O65" s="362"/>
      <c r="P65" s="362"/>
      <c r="Q65" s="254"/>
      <c r="R65" s="254"/>
      <c r="S65" s="254"/>
      <c r="T65" s="254"/>
      <c r="U65" s="254"/>
    </row>
    <row r="66" spans="1:21" ht="15.75">
      <c r="A66" s="253"/>
      <c r="B66" s="254"/>
      <c r="C66" s="254"/>
      <c r="D66" s="254"/>
      <c r="E66" s="255"/>
      <c r="F66" s="254"/>
      <c r="G66" s="254"/>
      <c r="H66" s="254"/>
      <c r="I66" s="254"/>
      <c r="J66" s="254"/>
      <c r="K66" s="254"/>
      <c r="L66" s="254"/>
      <c r="M66" s="254"/>
      <c r="N66" s="254"/>
      <c r="O66" s="362"/>
      <c r="P66" s="362"/>
      <c r="Q66" s="254"/>
      <c r="R66" s="254"/>
      <c r="S66" s="254"/>
      <c r="T66" s="254"/>
      <c r="U66" s="254"/>
    </row>
    <row r="67" spans="1:21" ht="15.75">
      <c r="A67" s="253"/>
      <c r="B67" s="254"/>
      <c r="C67" s="254"/>
      <c r="D67" s="254"/>
      <c r="E67" s="255"/>
      <c r="F67" s="254"/>
      <c r="G67" s="254"/>
      <c r="H67" s="254"/>
      <c r="I67" s="254"/>
      <c r="J67" s="254"/>
      <c r="K67" s="254"/>
      <c r="L67" s="254"/>
      <c r="M67" s="254"/>
      <c r="N67" s="254"/>
      <c r="O67" s="362"/>
      <c r="P67" s="362"/>
      <c r="Q67" s="254"/>
      <c r="R67" s="254"/>
      <c r="S67" s="254"/>
      <c r="T67" s="254"/>
      <c r="U67" s="254"/>
    </row>
    <row r="68" spans="1:21" ht="15.75">
      <c r="A68" s="253"/>
      <c r="B68" s="254"/>
      <c r="C68" s="254"/>
      <c r="D68" s="254"/>
      <c r="E68" s="255"/>
      <c r="F68" s="254"/>
      <c r="G68" s="254"/>
      <c r="H68" s="254"/>
      <c r="I68" s="254"/>
      <c r="J68" s="254"/>
      <c r="K68" s="254"/>
      <c r="L68" s="254"/>
      <c r="M68" s="254"/>
      <c r="N68" s="254"/>
      <c r="O68" s="362"/>
      <c r="P68" s="362"/>
      <c r="Q68" s="254"/>
      <c r="R68" s="254"/>
      <c r="S68" s="254"/>
      <c r="T68" s="254"/>
      <c r="U68" s="254"/>
    </row>
    <row r="69" spans="1:21" ht="15.75">
      <c r="A69" s="253"/>
      <c r="B69" s="254"/>
      <c r="C69" s="254"/>
      <c r="D69" s="254"/>
      <c r="E69" s="255"/>
      <c r="F69" s="254"/>
      <c r="G69" s="254"/>
      <c r="H69" s="254"/>
      <c r="I69" s="254"/>
      <c r="J69" s="254"/>
      <c r="K69" s="254"/>
      <c r="L69" s="254"/>
      <c r="M69" s="254"/>
      <c r="N69" s="254"/>
      <c r="O69" s="362"/>
      <c r="P69" s="362"/>
      <c r="Q69" s="254"/>
      <c r="R69" s="254"/>
      <c r="S69" s="254"/>
      <c r="T69" s="254"/>
      <c r="U69" s="254"/>
    </row>
    <row r="70" spans="1:21" ht="15.75">
      <c r="A70" s="253"/>
      <c r="B70" s="254"/>
      <c r="C70" s="254"/>
      <c r="D70" s="254"/>
      <c r="E70" s="255"/>
      <c r="F70" s="254"/>
      <c r="G70" s="254"/>
      <c r="H70" s="254"/>
      <c r="I70" s="254"/>
      <c r="J70" s="254"/>
      <c r="K70" s="254"/>
      <c r="L70" s="254"/>
      <c r="M70" s="254"/>
      <c r="N70" s="254"/>
      <c r="O70" s="362"/>
      <c r="P70" s="362"/>
      <c r="Q70" s="254"/>
      <c r="R70" s="254"/>
      <c r="S70" s="254"/>
      <c r="T70" s="254"/>
      <c r="U70" s="254"/>
    </row>
    <row r="71" spans="1:21" ht="15.75">
      <c r="A71" s="253"/>
      <c r="B71" s="254"/>
      <c r="C71" s="254"/>
      <c r="D71" s="254"/>
      <c r="E71" s="255"/>
      <c r="F71" s="254"/>
      <c r="G71" s="254"/>
      <c r="H71" s="254"/>
      <c r="I71" s="254"/>
      <c r="J71" s="254"/>
      <c r="K71" s="254"/>
      <c r="L71" s="254"/>
      <c r="M71" s="254"/>
      <c r="N71" s="254"/>
      <c r="O71" s="362"/>
      <c r="P71" s="362"/>
      <c r="Q71" s="254"/>
      <c r="R71" s="254"/>
      <c r="S71" s="254"/>
      <c r="T71" s="254"/>
      <c r="U71" s="254"/>
    </row>
    <row r="87" spans="1:5">
      <c r="A87" s="251"/>
      <c r="E87" s="251"/>
    </row>
    <row r="88" spans="1:5">
      <c r="A88" s="251"/>
      <c r="E88" s="251"/>
    </row>
    <row r="89" spans="1:5">
      <c r="A89" s="251"/>
      <c r="E89" s="251"/>
    </row>
    <row r="90" spans="1:5">
      <c r="A90" s="251"/>
      <c r="E90" s="251"/>
    </row>
    <row r="91" spans="1:5">
      <c r="A91" s="251"/>
      <c r="E91" s="251"/>
    </row>
    <row r="92" spans="1:5">
      <c r="A92" s="251"/>
      <c r="E92" s="251"/>
    </row>
    <row r="93" spans="1:5">
      <c r="A93" s="251"/>
      <c r="E93" s="251"/>
    </row>
    <row r="94" spans="1:5">
      <c r="A94" s="251"/>
      <c r="E94" s="251"/>
    </row>
    <row r="95" spans="1:5">
      <c r="A95" s="251"/>
      <c r="E95" s="251"/>
    </row>
    <row r="96" spans="1:5">
      <c r="A96" s="251"/>
      <c r="E96" s="251"/>
    </row>
    <row r="97" spans="1:5">
      <c r="A97" s="251"/>
      <c r="E97" s="251"/>
    </row>
    <row r="98" spans="1:5">
      <c r="A98" s="251"/>
      <c r="E98" s="251"/>
    </row>
    <row r="99" spans="1:5">
      <c r="A99" s="251"/>
      <c r="E99" s="251"/>
    </row>
    <row r="100" spans="1:5">
      <c r="A100" s="251"/>
      <c r="E100" s="251"/>
    </row>
    <row r="101" spans="1:5">
      <c r="A101" s="251"/>
      <c r="E101" s="251"/>
    </row>
    <row r="102" spans="1:5">
      <c r="A102" s="251"/>
      <c r="E102" s="251"/>
    </row>
    <row r="103" spans="1:5">
      <c r="A103" s="251"/>
      <c r="E103" s="251"/>
    </row>
    <row r="104" spans="1:5">
      <c r="A104" s="251"/>
      <c r="E104" s="251"/>
    </row>
    <row r="105" spans="1:5">
      <c r="A105" s="251"/>
      <c r="E105" s="251"/>
    </row>
    <row r="106" spans="1:5">
      <c r="A106" s="251"/>
      <c r="E106" s="251"/>
    </row>
    <row r="107" spans="1:5">
      <c r="A107" s="251"/>
      <c r="E107" s="251"/>
    </row>
    <row r="108" spans="1:5">
      <c r="A108" s="251"/>
      <c r="E108" s="251"/>
    </row>
    <row r="109" spans="1:5">
      <c r="A109" s="251"/>
      <c r="E109" s="251"/>
    </row>
    <row r="110" spans="1:5">
      <c r="A110" s="251"/>
      <c r="E110" s="251"/>
    </row>
    <row r="111" spans="1:5">
      <c r="A111" s="251"/>
      <c r="E111" s="251"/>
    </row>
    <row r="112" spans="1:5">
      <c r="A112" s="251"/>
      <c r="E112" s="251"/>
    </row>
    <row r="113" spans="1:5">
      <c r="A113" s="251"/>
      <c r="E113" s="251"/>
    </row>
    <row r="114" spans="1:5">
      <c r="A114" s="251"/>
      <c r="E114" s="251"/>
    </row>
    <row r="115" spans="1:5">
      <c r="A115" s="251"/>
      <c r="E115" s="251"/>
    </row>
    <row r="116" spans="1:5">
      <c r="A116" s="251"/>
      <c r="E116" s="251"/>
    </row>
    <row r="117" spans="1:5">
      <c r="A117" s="251"/>
      <c r="E117" s="251"/>
    </row>
    <row r="118" spans="1:5">
      <c r="A118" s="251"/>
      <c r="E118" s="251"/>
    </row>
    <row r="119" spans="1:5">
      <c r="A119" s="251"/>
      <c r="E119" s="251"/>
    </row>
    <row r="120" spans="1:5">
      <c r="A120" s="251"/>
      <c r="E120" s="251"/>
    </row>
    <row r="121" spans="1:5">
      <c r="A121" s="251"/>
      <c r="E121" s="251"/>
    </row>
    <row r="122" spans="1:5">
      <c r="A122" s="251"/>
      <c r="E122" s="251"/>
    </row>
    <row r="123" spans="1:5">
      <c r="A123" s="251"/>
      <c r="E123" s="251"/>
    </row>
    <row r="124" spans="1:5">
      <c r="A124" s="251"/>
      <c r="E124" s="251"/>
    </row>
    <row r="125" spans="1:5">
      <c r="A125" s="251"/>
      <c r="E125" s="251"/>
    </row>
    <row r="126" spans="1:5">
      <c r="A126" s="251"/>
      <c r="E126" s="251"/>
    </row>
    <row r="127" spans="1:5">
      <c r="A127" s="251"/>
      <c r="E127" s="251"/>
    </row>
    <row r="128" spans="1:5">
      <c r="A128" s="251"/>
      <c r="E128" s="251"/>
    </row>
    <row r="129" spans="1:5">
      <c r="A129" s="251"/>
      <c r="E129" s="251"/>
    </row>
    <row r="130" spans="1:5">
      <c r="A130" s="251"/>
      <c r="E130" s="251"/>
    </row>
    <row r="131" spans="1:5">
      <c r="A131" s="251"/>
      <c r="E131" s="251"/>
    </row>
    <row r="132" spans="1:5">
      <c r="A132" s="251"/>
      <c r="E132" s="251"/>
    </row>
    <row r="133" spans="1:5">
      <c r="A133" s="251"/>
      <c r="E133" s="251"/>
    </row>
    <row r="134" spans="1:5">
      <c r="A134" s="251"/>
      <c r="E134" s="251"/>
    </row>
    <row r="135" spans="1:5">
      <c r="A135" s="251"/>
      <c r="E135" s="251"/>
    </row>
    <row r="136" spans="1:5">
      <c r="A136" s="251"/>
      <c r="E136" s="251"/>
    </row>
    <row r="137" spans="1:5">
      <c r="A137" s="251"/>
      <c r="E137" s="251"/>
    </row>
    <row r="138" spans="1:5">
      <c r="A138" s="251"/>
      <c r="E138" s="251"/>
    </row>
    <row r="139" spans="1:5">
      <c r="A139" s="251"/>
      <c r="E139" s="251"/>
    </row>
    <row r="140" spans="1:5">
      <c r="A140" s="251"/>
      <c r="E140" s="251"/>
    </row>
    <row r="141" spans="1:5">
      <c r="A141" s="251"/>
      <c r="E141" s="251"/>
    </row>
    <row r="142" spans="1:5">
      <c r="A142" s="251"/>
      <c r="E142" s="251"/>
    </row>
    <row r="143" spans="1:5">
      <c r="A143" s="251"/>
      <c r="E143" s="251"/>
    </row>
    <row r="144" spans="1:5">
      <c r="A144" s="251"/>
      <c r="E144" s="251"/>
    </row>
    <row r="145" spans="1:5">
      <c r="A145" s="251"/>
      <c r="E145" s="251"/>
    </row>
    <row r="146" spans="1:5">
      <c r="A146" s="251"/>
      <c r="E146" s="251"/>
    </row>
    <row r="147" spans="1:5">
      <c r="A147" s="251"/>
      <c r="E147" s="251"/>
    </row>
    <row r="148" spans="1:5">
      <c r="A148" s="251"/>
      <c r="E148" s="251"/>
    </row>
    <row r="149" spans="1:5">
      <c r="A149" s="251"/>
      <c r="E149" s="251"/>
    </row>
    <row r="150" spans="1:5">
      <c r="A150" s="251"/>
      <c r="E150" s="251"/>
    </row>
    <row r="151" spans="1:5">
      <c r="A151" s="251"/>
      <c r="E151" s="251"/>
    </row>
    <row r="152" spans="1:5">
      <c r="A152" s="251"/>
      <c r="E152" s="251"/>
    </row>
    <row r="153" spans="1:5">
      <c r="A153" s="251"/>
      <c r="E153" s="251"/>
    </row>
    <row r="154" spans="1:5">
      <c r="A154" s="251"/>
      <c r="E154" s="251"/>
    </row>
    <row r="155" spans="1:5">
      <c r="A155" s="251"/>
      <c r="E155" s="251"/>
    </row>
  </sheetData>
  <mergeCells count="24">
    <mergeCell ref="A4:A6"/>
    <mergeCell ref="D4:D6"/>
    <mergeCell ref="B19:B30"/>
    <mergeCell ref="C21:C30"/>
    <mergeCell ref="E21:E30"/>
    <mergeCell ref="B31:B38"/>
    <mergeCell ref="A8:A38"/>
    <mergeCell ref="B12:B16"/>
    <mergeCell ref="B8:B11"/>
    <mergeCell ref="F4:F6"/>
    <mergeCell ref="B4:B6"/>
    <mergeCell ref="I5:J5"/>
    <mergeCell ref="K5:L5"/>
    <mergeCell ref="M5:N5"/>
    <mergeCell ref="C4:C6"/>
    <mergeCell ref="E4:E6"/>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5.xml><?xml version="1.0" encoding="utf-8"?>
<worksheet xmlns="http://schemas.openxmlformats.org/spreadsheetml/2006/main" xmlns:r="http://schemas.openxmlformats.org/officeDocument/2006/relationships">
  <dimension ref="A1:AA149"/>
  <sheetViews>
    <sheetView showGridLines="0" zoomScale="40" zoomScaleNormal="40" workbookViewId="0">
      <pane ySplit="7" topLeftCell="A8" activePane="bottomLeft" state="frozen"/>
      <selection activeCell="A7" sqref="A7"/>
      <selection pane="bottomLeft" activeCell="C8" sqref="C8"/>
    </sheetView>
  </sheetViews>
  <sheetFormatPr baseColWidth="10" defaultColWidth="11.42578125" defaultRowHeight="12.75"/>
  <cols>
    <col min="1" max="1" width="25.5703125" style="258" customWidth="1"/>
    <col min="2" max="2" width="38.5703125" style="258" customWidth="1"/>
    <col min="3" max="4" width="27.42578125" style="258" customWidth="1"/>
    <col min="5" max="5" width="27.42578125" style="257" customWidth="1"/>
    <col min="6" max="6" width="27.42578125" style="258" customWidth="1"/>
    <col min="7" max="7" width="15.28515625" style="258" customWidth="1"/>
    <col min="8" max="8" width="16" style="258" customWidth="1"/>
    <col min="9" max="9" width="15.28515625" style="258" customWidth="1"/>
    <col min="10" max="10" width="18.5703125" style="258" customWidth="1"/>
    <col min="11" max="11" width="15.28515625" style="258" customWidth="1"/>
    <col min="12" max="12" width="15.85546875" style="258" customWidth="1"/>
    <col min="13" max="13" width="15.28515625" style="258" customWidth="1"/>
    <col min="14" max="14" width="15" style="258" customWidth="1"/>
    <col min="15" max="15" width="15.28515625" style="258" customWidth="1"/>
    <col min="16" max="16" width="17" style="258" bestFit="1" customWidth="1"/>
    <col min="17" max="17" width="14.28515625" style="258" hidden="1" customWidth="1"/>
    <col min="18" max="18" width="14.28515625" style="258" customWidth="1"/>
    <col min="19" max="20" width="14.28515625" style="256" customWidth="1"/>
    <col min="21" max="21" width="17" style="258" customWidth="1"/>
    <col min="22" max="16384" width="11.42578125" style="258"/>
  </cols>
  <sheetData>
    <row r="1" spans="1:27" ht="18.75" customHeight="1">
      <c r="E1" s="282"/>
      <c r="G1" s="277" t="s">
        <v>91</v>
      </c>
      <c r="I1" s="277"/>
      <c r="J1" s="277"/>
      <c r="K1" s="277"/>
      <c r="L1" s="277"/>
      <c r="M1" s="277"/>
      <c r="N1" s="277"/>
      <c r="O1" s="277"/>
      <c r="P1" s="277"/>
      <c r="Q1" s="277"/>
      <c r="R1" s="277"/>
      <c r="S1" s="277"/>
      <c r="T1" s="277"/>
      <c r="U1" s="277"/>
      <c r="V1" s="277"/>
      <c r="W1" s="277"/>
      <c r="X1" s="277"/>
      <c r="Y1" s="277"/>
      <c r="Z1" s="277"/>
      <c r="AA1" s="277"/>
    </row>
    <row r="2" spans="1:27" ht="18.75">
      <c r="A2" s="264" t="s">
        <v>1345</v>
      </c>
      <c r="E2" s="282"/>
      <c r="G2" s="277"/>
      <c r="I2" s="277"/>
      <c r="J2" s="277"/>
      <c r="K2" s="277"/>
      <c r="L2" s="277"/>
      <c r="M2" s="277"/>
      <c r="N2" s="277"/>
      <c r="O2" s="277"/>
      <c r="P2" s="277"/>
      <c r="Q2" s="277"/>
      <c r="R2" s="277"/>
      <c r="S2" s="277"/>
      <c r="T2" s="277"/>
      <c r="U2" s="277"/>
      <c r="V2" s="277"/>
      <c r="W2" s="277"/>
      <c r="X2" s="277"/>
      <c r="Y2" s="277"/>
      <c r="Z2" s="277"/>
      <c r="AA2" s="277"/>
    </row>
    <row r="3" spans="1:27" ht="18.75">
      <c r="A3" s="309" t="s">
        <v>1460</v>
      </c>
      <c r="E3" s="282"/>
      <c r="G3" s="277"/>
      <c r="I3" s="277"/>
      <c r="J3" s="277"/>
      <c r="K3" s="277"/>
      <c r="L3" s="277"/>
      <c r="M3" s="277"/>
      <c r="N3" s="277"/>
      <c r="O3" s="277"/>
      <c r="P3" s="277"/>
      <c r="Q3" s="277"/>
      <c r="R3" s="277"/>
      <c r="S3" s="277"/>
      <c r="T3" s="277"/>
      <c r="U3" s="277"/>
      <c r="V3" s="277"/>
      <c r="W3" s="277"/>
      <c r="X3" s="277"/>
      <c r="Y3" s="277"/>
      <c r="Z3" s="277"/>
      <c r="AA3" s="277"/>
    </row>
    <row r="4" spans="1:27" ht="15">
      <c r="A4" s="352" t="s">
        <v>1461</v>
      </c>
      <c r="B4" s="264"/>
      <c r="C4" s="264"/>
      <c r="D4" s="264"/>
      <c r="E4" s="247"/>
      <c r="F4" s="264"/>
      <c r="G4" s="264"/>
      <c r="H4" s="264"/>
      <c r="I4" s="264"/>
      <c r="J4" s="264"/>
      <c r="K4" s="264"/>
      <c r="L4" s="264"/>
      <c r="M4" s="264"/>
      <c r="N4" s="264"/>
      <c r="O4" s="264"/>
      <c r="P4" s="264"/>
      <c r="Q4" s="264"/>
      <c r="R4" s="264"/>
      <c r="S4" s="264"/>
      <c r="T4" s="264"/>
      <c r="U4" s="264"/>
    </row>
    <row r="5" spans="1:27" s="66" customFormat="1" ht="23.25" customHeight="1">
      <c r="A5" s="836" t="s">
        <v>97</v>
      </c>
      <c r="B5" s="835" t="s">
        <v>111</v>
      </c>
      <c r="C5" s="838" t="s">
        <v>86</v>
      </c>
      <c r="D5" s="838" t="s">
        <v>87</v>
      </c>
      <c r="E5" s="838" t="s">
        <v>389</v>
      </c>
      <c r="F5" s="838" t="s">
        <v>88</v>
      </c>
      <c r="G5" s="841" t="s">
        <v>100</v>
      </c>
      <c r="H5" s="847"/>
      <c r="I5" s="847"/>
      <c r="J5" s="847"/>
      <c r="K5" s="847"/>
      <c r="L5" s="847"/>
      <c r="M5" s="847"/>
      <c r="N5" s="842"/>
      <c r="O5" s="843" t="s">
        <v>101</v>
      </c>
      <c r="P5" s="844"/>
      <c r="Q5" s="835" t="s">
        <v>102</v>
      </c>
      <c r="R5" s="835" t="s">
        <v>103</v>
      </c>
      <c r="S5" s="835" t="s">
        <v>110</v>
      </c>
      <c r="T5" s="835" t="s">
        <v>109</v>
      </c>
      <c r="U5" s="832" t="s">
        <v>89</v>
      </c>
    </row>
    <row r="6" spans="1:27" s="66" customFormat="1" ht="15" customHeight="1">
      <c r="A6" s="836"/>
      <c r="B6" s="836"/>
      <c r="C6" s="839"/>
      <c r="D6" s="839"/>
      <c r="E6" s="839"/>
      <c r="F6" s="839"/>
      <c r="G6" s="841" t="s">
        <v>104</v>
      </c>
      <c r="H6" s="842"/>
      <c r="I6" s="841" t="s">
        <v>105</v>
      </c>
      <c r="J6" s="842"/>
      <c r="K6" s="841" t="s">
        <v>106</v>
      </c>
      <c r="L6" s="842"/>
      <c r="M6" s="841" t="s">
        <v>107</v>
      </c>
      <c r="N6" s="842"/>
      <c r="O6" s="845"/>
      <c r="P6" s="846"/>
      <c r="Q6" s="836"/>
      <c r="R6" s="836"/>
      <c r="S6" s="836"/>
      <c r="T6" s="836"/>
      <c r="U6" s="833"/>
    </row>
    <row r="7" spans="1:27" s="66" customFormat="1" ht="24" customHeight="1">
      <c r="A7" s="837"/>
      <c r="B7" s="837"/>
      <c r="C7" s="840"/>
      <c r="D7" s="840"/>
      <c r="E7" s="840"/>
      <c r="F7" s="840"/>
      <c r="G7" s="409" t="s">
        <v>108</v>
      </c>
      <c r="H7" s="409" t="s">
        <v>12</v>
      </c>
      <c r="I7" s="409" t="s">
        <v>108</v>
      </c>
      <c r="J7" s="409" t="s">
        <v>12</v>
      </c>
      <c r="K7" s="409" t="s">
        <v>108</v>
      </c>
      <c r="L7" s="409" t="s">
        <v>12</v>
      </c>
      <c r="M7" s="409" t="s">
        <v>108</v>
      </c>
      <c r="N7" s="409" t="s">
        <v>12</v>
      </c>
      <c r="O7" s="409" t="s">
        <v>108</v>
      </c>
      <c r="P7" s="409" t="s">
        <v>12</v>
      </c>
      <c r="Q7" s="837"/>
      <c r="R7" s="837"/>
      <c r="S7" s="837"/>
      <c r="T7" s="837"/>
      <c r="U7" s="834"/>
    </row>
    <row r="8" spans="1:27" ht="15.75" customHeight="1">
      <c r="A8" s="410"/>
      <c r="B8" s="411"/>
      <c r="C8" s="412"/>
      <c r="D8" s="412"/>
      <c r="E8" s="413"/>
      <c r="F8" s="412"/>
      <c r="G8" s="414"/>
      <c r="H8" s="414"/>
      <c r="I8" s="414"/>
      <c r="J8" s="414"/>
      <c r="K8" s="414"/>
      <c r="L8" s="414"/>
      <c r="M8" s="414"/>
      <c r="N8" s="414"/>
      <c r="O8" s="414"/>
      <c r="P8" s="414"/>
      <c r="Q8" s="415"/>
      <c r="R8" s="415"/>
      <c r="S8" s="415"/>
      <c r="T8" s="415"/>
      <c r="U8" s="416"/>
    </row>
    <row r="9" spans="1:27" ht="78.75" customHeight="1">
      <c r="A9" s="859" t="s">
        <v>1450</v>
      </c>
      <c r="B9" s="854" t="s">
        <v>1448</v>
      </c>
      <c r="C9" s="511" t="s">
        <v>1620</v>
      </c>
      <c r="D9" s="511" t="s">
        <v>1621</v>
      </c>
      <c r="E9" s="300" t="s">
        <v>1682</v>
      </c>
      <c r="F9" s="528" t="s">
        <v>1622</v>
      </c>
      <c r="G9" s="541">
        <v>0.2</v>
      </c>
      <c r="H9" s="542">
        <v>56598</v>
      </c>
      <c r="I9" s="543">
        <v>0.2</v>
      </c>
      <c r="J9" s="542">
        <v>56598</v>
      </c>
      <c r="K9" s="543">
        <v>0.3</v>
      </c>
      <c r="L9" s="542">
        <v>56598</v>
      </c>
      <c r="M9" s="543">
        <v>0.3</v>
      </c>
      <c r="N9" s="542">
        <v>56598</v>
      </c>
      <c r="O9" s="543">
        <f t="shared" ref="O9:P11" si="0">+M9+K9+I9+G9</f>
        <v>1</v>
      </c>
      <c r="P9" s="542">
        <f t="shared" si="0"/>
        <v>226392</v>
      </c>
      <c r="Q9" s="494" t="s">
        <v>1623</v>
      </c>
      <c r="R9" s="494" t="s">
        <v>1624</v>
      </c>
      <c r="S9" s="494" t="s">
        <v>1625</v>
      </c>
      <c r="T9" s="512" t="s">
        <v>1626</v>
      </c>
      <c r="U9" s="494" t="s">
        <v>1627</v>
      </c>
    </row>
    <row r="10" spans="1:27" ht="70.5" customHeight="1">
      <c r="A10" s="860"/>
      <c r="B10" s="854"/>
      <c r="C10" s="511" t="s">
        <v>1628</v>
      </c>
      <c r="D10" s="511" t="s">
        <v>1629</v>
      </c>
      <c r="E10" s="300" t="s">
        <v>1683</v>
      </c>
      <c r="F10" s="529" t="s">
        <v>1630</v>
      </c>
      <c r="G10" s="543">
        <v>0.2</v>
      </c>
      <c r="H10" s="542">
        <v>11000</v>
      </c>
      <c r="I10" s="543">
        <v>0.4</v>
      </c>
      <c r="J10" s="542">
        <v>17000</v>
      </c>
      <c r="K10" s="543">
        <v>0.2</v>
      </c>
      <c r="L10" s="542">
        <v>11000</v>
      </c>
      <c r="M10" s="544">
        <v>0.2</v>
      </c>
      <c r="N10" s="542">
        <v>11000</v>
      </c>
      <c r="O10" s="543">
        <f t="shared" si="0"/>
        <v>1</v>
      </c>
      <c r="P10" s="542">
        <f t="shared" si="0"/>
        <v>50000</v>
      </c>
      <c r="Q10" s="494" t="s">
        <v>1623</v>
      </c>
      <c r="R10" s="494"/>
      <c r="S10" s="494" t="s">
        <v>1631</v>
      </c>
      <c r="T10" s="512" t="s">
        <v>1626</v>
      </c>
      <c r="U10" s="494" t="s">
        <v>1627</v>
      </c>
    </row>
    <row r="11" spans="1:27" ht="72.75" customHeight="1">
      <c r="A11" s="857" t="s">
        <v>1449</v>
      </c>
      <c r="B11" s="857" t="s">
        <v>1451</v>
      </c>
      <c r="C11" s="515" t="s">
        <v>1638</v>
      </c>
      <c r="D11" s="516" t="s">
        <v>1639</v>
      </c>
      <c r="E11" s="300" t="s">
        <v>1684</v>
      </c>
      <c r="F11" s="516" t="s">
        <v>1640</v>
      </c>
      <c r="G11" s="545">
        <v>0.5</v>
      </c>
      <c r="H11" s="546">
        <v>2674</v>
      </c>
      <c r="I11" s="545">
        <v>0.5</v>
      </c>
      <c r="J11" s="546">
        <v>2674</v>
      </c>
      <c r="K11" s="547"/>
      <c r="L11" s="546">
        <v>2674</v>
      </c>
      <c r="M11" s="547"/>
      <c r="N11" s="546">
        <v>2674</v>
      </c>
      <c r="O11" s="543">
        <f t="shared" si="0"/>
        <v>1</v>
      </c>
      <c r="P11" s="542">
        <f t="shared" si="0"/>
        <v>10696</v>
      </c>
      <c r="Q11" s="517" t="s">
        <v>1641</v>
      </c>
      <c r="R11" s="529" t="s">
        <v>1642</v>
      </c>
      <c r="S11" s="533" t="s">
        <v>1643</v>
      </c>
      <c r="T11" s="516" t="s">
        <v>1644</v>
      </c>
      <c r="U11" s="529" t="s">
        <v>1645</v>
      </c>
    </row>
    <row r="12" spans="1:27" ht="76.5" customHeight="1">
      <c r="A12" s="858"/>
      <c r="B12" s="858"/>
      <c r="C12" s="518" t="s">
        <v>1646</v>
      </c>
      <c r="D12" s="519" t="s">
        <v>1647</v>
      </c>
      <c r="E12" s="300" t="s">
        <v>1685</v>
      </c>
      <c r="F12" s="550" t="s">
        <v>1648</v>
      </c>
      <c r="G12" s="249">
        <v>0.33329999999999999</v>
      </c>
      <c r="H12" s="250">
        <v>22783.33</v>
      </c>
      <c r="I12" s="249">
        <v>0.33329999999999999</v>
      </c>
      <c r="J12" s="250">
        <v>22783.33</v>
      </c>
      <c r="K12" s="249">
        <v>0.34</v>
      </c>
      <c r="L12" s="250">
        <v>22783.34</v>
      </c>
      <c r="M12" s="249"/>
      <c r="N12" s="361"/>
      <c r="O12" s="249">
        <v>1</v>
      </c>
      <c r="P12" s="552">
        <f>+H12+J12+L12+N12</f>
        <v>68350</v>
      </c>
      <c r="Q12" s="248" t="s">
        <v>1649</v>
      </c>
      <c r="R12" s="534" t="s">
        <v>1650</v>
      </c>
      <c r="S12" s="534" t="s">
        <v>1651</v>
      </c>
      <c r="T12" s="534" t="s">
        <v>1652</v>
      </c>
      <c r="U12" s="534" t="s">
        <v>1653</v>
      </c>
    </row>
    <row r="13" spans="1:27" ht="52.5" customHeight="1">
      <c r="A13" s="858"/>
      <c r="B13" s="469" t="s">
        <v>1452</v>
      </c>
      <c r="C13" s="513" t="s">
        <v>1632</v>
      </c>
      <c r="D13" s="511" t="s">
        <v>1633</v>
      </c>
      <c r="E13" s="514" t="s">
        <v>1686</v>
      </c>
      <c r="F13" s="529" t="s">
        <v>1634</v>
      </c>
      <c r="G13" s="543">
        <v>0.1</v>
      </c>
      <c r="H13" s="542">
        <v>10696</v>
      </c>
      <c r="I13" s="543">
        <v>0.3</v>
      </c>
      <c r="J13" s="542">
        <v>10696</v>
      </c>
      <c r="K13" s="543">
        <v>0.4</v>
      </c>
      <c r="L13" s="542">
        <v>0</v>
      </c>
      <c r="M13" s="544">
        <v>0.2</v>
      </c>
      <c r="N13" s="542">
        <v>0</v>
      </c>
      <c r="O13" s="543"/>
      <c r="P13" s="542">
        <f>+N13+L13+J13+H13</f>
        <v>21392</v>
      </c>
      <c r="Q13" s="494" t="s">
        <v>1635</v>
      </c>
      <c r="R13" s="494" t="s">
        <v>1624</v>
      </c>
      <c r="S13" s="494" t="s">
        <v>1636</v>
      </c>
      <c r="T13" s="512" t="s">
        <v>1637</v>
      </c>
      <c r="U13" s="494" t="s">
        <v>1627</v>
      </c>
    </row>
    <row r="14" spans="1:27" ht="82.5" customHeight="1">
      <c r="A14" s="858"/>
      <c r="B14" s="470" t="s">
        <v>1453</v>
      </c>
      <c r="C14" s="530" t="s">
        <v>1654</v>
      </c>
      <c r="D14" s="531" t="s">
        <v>1655</v>
      </c>
      <c r="E14" s="532" t="s">
        <v>1687</v>
      </c>
      <c r="F14" s="520" t="s">
        <v>1656</v>
      </c>
      <c r="G14" s="539">
        <v>0.25</v>
      </c>
      <c r="H14" s="540">
        <v>0</v>
      </c>
      <c r="I14" s="539">
        <v>0.25</v>
      </c>
      <c r="J14" s="540">
        <v>0</v>
      </c>
      <c r="K14" s="539">
        <v>0.25</v>
      </c>
      <c r="L14" s="540">
        <v>0</v>
      </c>
      <c r="M14" s="548">
        <v>0.25</v>
      </c>
      <c r="N14" s="549">
        <v>0</v>
      </c>
      <c r="O14" s="249">
        <v>1</v>
      </c>
      <c r="P14" s="373">
        <f>+H14+J14+L14+N14</f>
        <v>0</v>
      </c>
      <c r="Q14" s="523" t="s">
        <v>1657</v>
      </c>
      <c r="R14" s="535" t="s">
        <v>1658</v>
      </c>
      <c r="S14" s="536" t="s">
        <v>1659</v>
      </c>
      <c r="T14" s="537" t="s">
        <v>1660</v>
      </c>
      <c r="U14" s="534" t="s">
        <v>1661</v>
      </c>
    </row>
    <row r="15" spans="1:27" ht="69" customHeight="1">
      <c r="A15" s="858"/>
      <c r="B15" s="470" t="s">
        <v>1454</v>
      </c>
      <c r="C15" s="513" t="s">
        <v>1668</v>
      </c>
      <c r="D15" s="511" t="s">
        <v>1669</v>
      </c>
      <c r="E15" s="514" t="s">
        <v>1688</v>
      </c>
      <c r="F15" s="494" t="s">
        <v>1670</v>
      </c>
      <c r="G15" s="543">
        <v>0.25</v>
      </c>
      <c r="H15" s="542">
        <v>16043.75</v>
      </c>
      <c r="I15" s="543">
        <v>0.25</v>
      </c>
      <c r="J15" s="542">
        <v>16043.75</v>
      </c>
      <c r="K15" s="543">
        <v>0.25</v>
      </c>
      <c r="L15" s="542">
        <v>16043.75</v>
      </c>
      <c r="M15" s="544">
        <v>0.25</v>
      </c>
      <c r="N15" s="542">
        <v>16043.75</v>
      </c>
      <c r="O15" s="249">
        <v>1</v>
      </c>
      <c r="P15" s="542">
        <f>+N15+L15+J15+H15</f>
        <v>64175</v>
      </c>
      <c r="Q15" s="494" t="s">
        <v>1671</v>
      </c>
      <c r="R15" s="529" t="s">
        <v>1624</v>
      </c>
      <c r="S15" s="529" t="s">
        <v>1672</v>
      </c>
      <c r="T15" s="512" t="s">
        <v>1667</v>
      </c>
      <c r="U15" s="529" t="s">
        <v>1627</v>
      </c>
    </row>
    <row r="16" spans="1:27" ht="15.75" hidden="1">
      <c r="A16" s="858"/>
      <c r="B16" s="854" t="s">
        <v>1455</v>
      </c>
      <c r="C16" s="300"/>
      <c r="D16" s="248"/>
      <c r="E16" s="300"/>
      <c r="F16" s="300"/>
      <c r="G16" s="248"/>
      <c r="H16" s="336"/>
      <c r="I16" s="335"/>
      <c r="J16" s="335"/>
      <c r="K16" s="335"/>
      <c r="L16" s="335"/>
      <c r="M16" s="335"/>
      <c r="N16" s="335"/>
      <c r="O16" s="364">
        <f t="shared" ref="O16:O18" si="1">G16+I16+K16+M16</f>
        <v>0</v>
      </c>
      <c r="P16" s="365">
        <f t="shared" ref="P16:P18" si="2">H16+J16+L16+N16</f>
        <v>0</v>
      </c>
      <c r="Q16" s="248"/>
      <c r="R16" s="248"/>
      <c r="S16" s="248"/>
      <c r="T16" s="248"/>
      <c r="U16" s="248"/>
    </row>
    <row r="17" spans="1:21" ht="15.75" hidden="1">
      <c r="A17" s="858"/>
      <c r="B17" s="854"/>
      <c r="C17" s="300"/>
      <c r="D17" s="248"/>
      <c r="E17" s="300"/>
      <c r="F17" s="300"/>
      <c r="G17" s="248"/>
      <c r="H17" s="336"/>
      <c r="I17" s="335"/>
      <c r="J17" s="335"/>
      <c r="K17" s="335"/>
      <c r="L17" s="335"/>
      <c r="M17" s="335"/>
      <c r="N17" s="335"/>
      <c r="O17" s="364">
        <f t="shared" si="1"/>
        <v>0</v>
      </c>
      <c r="P17" s="365">
        <f t="shared" si="2"/>
        <v>0</v>
      </c>
      <c r="Q17" s="248"/>
      <c r="R17" s="248"/>
      <c r="S17" s="248"/>
      <c r="T17" s="248"/>
      <c r="U17" s="248"/>
    </row>
    <row r="18" spans="1:21" ht="15.75" hidden="1">
      <c r="A18" s="858"/>
      <c r="B18" s="854"/>
      <c r="C18" s="300"/>
      <c r="D18" s="248"/>
      <c r="E18" s="300"/>
      <c r="F18" s="300"/>
      <c r="G18" s="248"/>
      <c r="H18" s="336"/>
      <c r="I18" s="335"/>
      <c r="J18" s="335"/>
      <c r="K18" s="335"/>
      <c r="L18" s="335"/>
      <c r="M18" s="335"/>
      <c r="N18" s="335"/>
      <c r="O18" s="364">
        <f t="shared" si="1"/>
        <v>0</v>
      </c>
      <c r="P18" s="365">
        <f t="shared" si="2"/>
        <v>0</v>
      </c>
      <c r="Q18" s="248"/>
      <c r="R18" s="248"/>
      <c r="S18" s="248"/>
      <c r="T18" s="248"/>
      <c r="U18" s="248"/>
    </row>
    <row r="19" spans="1:21" ht="15.75" hidden="1">
      <c r="A19" s="858"/>
      <c r="B19" s="854"/>
      <c r="C19" s="300"/>
      <c r="D19" s="248"/>
      <c r="E19" s="300"/>
      <c r="F19" s="300"/>
      <c r="G19" s="248"/>
      <c r="H19" s="336"/>
      <c r="I19" s="335"/>
      <c r="J19" s="335"/>
      <c r="K19" s="335"/>
      <c r="L19" s="335"/>
      <c r="M19" s="335"/>
      <c r="N19" s="335"/>
      <c r="O19" s="364">
        <f t="shared" ref="O19:O28" si="3">G19+I19+K19+M19</f>
        <v>0</v>
      </c>
      <c r="P19" s="365">
        <f t="shared" ref="P19:P28" si="4">H19+J19+L19+N19</f>
        <v>0</v>
      </c>
      <c r="Q19" s="248"/>
      <c r="R19" s="248"/>
      <c r="S19" s="248"/>
      <c r="T19" s="248"/>
      <c r="U19" s="248"/>
    </row>
    <row r="20" spans="1:21" ht="15.75" hidden="1">
      <c r="A20" s="858"/>
      <c r="B20" s="854"/>
      <c r="C20" s="300"/>
      <c r="D20" s="248"/>
      <c r="E20" s="300"/>
      <c r="F20" s="300"/>
      <c r="G20" s="248"/>
      <c r="H20" s="336"/>
      <c r="I20" s="335"/>
      <c r="J20" s="335"/>
      <c r="K20" s="335"/>
      <c r="L20" s="335"/>
      <c r="M20" s="335"/>
      <c r="N20" s="335"/>
      <c r="O20" s="364">
        <f t="shared" si="3"/>
        <v>0</v>
      </c>
      <c r="P20" s="365">
        <f t="shared" si="4"/>
        <v>0</v>
      </c>
      <c r="Q20" s="248"/>
      <c r="R20" s="248"/>
      <c r="S20" s="248"/>
      <c r="T20" s="248"/>
      <c r="U20" s="248"/>
    </row>
    <row r="21" spans="1:21" ht="63.75" customHeight="1">
      <c r="A21" s="857" t="s">
        <v>1450</v>
      </c>
      <c r="B21" s="470" t="s">
        <v>1456</v>
      </c>
      <c r="C21" s="538" t="s">
        <v>1673</v>
      </c>
      <c r="D21" s="511" t="s">
        <v>1674</v>
      </c>
      <c r="E21" s="514" t="s">
        <v>1689</v>
      </c>
      <c r="F21" s="494" t="s">
        <v>1675</v>
      </c>
      <c r="G21" s="543">
        <v>1</v>
      </c>
      <c r="H21" s="542">
        <v>0</v>
      </c>
      <c r="I21" s="543"/>
      <c r="J21" s="542"/>
      <c r="K21" s="543"/>
      <c r="L21" s="542"/>
      <c r="M21" s="544"/>
      <c r="N21" s="542"/>
      <c r="O21" s="543">
        <f>+M21+K21+I21+G21</f>
        <v>1</v>
      </c>
      <c r="P21" s="542">
        <f>+N21+L21+J21+H21</f>
        <v>0</v>
      </c>
      <c r="Q21" s="494" t="s">
        <v>1623</v>
      </c>
      <c r="R21" s="494" t="s">
        <v>1624</v>
      </c>
      <c r="S21" s="494" t="s">
        <v>1676</v>
      </c>
      <c r="T21" s="512" t="s">
        <v>1677</v>
      </c>
      <c r="U21" s="494" t="s">
        <v>1627</v>
      </c>
    </row>
    <row r="22" spans="1:21" ht="15.75" hidden="1" customHeight="1">
      <c r="A22" s="858"/>
      <c r="B22" s="854" t="s">
        <v>1457</v>
      </c>
      <c r="C22" s="300"/>
      <c r="D22" s="248"/>
      <c r="E22" s="300"/>
      <c r="F22" s="300"/>
      <c r="G22" s="249"/>
      <c r="H22" s="335"/>
      <c r="I22" s="337"/>
      <c r="J22" s="335"/>
      <c r="K22" s="337"/>
      <c r="L22" s="335"/>
      <c r="M22" s="337"/>
      <c r="N22" s="335"/>
      <c r="O22" s="364">
        <f t="shared" si="3"/>
        <v>0</v>
      </c>
      <c r="P22" s="365">
        <f t="shared" si="4"/>
        <v>0</v>
      </c>
      <c r="Q22" s="335"/>
      <c r="R22" s="335"/>
      <c r="S22" s="248"/>
      <c r="T22" s="248"/>
      <c r="U22" s="248"/>
    </row>
    <row r="23" spans="1:21" ht="15.75" hidden="1" customHeight="1">
      <c r="A23" s="858"/>
      <c r="B23" s="854"/>
      <c r="C23" s="300"/>
      <c r="D23" s="248"/>
      <c r="E23" s="300"/>
      <c r="F23" s="300"/>
      <c r="G23" s="249"/>
      <c r="H23" s="335"/>
      <c r="I23" s="337"/>
      <c r="J23" s="335"/>
      <c r="K23" s="337"/>
      <c r="L23" s="335"/>
      <c r="M23" s="337"/>
      <c r="N23" s="335"/>
      <c r="O23" s="364">
        <f t="shared" si="3"/>
        <v>0</v>
      </c>
      <c r="P23" s="365">
        <f t="shared" si="4"/>
        <v>0</v>
      </c>
      <c r="Q23" s="335"/>
      <c r="R23" s="335"/>
      <c r="S23" s="248"/>
      <c r="T23" s="248"/>
      <c r="U23" s="248"/>
    </row>
    <row r="24" spans="1:21" ht="15.75" hidden="1" customHeight="1">
      <c r="A24" s="858"/>
      <c r="B24" s="854"/>
      <c r="C24" s="300"/>
      <c r="D24" s="248"/>
      <c r="E24" s="300"/>
      <c r="F24" s="300"/>
      <c r="G24" s="249"/>
      <c r="H24" s="335"/>
      <c r="I24" s="337"/>
      <c r="J24" s="335"/>
      <c r="K24" s="337"/>
      <c r="L24" s="335"/>
      <c r="M24" s="337"/>
      <c r="N24" s="335"/>
      <c r="O24" s="364">
        <f t="shared" si="3"/>
        <v>0</v>
      </c>
      <c r="P24" s="365">
        <f t="shared" si="4"/>
        <v>0</v>
      </c>
      <c r="Q24" s="335"/>
      <c r="R24" s="335"/>
      <c r="S24" s="248"/>
      <c r="T24" s="248"/>
      <c r="U24" s="248"/>
    </row>
    <row r="25" spans="1:21" ht="15.75" hidden="1" customHeight="1">
      <c r="A25" s="858"/>
      <c r="B25" s="854" t="s">
        <v>1458</v>
      </c>
      <c r="C25" s="300"/>
      <c r="D25" s="248"/>
      <c r="E25" s="300"/>
      <c r="F25" s="300"/>
      <c r="G25" s="249"/>
      <c r="H25" s="335"/>
      <c r="I25" s="337"/>
      <c r="J25" s="335"/>
      <c r="K25" s="337"/>
      <c r="L25" s="335"/>
      <c r="M25" s="337"/>
      <c r="N25" s="335"/>
      <c r="O25" s="364">
        <f t="shared" si="3"/>
        <v>0</v>
      </c>
      <c r="P25" s="365">
        <f t="shared" si="4"/>
        <v>0</v>
      </c>
      <c r="Q25" s="335"/>
      <c r="R25" s="335"/>
      <c r="S25" s="248"/>
      <c r="T25" s="248"/>
      <c r="U25" s="248"/>
    </row>
    <row r="26" spans="1:21" ht="15.75" hidden="1" customHeight="1">
      <c r="A26" s="858"/>
      <c r="B26" s="854"/>
      <c r="C26" s="300"/>
      <c r="D26" s="248"/>
      <c r="E26" s="300"/>
      <c r="F26" s="300"/>
      <c r="G26" s="249"/>
      <c r="H26" s="335"/>
      <c r="I26" s="337"/>
      <c r="J26" s="335"/>
      <c r="K26" s="337"/>
      <c r="L26" s="335"/>
      <c r="M26" s="337"/>
      <c r="N26" s="335"/>
      <c r="O26" s="364">
        <f t="shared" si="3"/>
        <v>0</v>
      </c>
      <c r="P26" s="365">
        <f t="shared" si="4"/>
        <v>0</v>
      </c>
      <c r="Q26" s="335"/>
      <c r="R26" s="335"/>
      <c r="S26" s="248"/>
      <c r="T26" s="248"/>
      <c r="U26" s="248"/>
    </row>
    <row r="27" spans="1:21" ht="15.75" hidden="1" customHeight="1">
      <c r="A27" s="858"/>
      <c r="B27" s="854"/>
      <c r="C27" s="300"/>
      <c r="D27" s="248"/>
      <c r="E27" s="300"/>
      <c r="F27" s="300"/>
      <c r="G27" s="249"/>
      <c r="H27" s="335"/>
      <c r="I27" s="337"/>
      <c r="J27" s="335"/>
      <c r="K27" s="337"/>
      <c r="L27" s="335"/>
      <c r="M27" s="337"/>
      <c r="N27" s="335"/>
      <c r="O27" s="364">
        <f t="shared" si="3"/>
        <v>0</v>
      </c>
      <c r="P27" s="365">
        <f t="shared" si="4"/>
        <v>0</v>
      </c>
      <c r="Q27" s="335"/>
      <c r="R27" s="335"/>
      <c r="S27" s="248"/>
      <c r="T27" s="248"/>
      <c r="U27" s="248"/>
    </row>
    <row r="28" spans="1:21" ht="15.75" hidden="1" customHeight="1">
      <c r="A28" s="858"/>
      <c r="B28" s="854"/>
      <c r="C28" s="300"/>
      <c r="D28" s="248"/>
      <c r="E28" s="300"/>
      <c r="F28" s="300"/>
      <c r="G28" s="249"/>
      <c r="H28" s="335"/>
      <c r="I28" s="337"/>
      <c r="J28" s="335"/>
      <c r="K28" s="337"/>
      <c r="L28" s="335"/>
      <c r="M28" s="337"/>
      <c r="N28" s="335"/>
      <c r="O28" s="364">
        <f t="shared" si="3"/>
        <v>0</v>
      </c>
      <c r="P28" s="365">
        <f t="shared" si="4"/>
        <v>0</v>
      </c>
      <c r="Q28" s="335"/>
      <c r="R28" s="335"/>
      <c r="S28" s="248"/>
      <c r="T28" s="248"/>
      <c r="U28" s="248"/>
    </row>
    <row r="29" spans="1:21" ht="49.5" customHeight="1">
      <c r="A29" s="861"/>
      <c r="B29" s="470" t="s">
        <v>1459</v>
      </c>
      <c r="C29" s="513" t="s">
        <v>1662</v>
      </c>
      <c r="D29" s="511" t="s">
        <v>1663</v>
      </c>
      <c r="E29" s="514" t="s">
        <v>1690</v>
      </c>
      <c r="F29" s="494" t="s">
        <v>1664</v>
      </c>
      <c r="G29" s="543">
        <v>0.25</v>
      </c>
      <c r="H29" s="542">
        <v>0</v>
      </c>
      <c r="I29" s="543">
        <v>0.25</v>
      </c>
      <c r="J29" s="542">
        <v>0</v>
      </c>
      <c r="K29" s="543">
        <v>0.25</v>
      </c>
      <c r="L29" s="542">
        <v>0</v>
      </c>
      <c r="M29" s="544">
        <v>0.25</v>
      </c>
      <c r="N29" s="542">
        <v>0</v>
      </c>
      <c r="O29" s="543"/>
      <c r="P29" s="542">
        <f>+N29+L29+J29+H29</f>
        <v>0</v>
      </c>
      <c r="Q29" s="494" t="s">
        <v>1665</v>
      </c>
      <c r="R29" s="494" t="s">
        <v>1624</v>
      </c>
      <c r="S29" s="494" t="s">
        <v>1666</v>
      </c>
      <c r="T29" s="512" t="s">
        <v>1667</v>
      </c>
      <c r="U29" s="494" t="s">
        <v>1627</v>
      </c>
    </row>
    <row r="30" spans="1:21" s="256" customFormat="1" ht="15.75">
      <c r="A30" s="285"/>
      <c r="B30" s="286"/>
      <c r="C30" s="285" t="s">
        <v>98</v>
      </c>
      <c r="D30" s="286"/>
      <c r="E30" s="286"/>
      <c r="F30" s="287"/>
      <c r="G30" s="259">
        <f t="shared" ref="G30:O30" si="5">SUM(G8:G29)</f>
        <v>3.0833000000000004</v>
      </c>
      <c r="H30" s="259">
        <f t="shared" si="5"/>
        <v>119795.08</v>
      </c>
      <c r="I30" s="259">
        <f t="shared" si="5"/>
        <v>2.4832999999999998</v>
      </c>
      <c r="J30" s="259">
        <f t="shared" si="5"/>
        <v>125795.08</v>
      </c>
      <c r="K30" s="259">
        <f t="shared" si="5"/>
        <v>1.9900000000000002</v>
      </c>
      <c r="L30" s="259">
        <f t="shared" si="5"/>
        <v>109099.09</v>
      </c>
      <c r="M30" s="259">
        <f t="shared" si="5"/>
        <v>1.45</v>
      </c>
      <c r="N30" s="259">
        <f t="shared" si="5"/>
        <v>86315.75</v>
      </c>
      <c r="O30" s="259">
        <f t="shared" si="5"/>
        <v>7</v>
      </c>
      <c r="P30" s="259">
        <f>SUM(P9:P29)</f>
        <v>441005</v>
      </c>
      <c r="Q30" s="260"/>
      <c r="R30" s="260"/>
      <c r="S30" s="260"/>
      <c r="T30" s="260"/>
      <c r="U30" s="260"/>
    </row>
    <row r="31" spans="1:21" ht="15.75">
      <c r="A31" s="256"/>
      <c r="B31" s="256"/>
      <c r="C31" s="256"/>
      <c r="D31" s="256"/>
      <c r="E31" s="255"/>
      <c r="F31" s="256"/>
      <c r="G31" s="256"/>
      <c r="S31" s="261"/>
      <c r="T31" s="261"/>
      <c r="U31" s="262"/>
    </row>
    <row r="32" spans="1:21" ht="15.75">
      <c r="E32" s="255"/>
      <c r="S32" s="261"/>
      <c r="T32" s="261"/>
    </row>
    <row r="33" spans="5:20" ht="15.75">
      <c r="E33" s="255"/>
      <c r="S33" s="261"/>
      <c r="T33" s="261"/>
    </row>
    <row r="34" spans="5:20" ht="15.75">
      <c r="E34" s="255"/>
      <c r="S34" s="261"/>
      <c r="T34" s="261"/>
    </row>
    <row r="35" spans="5:20" ht="15.75">
      <c r="E35" s="255"/>
      <c r="S35" s="261"/>
      <c r="T35" s="261"/>
    </row>
    <row r="36" spans="5:20" ht="15.75">
      <c r="E36" s="255"/>
      <c r="S36" s="261"/>
      <c r="T36" s="261"/>
    </row>
    <row r="37" spans="5:20" ht="15.75">
      <c r="E37" s="255"/>
      <c r="S37" s="261"/>
      <c r="T37" s="261"/>
    </row>
    <row r="38" spans="5:20" ht="15.75">
      <c r="E38" s="255"/>
      <c r="S38" s="261"/>
      <c r="T38" s="261"/>
    </row>
    <row r="39" spans="5:20" ht="15.75">
      <c r="E39" s="255"/>
      <c r="S39" s="261"/>
      <c r="T39" s="261"/>
    </row>
    <row r="40" spans="5:20" ht="15.75">
      <c r="E40" s="255"/>
      <c r="S40" s="261"/>
      <c r="T40" s="261"/>
    </row>
    <row r="41" spans="5:20" ht="15.75">
      <c r="E41" s="255"/>
      <c r="S41" s="261"/>
      <c r="T41" s="261"/>
    </row>
    <row r="42" spans="5:20" ht="15.75">
      <c r="E42" s="255"/>
      <c r="S42" s="263"/>
      <c r="T42" s="263"/>
    </row>
    <row r="43" spans="5:20" ht="15.75">
      <c r="E43" s="255"/>
      <c r="S43" s="261"/>
      <c r="T43" s="261"/>
    </row>
    <row r="44" spans="5:20" ht="15.75">
      <c r="E44" s="255"/>
      <c r="S44" s="261"/>
      <c r="T44" s="261"/>
    </row>
    <row r="45" spans="5:20" ht="15.75">
      <c r="E45" s="255"/>
      <c r="S45" s="261"/>
      <c r="T45" s="261"/>
    </row>
    <row r="46" spans="5:20" ht="15.75">
      <c r="E46" s="255"/>
      <c r="S46" s="261"/>
      <c r="T46" s="261"/>
    </row>
    <row r="47" spans="5:20" ht="15.75">
      <c r="E47" s="255"/>
      <c r="S47" s="261"/>
      <c r="T47" s="261"/>
    </row>
    <row r="48" spans="5:20" ht="15.75">
      <c r="E48" s="255"/>
      <c r="S48" s="261"/>
      <c r="T48" s="261"/>
    </row>
    <row r="49" spans="5:20" ht="15.75">
      <c r="E49" s="255"/>
      <c r="S49" s="261"/>
      <c r="T49" s="261"/>
    </row>
    <row r="50" spans="5:20" ht="15.75">
      <c r="E50" s="255"/>
      <c r="S50" s="261"/>
      <c r="T50" s="261"/>
    </row>
    <row r="51" spans="5:20" ht="15.75">
      <c r="E51" s="255"/>
      <c r="S51" s="261"/>
      <c r="T51" s="261"/>
    </row>
    <row r="52" spans="5:20" ht="15.75">
      <c r="E52" s="255"/>
      <c r="S52" s="261"/>
      <c r="T52" s="261"/>
    </row>
    <row r="53" spans="5:20" ht="15.75">
      <c r="E53" s="255"/>
      <c r="S53" s="261"/>
      <c r="T53" s="261"/>
    </row>
    <row r="54" spans="5:20" ht="15.75">
      <c r="E54" s="255"/>
      <c r="S54" s="263"/>
      <c r="T54" s="263"/>
    </row>
    <row r="55" spans="5:20" ht="15.75">
      <c r="E55" s="255"/>
      <c r="S55" s="261"/>
      <c r="T55" s="261"/>
    </row>
    <row r="56" spans="5:20" ht="15.75">
      <c r="E56" s="255"/>
      <c r="S56" s="261"/>
      <c r="T56" s="261"/>
    </row>
    <row r="57" spans="5:20" ht="15.75">
      <c r="E57" s="255"/>
      <c r="S57" s="261"/>
      <c r="T57" s="261"/>
    </row>
    <row r="58" spans="5:20" ht="15.75">
      <c r="E58" s="255"/>
      <c r="S58" s="261"/>
      <c r="T58" s="261"/>
    </row>
    <row r="59" spans="5:20" ht="15.75">
      <c r="E59" s="255"/>
      <c r="S59" s="261"/>
      <c r="T59" s="261"/>
    </row>
    <row r="60" spans="5:20" ht="15.75">
      <c r="E60" s="255"/>
      <c r="S60" s="261"/>
      <c r="T60" s="261"/>
    </row>
    <row r="61" spans="5:20" ht="15.75">
      <c r="E61" s="255"/>
      <c r="S61" s="261"/>
      <c r="T61" s="261"/>
    </row>
    <row r="62" spans="5:20" ht="15.75">
      <c r="E62" s="255"/>
      <c r="S62" s="261"/>
      <c r="T62" s="261"/>
    </row>
    <row r="63" spans="5:20" ht="15.75">
      <c r="E63" s="255"/>
      <c r="S63" s="263"/>
      <c r="T63" s="263"/>
    </row>
    <row r="64" spans="5:20" ht="15.75">
      <c r="E64" s="255"/>
      <c r="S64" s="261"/>
      <c r="T64" s="261"/>
    </row>
    <row r="65" spans="5:20" ht="15.75">
      <c r="E65" s="255"/>
      <c r="S65" s="261"/>
      <c r="T65" s="261"/>
    </row>
    <row r="66" spans="5:20">
      <c r="S66" s="261"/>
      <c r="T66" s="261"/>
    </row>
    <row r="67" spans="5:20">
      <c r="S67" s="261"/>
      <c r="T67" s="261"/>
    </row>
    <row r="68" spans="5:20">
      <c r="S68" s="261"/>
      <c r="T68" s="261"/>
    </row>
    <row r="69" spans="5:20">
      <c r="S69" s="261"/>
      <c r="T69" s="261"/>
    </row>
    <row r="70" spans="5:20">
      <c r="S70" s="261"/>
      <c r="T70" s="261"/>
    </row>
    <row r="71" spans="5:20" ht="15.75">
      <c r="S71" s="263"/>
      <c r="T71" s="263"/>
    </row>
    <row r="72" spans="5:20">
      <c r="S72" s="261"/>
      <c r="T72" s="261"/>
    </row>
    <row r="73" spans="5:20">
      <c r="S73" s="261"/>
      <c r="T73" s="261"/>
    </row>
    <row r="74" spans="5:20">
      <c r="S74" s="261"/>
      <c r="T74" s="261"/>
    </row>
    <row r="75" spans="5:20">
      <c r="S75" s="261"/>
      <c r="T75" s="261"/>
    </row>
    <row r="76" spans="5:20">
      <c r="S76" s="261"/>
      <c r="T76" s="261"/>
    </row>
    <row r="77" spans="5:20">
      <c r="S77" s="261"/>
      <c r="T77" s="261"/>
    </row>
    <row r="81" spans="5:20">
      <c r="E81" s="251"/>
      <c r="S81" s="258"/>
      <c r="T81" s="258"/>
    </row>
    <row r="82" spans="5:20">
      <c r="E82" s="251"/>
      <c r="S82" s="258"/>
      <c r="T82" s="258"/>
    </row>
    <row r="83" spans="5:20">
      <c r="E83" s="251"/>
      <c r="S83" s="258"/>
      <c r="T83" s="258"/>
    </row>
    <row r="84" spans="5:20">
      <c r="E84" s="251"/>
      <c r="S84" s="258"/>
      <c r="T84" s="258"/>
    </row>
    <row r="85" spans="5:20">
      <c r="E85" s="251"/>
      <c r="S85" s="258"/>
      <c r="T85" s="258"/>
    </row>
    <row r="86" spans="5:20">
      <c r="E86" s="251"/>
      <c r="S86" s="258"/>
      <c r="T86" s="258"/>
    </row>
    <row r="87" spans="5:20">
      <c r="E87" s="251"/>
      <c r="S87" s="258"/>
      <c r="T87" s="258"/>
    </row>
    <row r="88" spans="5:20">
      <c r="E88" s="251"/>
      <c r="S88" s="258"/>
      <c r="T88" s="258"/>
    </row>
    <row r="89" spans="5:20">
      <c r="E89" s="251"/>
      <c r="S89" s="258"/>
      <c r="T89" s="258"/>
    </row>
    <row r="90" spans="5:20">
      <c r="E90" s="251"/>
      <c r="S90" s="258"/>
      <c r="T90" s="258"/>
    </row>
    <row r="91" spans="5:20">
      <c r="E91" s="251"/>
      <c r="S91" s="258"/>
      <c r="T91" s="258"/>
    </row>
    <row r="92" spans="5:20">
      <c r="E92" s="251"/>
      <c r="S92" s="258"/>
      <c r="T92" s="258"/>
    </row>
    <row r="93" spans="5:20">
      <c r="E93" s="251"/>
      <c r="S93" s="258"/>
      <c r="T93" s="258"/>
    </row>
    <row r="94" spans="5:20">
      <c r="E94" s="251"/>
      <c r="S94" s="258"/>
      <c r="T94" s="258"/>
    </row>
    <row r="95" spans="5:20">
      <c r="E95" s="251"/>
      <c r="S95" s="258"/>
      <c r="T95" s="258"/>
    </row>
    <row r="96" spans="5:20">
      <c r="E96" s="251"/>
      <c r="S96" s="258"/>
      <c r="T96" s="258"/>
    </row>
    <row r="97" spans="5:20">
      <c r="E97" s="251"/>
      <c r="S97" s="258"/>
      <c r="T97" s="258"/>
    </row>
    <row r="98" spans="5:20">
      <c r="E98" s="251"/>
      <c r="S98" s="258"/>
      <c r="T98" s="258"/>
    </row>
    <row r="99" spans="5:20">
      <c r="E99" s="251"/>
      <c r="S99" s="258"/>
      <c r="T99" s="258"/>
    </row>
    <row r="100" spans="5:20">
      <c r="E100" s="251"/>
      <c r="S100" s="258"/>
      <c r="T100" s="258"/>
    </row>
    <row r="101" spans="5:20">
      <c r="E101" s="251"/>
      <c r="S101" s="258"/>
      <c r="T101" s="258"/>
    </row>
    <row r="102" spans="5:20">
      <c r="E102" s="251"/>
      <c r="S102" s="258"/>
      <c r="T102" s="258"/>
    </row>
    <row r="103" spans="5:20">
      <c r="E103" s="251"/>
      <c r="S103" s="258"/>
      <c r="T103" s="258"/>
    </row>
    <row r="104" spans="5:20">
      <c r="E104" s="251"/>
      <c r="S104" s="258"/>
      <c r="T104" s="258"/>
    </row>
    <row r="105" spans="5:20">
      <c r="E105" s="251"/>
      <c r="S105" s="258"/>
      <c r="T105" s="258"/>
    </row>
    <row r="106" spans="5:20">
      <c r="E106" s="251"/>
      <c r="S106" s="258"/>
      <c r="T106" s="258"/>
    </row>
    <row r="107" spans="5:20">
      <c r="E107" s="251"/>
      <c r="S107" s="258"/>
      <c r="T107" s="258"/>
    </row>
    <row r="108" spans="5:20">
      <c r="E108" s="251"/>
      <c r="S108" s="258"/>
      <c r="T108" s="258"/>
    </row>
    <row r="109" spans="5:20">
      <c r="E109" s="251"/>
      <c r="S109" s="258"/>
      <c r="T109" s="258"/>
    </row>
    <row r="110" spans="5:20">
      <c r="E110" s="251"/>
    </row>
    <row r="111" spans="5:20">
      <c r="E111" s="251"/>
    </row>
    <row r="112" spans="5:20">
      <c r="E112" s="251"/>
    </row>
    <row r="113" spans="5:5">
      <c r="E113" s="251"/>
    </row>
    <row r="114" spans="5:5">
      <c r="E114" s="251"/>
    </row>
    <row r="115" spans="5:5">
      <c r="E115" s="251"/>
    </row>
    <row r="116" spans="5:5">
      <c r="E116" s="251"/>
    </row>
    <row r="117" spans="5:5">
      <c r="E117" s="251"/>
    </row>
    <row r="118" spans="5:5">
      <c r="E118" s="251"/>
    </row>
    <row r="119" spans="5:5">
      <c r="E119" s="251"/>
    </row>
    <row r="120" spans="5:5">
      <c r="E120" s="251"/>
    </row>
    <row r="121" spans="5:5">
      <c r="E121" s="251"/>
    </row>
    <row r="122" spans="5:5">
      <c r="E122" s="251"/>
    </row>
    <row r="123" spans="5:5">
      <c r="E123" s="251"/>
    </row>
    <row r="124" spans="5:5">
      <c r="E124" s="251"/>
    </row>
    <row r="125" spans="5:5">
      <c r="E125" s="251"/>
    </row>
    <row r="126" spans="5:5">
      <c r="E126" s="251"/>
    </row>
    <row r="127" spans="5:5">
      <c r="E127" s="251"/>
    </row>
    <row r="128" spans="5:5">
      <c r="E128" s="251"/>
    </row>
    <row r="129" spans="5:5">
      <c r="E129" s="251"/>
    </row>
    <row r="130" spans="5:5">
      <c r="E130" s="251"/>
    </row>
    <row r="131" spans="5:5">
      <c r="E131" s="251"/>
    </row>
    <row r="132" spans="5:5">
      <c r="E132" s="251"/>
    </row>
    <row r="133" spans="5:5">
      <c r="E133" s="251"/>
    </row>
    <row r="134" spans="5:5">
      <c r="E134" s="251"/>
    </row>
    <row r="135" spans="5:5">
      <c r="E135" s="251"/>
    </row>
    <row r="136" spans="5:5">
      <c r="E136" s="251"/>
    </row>
    <row r="137" spans="5:5">
      <c r="E137" s="251"/>
    </row>
    <row r="138" spans="5:5">
      <c r="E138" s="251"/>
    </row>
    <row r="139" spans="5:5">
      <c r="E139" s="251"/>
    </row>
    <row r="140" spans="5:5">
      <c r="E140" s="251"/>
    </row>
    <row r="141" spans="5:5">
      <c r="E141" s="251"/>
    </row>
    <row r="142" spans="5:5">
      <c r="E142" s="251"/>
    </row>
    <row r="143" spans="5:5">
      <c r="E143" s="251"/>
    </row>
    <row r="144" spans="5:5">
      <c r="E144" s="251"/>
    </row>
    <row r="145" spans="5:5">
      <c r="E145" s="251"/>
    </row>
    <row r="146" spans="5:5">
      <c r="E146" s="251"/>
    </row>
    <row r="147" spans="5:5">
      <c r="E147" s="251"/>
    </row>
    <row r="148" spans="5:5">
      <c r="E148" s="251"/>
    </row>
    <row r="149" spans="5:5">
      <c r="E149" s="251"/>
    </row>
  </sheetData>
  <mergeCells count="25">
    <mergeCell ref="K6:L6"/>
    <mergeCell ref="M6:N6"/>
    <mergeCell ref="U5:U7"/>
    <mergeCell ref="O5:P6"/>
    <mergeCell ref="T5:T7"/>
    <mergeCell ref="Q5:Q7"/>
    <mergeCell ref="R5:R7"/>
    <mergeCell ref="G5:N5"/>
    <mergeCell ref="S5:S7"/>
    <mergeCell ref="G6:H6"/>
    <mergeCell ref="B22:B24"/>
    <mergeCell ref="B25:B28"/>
    <mergeCell ref="A21:A29"/>
    <mergeCell ref="I6:J6"/>
    <mergeCell ref="B11:B12"/>
    <mergeCell ref="B5:B7"/>
    <mergeCell ref="F5:F7"/>
    <mergeCell ref="E5:E7"/>
    <mergeCell ref="C5:C7"/>
    <mergeCell ref="D5:D7"/>
    <mergeCell ref="A5:A7"/>
    <mergeCell ref="A11:A20"/>
    <mergeCell ref="B16:B20"/>
    <mergeCell ref="B9:B10"/>
    <mergeCell ref="A9:A1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AA49"/>
  <sheetViews>
    <sheetView zoomScale="50" zoomScaleNormal="50" workbookViewId="0">
      <pane ySplit="8" topLeftCell="A14" activePane="bottomLeft" state="frozen"/>
      <selection activeCell="A7" sqref="A7"/>
      <selection pane="bottomLeft" activeCell="C14" sqref="C14"/>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customWidth="1"/>
    <col min="15" max="15" width="15.28515625" style="368" customWidth="1"/>
    <col min="16" max="16" width="18.28515625" style="369" customWidth="1"/>
    <col min="17" max="17" width="14.140625" hidden="1" customWidth="1"/>
    <col min="18" max="20" width="14.140625" customWidth="1"/>
    <col min="21" max="21" width="17" customWidth="1"/>
  </cols>
  <sheetData>
    <row r="1" spans="1:27" ht="18.75">
      <c r="G1" s="277" t="s">
        <v>1381</v>
      </c>
      <c r="I1" s="277"/>
      <c r="J1" s="277"/>
      <c r="K1" s="277"/>
      <c r="L1" s="277"/>
      <c r="M1" s="277"/>
      <c r="N1" s="277"/>
      <c r="O1" s="366"/>
      <c r="P1" s="366"/>
      <c r="Q1" s="277"/>
      <c r="R1" s="277"/>
      <c r="S1" s="277"/>
      <c r="T1" s="277"/>
      <c r="U1" s="277"/>
      <c r="V1" s="277"/>
      <c r="W1" s="277"/>
      <c r="X1" s="277"/>
      <c r="Y1" s="277"/>
      <c r="Z1" s="277"/>
      <c r="AA1" s="277"/>
    </row>
    <row r="2" spans="1:27" ht="18.75">
      <c r="A2" s="307" t="s">
        <v>1344</v>
      </c>
      <c r="G2" s="277"/>
      <c r="I2" s="277"/>
      <c r="J2" s="277"/>
      <c r="K2" s="277"/>
      <c r="L2" s="277"/>
      <c r="M2" s="277"/>
      <c r="N2" s="277"/>
      <c r="O2" s="366"/>
      <c r="P2" s="366"/>
      <c r="Q2" s="277"/>
      <c r="R2" s="277"/>
      <c r="S2" s="277"/>
      <c r="T2" s="277"/>
      <c r="U2" s="277"/>
      <c r="V2" s="277"/>
      <c r="W2" s="277"/>
      <c r="X2" s="277"/>
      <c r="Y2" s="277"/>
      <c r="Z2" s="277"/>
      <c r="AA2" s="277"/>
    </row>
    <row r="3" spans="1:27" ht="18.75">
      <c r="A3" s="308" t="s">
        <v>1385</v>
      </c>
      <c r="G3" s="277"/>
      <c r="I3" s="277"/>
      <c r="J3" s="277"/>
      <c r="K3" s="277"/>
      <c r="L3" s="277"/>
      <c r="M3" s="277"/>
      <c r="N3" s="277"/>
      <c r="O3" s="366"/>
      <c r="P3" s="366"/>
      <c r="Q3" s="277"/>
      <c r="R3" s="277"/>
      <c r="S3" s="277"/>
      <c r="T3" s="277"/>
      <c r="U3" s="277"/>
      <c r="V3" s="277"/>
      <c r="W3" s="277"/>
      <c r="X3" s="277"/>
      <c r="Y3" s="277"/>
      <c r="Z3" s="277"/>
      <c r="AA3" s="277"/>
    </row>
    <row r="4" spans="1:27" ht="18.75">
      <c r="A4" s="308" t="s">
        <v>1384</v>
      </c>
      <c r="G4" s="277"/>
      <c r="I4" s="277"/>
      <c r="J4" s="277"/>
      <c r="K4" s="277"/>
      <c r="L4" s="277"/>
      <c r="M4" s="277"/>
      <c r="N4" s="277"/>
      <c r="O4" s="366"/>
      <c r="P4" s="366"/>
      <c r="Q4" s="277"/>
      <c r="R4" s="277"/>
      <c r="S4" s="277"/>
      <c r="T4" s="277"/>
      <c r="U4" s="277"/>
      <c r="V4" s="277"/>
      <c r="W4" s="277"/>
      <c r="X4" s="277"/>
      <c r="Y4" s="277"/>
      <c r="Z4" s="277"/>
      <c r="AA4" s="277"/>
    </row>
    <row r="5" spans="1:27">
      <c r="A5" s="281" t="s">
        <v>1387</v>
      </c>
      <c r="B5" s="265"/>
      <c r="C5" s="265"/>
      <c r="D5" s="265"/>
      <c r="E5" s="265"/>
      <c r="F5" s="265"/>
      <c r="G5" s="265"/>
      <c r="H5" s="265"/>
      <c r="I5" s="265"/>
      <c r="J5" s="265"/>
      <c r="K5" s="265"/>
      <c r="L5" s="265"/>
      <c r="M5" s="265"/>
      <c r="N5" s="265"/>
      <c r="O5" s="367"/>
      <c r="P5" s="367"/>
      <c r="Q5" s="265"/>
      <c r="R5" s="265"/>
      <c r="S5" s="265"/>
      <c r="T5" s="265"/>
      <c r="U5" s="265"/>
    </row>
    <row r="6" spans="1:27" ht="15" customHeight="1">
      <c r="A6" s="836" t="s">
        <v>97</v>
      </c>
      <c r="B6" s="835" t="s">
        <v>111</v>
      </c>
      <c r="C6" s="838" t="s">
        <v>86</v>
      </c>
      <c r="D6" s="838" t="s">
        <v>87</v>
      </c>
      <c r="E6" s="838" t="s">
        <v>389</v>
      </c>
      <c r="F6" s="838" t="s">
        <v>88</v>
      </c>
      <c r="G6" s="841" t="s">
        <v>100</v>
      </c>
      <c r="H6" s="847"/>
      <c r="I6" s="847"/>
      <c r="J6" s="847"/>
      <c r="K6" s="847"/>
      <c r="L6" s="847"/>
      <c r="M6" s="847"/>
      <c r="N6" s="842"/>
      <c r="O6" s="843" t="s">
        <v>101</v>
      </c>
      <c r="P6" s="844"/>
      <c r="Q6" s="835" t="s">
        <v>102</v>
      </c>
      <c r="R6" s="835" t="s">
        <v>103</v>
      </c>
      <c r="S6" s="835" t="s">
        <v>110</v>
      </c>
      <c r="T6" s="835" t="s">
        <v>109</v>
      </c>
      <c r="U6" s="832" t="s">
        <v>89</v>
      </c>
    </row>
    <row r="7" spans="1:27" ht="15" customHeight="1">
      <c r="A7" s="836"/>
      <c r="B7" s="836"/>
      <c r="C7" s="839"/>
      <c r="D7" s="839"/>
      <c r="E7" s="839"/>
      <c r="F7" s="839"/>
      <c r="G7" s="841" t="s">
        <v>104</v>
      </c>
      <c r="H7" s="842"/>
      <c r="I7" s="841" t="s">
        <v>105</v>
      </c>
      <c r="J7" s="842"/>
      <c r="K7" s="841" t="s">
        <v>106</v>
      </c>
      <c r="L7" s="842"/>
      <c r="M7" s="841" t="s">
        <v>107</v>
      </c>
      <c r="N7" s="842"/>
      <c r="O7" s="845"/>
      <c r="P7" s="846"/>
      <c r="Q7" s="836"/>
      <c r="R7" s="836"/>
      <c r="S7" s="836"/>
      <c r="T7" s="836"/>
      <c r="U7" s="833"/>
    </row>
    <row r="8" spans="1:27" ht="25.5">
      <c r="A8" s="837"/>
      <c r="B8" s="837"/>
      <c r="C8" s="840"/>
      <c r="D8" s="840"/>
      <c r="E8" s="840"/>
      <c r="F8" s="840"/>
      <c r="G8" s="409" t="s">
        <v>108</v>
      </c>
      <c r="H8" s="409" t="s">
        <v>12</v>
      </c>
      <c r="I8" s="409" t="s">
        <v>108</v>
      </c>
      <c r="J8" s="409" t="s">
        <v>12</v>
      </c>
      <c r="K8" s="409" t="s">
        <v>108</v>
      </c>
      <c r="L8" s="409" t="s">
        <v>12</v>
      </c>
      <c r="M8" s="409" t="s">
        <v>108</v>
      </c>
      <c r="N8" s="409" t="s">
        <v>12</v>
      </c>
      <c r="O8" s="409" t="s">
        <v>108</v>
      </c>
      <c r="P8" s="409" t="s">
        <v>12</v>
      </c>
      <c r="Q8" s="837"/>
      <c r="R8" s="837"/>
      <c r="S8" s="837"/>
      <c r="T8" s="837"/>
      <c r="U8" s="834"/>
    </row>
    <row r="9" spans="1:27" s="350" customFormat="1" ht="15.75">
      <c r="A9" s="410"/>
      <c r="B9" s="411"/>
      <c r="C9" s="412"/>
      <c r="D9" s="412"/>
      <c r="E9" s="413"/>
      <c r="F9" s="412"/>
      <c r="G9" s="414"/>
      <c r="H9" s="414"/>
      <c r="I9" s="414"/>
      <c r="J9" s="414"/>
      <c r="K9" s="414"/>
      <c r="L9" s="414"/>
      <c r="M9" s="414"/>
      <c r="N9" s="414"/>
      <c r="O9" s="414"/>
      <c r="P9" s="414"/>
      <c r="Q9" s="415"/>
      <c r="R9" s="415"/>
      <c r="S9" s="415"/>
      <c r="T9" s="415"/>
      <c r="U9" s="416"/>
    </row>
    <row r="10" spans="1:27" ht="82.5" customHeight="1">
      <c r="A10" s="865" t="s">
        <v>1382</v>
      </c>
      <c r="B10" s="865" t="s">
        <v>1793</v>
      </c>
      <c r="C10" s="564" t="s">
        <v>1693</v>
      </c>
      <c r="D10" s="553" t="s">
        <v>1694</v>
      </c>
      <c r="E10" s="471" t="s">
        <v>1765</v>
      </c>
      <c r="F10" s="554" t="s">
        <v>1695</v>
      </c>
      <c r="G10" s="565">
        <v>0.25</v>
      </c>
      <c r="H10" s="566">
        <v>53479.25</v>
      </c>
      <c r="I10" s="565">
        <v>0.25</v>
      </c>
      <c r="J10" s="566">
        <v>53479.25</v>
      </c>
      <c r="K10" s="565">
        <v>0.25</v>
      </c>
      <c r="L10" s="566">
        <v>53479.25</v>
      </c>
      <c r="M10" s="565">
        <v>0.25</v>
      </c>
      <c r="N10" s="566">
        <v>53479.25</v>
      </c>
      <c r="O10" s="567">
        <f t="shared" ref="O10:P25" si="0">+G10+I10+K10+M10</f>
        <v>1</v>
      </c>
      <c r="P10" s="581">
        <f t="shared" si="0"/>
        <v>213917</v>
      </c>
      <c r="Q10" s="558" t="s">
        <v>1696</v>
      </c>
      <c r="R10" s="558" t="s">
        <v>1697</v>
      </c>
      <c r="S10" s="553" t="s">
        <v>1698</v>
      </c>
      <c r="T10" s="558" t="s">
        <v>1699</v>
      </c>
      <c r="U10" s="553" t="s">
        <v>1700</v>
      </c>
    </row>
    <row r="11" spans="1:27" ht="86.25" customHeight="1">
      <c r="A11" s="866"/>
      <c r="B11" s="866"/>
      <c r="C11" s="564" t="s">
        <v>1701</v>
      </c>
      <c r="D11" s="555" t="s">
        <v>1702</v>
      </c>
      <c r="E11" s="471" t="s">
        <v>1766</v>
      </c>
      <c r="F11" s="554" t="s">
        <v>1703</v>
      </c>
      <c r="G11" s="565">
        <v>0</v>
      </c>
      <c r="H11" s="566"/>
      <c r="I11" s="565">
        <v>0.5</v>
      </c>
      <c r="J11" s="566">
        <v>5000</v>
      </c>
      <c r="K11" s="565">
        <v>0.25</v>
      </c>
      <c r="L11" s="566">
        <v>5000</v>
      </c>
      <c r="M11" s="565">
        <v>0.25</v>
      </c>
      <c r="N11" s="566">
        <v>5000</v>
      </c>
      <c r="O11" s="567">
        <f t="shared" si="0"/>
        <v>1</v>
      </c>
      <c r="P11" s="581">
        <f t="shared" si="0"/>
        <v>15000</v>
      </c>
      <c r="Q11" s="558" t="s">
        <v>1704</v>
      </c>
      <c r="R11" s="558" t="s">
        <v>1705</v>
      </c>
      <c r="S11" s="553" t="s">
        <v>1706</v>
      </c>
      <c r="T11" s="558" t="s">
        <v>1707</v>
      </c>
      <c r="U11" s="553" t="s">
        <v>1708</v>
      </c>
    </row>
    <row r="12" spans="1:27" ht="69.75" customHeight="1">
      <c r="A12" s="866"/>
      <c r="B12" s="866"/>
      <c r="C12" s="564" t="s">
        <v>1709</v>
      </c>
      <c r="D12" s="555" t="s">
        <v>1710</v>
      </c>
      <c r="E12" s="471" t="s">
        <v>1767</v>
      </c>
      <c r="F12" s="554" t="s">
        <v>1711</v>
      </c>
      <c r="G12" s="565">
        <v>0</v>
      </c>
      <c r="H12" s="566"/>
      <c r="I12" s="565">
        <v>0.5</v>
      </c>
      <c r="J12" s="566">
        <v>5000</v>
      </c>
      <c r="K12" s="565">
        <v>0.25</v>
      </c>
      <c r="L12" s="566">
        <v>5000</v>
      </c>
      <c r="M12" s="565">
        <v>0.25</v>
      </c>
      <c r="N12" s="566">
        <v>5000</v>
      </c>
      <c r="O12" s="567">
        <f t="shared" si="0"/>
        <v>1</v>
      </c>
      <c r="P12" s="581">
        <f t="shared" si="0"/>
        <v>15000</v>
      </c>
      <c r="Q12" s="558" t="s">
        <v>1712</v>
      </c>
      <c r="R12" s="558" t="s">
        <v>1713</v>
      </c>
      <c r="S12" s="553" t="s">
        <v>1714</v>
      </c>
      <c r="T12" s="558" t="s">
        <v>1707</v>
      </c>
      <c r="U12" s="553" t="s">
        <v>1715</v>
      </c>
    </row>
    <row r="13" spans="1:27" ht="90.75" customHeight="1">
      <c r="A13" s="866"/>
      <c r="B13" s="866"/>
      <c r="C13" s="564" t="s">
        <v>1716</v>
      </c>
      <c r="D13" s="555" t="s">
        <v>1717</v>
      </c>
      <c r="E13" s="471" t="s">
        <v>1768</v>
      </c>
      <c r="F13" s="554" t="s">
        <v>1718</v>
      </c>
      <c r="G13" s="565">
        <v>0.25</v>
      </c>
      <c r="H13" s="566">
        <v>0</v>
      </c>
      <c r="I13" s="565">
        <v>0.25</v>
      </c>
      <c r="J13" s="566">
        <v>45000</v>
      </c>
      <c r="K13" s="565">
        <v>0.25</v>
      </c>
      <c r="L13" s="566">
        <v>0</v>
      </c>
      <c r="M13" s="565">
        <v>0.25</v>
      </c>
      <c r="N13" s="566">
        <v>0</v>
      </c>
      <c r="O13" s="567">
        <f t="shared" si="0"/>
        <v>1</v>
      </c>
      <c r="P13" s="581">
        <f t="shared" si="0"/>
        <v>45000</v>
      </c>
      <c r="Q13" s="558" t="s">
        <v>1719</v>
      </c>
      <c r="R13" s="558" t="s">
        <v>1720</v>
      </c>
      <c r="S13" s="553" t="s">
        <v>1721</v>
      </c>
      <c r="T13" s="558" t="s">
        <v>1707</v>
      </c>
      <c r="U13" s="553" t="s">
        <v>1715</v>
      </c>
    </row>
    <row r="14" spans="1:27" ht="91.5" customHeight="1">
      <c r="A14" s="866"/>
      <c r="B14" s="866"/>
      <c r="C14" s="564" t="s">
        <v>1774</v>
      </c>
      <c r="D14" s="555" t="s">
        <v>1775</v>
      </c>
      <c r="E14" s="471" t="s">
        <v>1769</v>
      </c>
      <c r="F14" s="554" t="s">
        <v>1722</v>
      </c>
      <c r="G14" s="565">
        <v>0.25</v>
      </c>
      <c r="H14" s="566">
        <v>15000</v>
      </c>
      <c r="I14" s="565">
        <v>0.25</v>
      </c>
      <c r="J14" s="566">
        <v>15000</v>
      </c>
      <c r="K14" s="565">
        <v>0.25</v>
      </c>
      <c r="L14" s="566">
        <v>15000</v>
      </c>
      <c r="M14" s="565">
        <v>0.25</v>
      </c>
      <c r="N14" s="566">
        <v>15000</v>
      </c>
      <c r="O14" s="567">
        <f t="shared" si="0"/>
        <v>1</v>
      </c>
      <c r="P14" s="581">
        <f t="shared" si="0"/>
        <v>60000</v>
      </c>
      <c r="Q14" s="558" t="s">
        <v>1723</v>
      </c>
      <c r="R14" s="558" t="s">
        <v>1724</v>
      </c>
      <c r="S14" s="553" t="s">
        <v>1672</v>
      </c>
      <c r="T14" s="558" t="s">
        <v>1707</v>
      </c>
      <c r="U14" s="553" t="s">
        <v>1725</v>
      </c>
    </row>
    <row r="15" spans="1:27" s="433" customFormat="1" ht="84" customHeight="1">
      <c r="A15" s="866"/>
      <c r="B15" s="866"/>
      <c r="C15" s="564" t="s">
        <v>1726</v>
      </c>
      <c r="D15" s="564" t="s">
        <v>1781</v>
      </c>
      <c r="E15" s="471" t="s">
        <v>1770</v>
      </c>
      <c r="F15" s="554" t="s">
        <v>1727</v>
      </c>
      <c r="G15" s="565">
        <v>0.25</v>
      </c>
      <c r="H15" s="566">
        <v>13500</v>
      </c>
      <c r="I15" s="565">
        <v>0.25</v>
      </c>
      <c r="J15" s="566">
        <v>13500</v>
      </c>
      <c r="K15" s="565">
        <v>0.25</v>
      </c>
      <c r="L15" s="566">
        <v>13500</v>
      </c>
      <c r="M15" s="565">
        <v>0.25</v>
      </c>
      <c r="N15" s="566">
        <v>13500</v>
      </c>
      <c r="O15" s="567">
        <f t="shared" si="0"/>
        <v>1</v>
      </c>
      <c r="P15" s="581">
        <f t="shared" si="0"/>
        <v>54000</v>
      </c>
      <c r="Q15" s="558" t="s">
        <v>1728</v>
      </c>
      <c r="R15" s="558" t="s">
        <v>1729</v>
      </c>
      <c r="S15" s="553" t="s">
        <v>1730</v>
      </c>
      <c r="T15" s="558" t="s">
        <v>1707</v>
      </c>
      <c r="U15" s="553" t="s">
        <v>1731</v>
      </c>
    </row>
    <row r="16" spans="1:27" s="433" customFormat="1" ht="82.5" customHeight="1">
      <c r="A16" s="866"/>
      <c r="B16" s="866"/>
      <c r="C16" s="568" t="s">
        <v>1732</v>
      </c>
      <c r="D16" s="564" t="s">
        <v>1733</v>
      </c>
      <c r="E16" s="471" t="s">
        <v>1771</v>
      </c>
      <c r="F16" s="554" t="s">
        <v>1734</v>
      </c>
      <c r="G16" s="565">
        <v>0.25</v>
      </c>
      <c r="H16" s="566">
        <v>96800</v>
      </c>
      <c r="I16" s="565">
        <v>0.25</v>
      </c>
      <c r="J16" s="566">
        <v>10000</v>
      </c>
      <c r="K16" s="565">
        <v>0.25</v>
      </c>
      <c r="L16" s="566">
        <v>10000</v>
      </c>
      <c r="M16" s="565">
        <v>0.25</v>
      </c>
      <c r="N16" s="566">
        <v>10000</v>
      </c>
      <c r="O16" s="567">
        <f t="shared" si="0"/>
        <v>1</v>
      </c>
      <c r="P16" s="581">
        <f t="shared" si="0"/>
        <v>126800</v>
      </c>
      <c r="Q16" s="558" t="s">
        <v>1735</v>
      </c>
      <c r="R16" s="558" t="s">
        <v>1736</v>
      </c>
      <c r="S16" s="553" t="s">
        <v>1737</v>
      </c>
      <c r="T16" s="558" t="s">
        <v>1738</v>
      </c>
      <c r="U16" s="553" t="s">
        <v>1731</v>
      </c>
    </row>
    <row r="17" spans="1:21" s="433" customFormat="1" ht="80.25" customHeight="1">
      <c r="A17" s="866"/>
      <c r="B17" s="866"/>
      <c r="C17" s="568" t="s">
        <v>1739</v>
      </c>
      <c r="D17" s="564" t="s">
        <v>1740</v>
      </c>
      <c r="E17" s="471" t="s">
        <v>1772</v>
      </c>
      <c r="F17" s="554" t="s">
        <v>1741</v>
      </c>
      <c r="G17" s="565">
        <v>0</v>
      </c>
      <c r="H17" s="566">
        <v>0</v>
      </c>
      <c r="I17" s="565">
        <v>1</v>
      </c>
      <c r="J17" s="566">
        <v>67000</v>
      </c>
      <c r="K17" s="565">
        <v>0</v>
      </c>
      <c r="L17" s="566">
        <v>0</v>
      </c>
      <c r="M17" s="565">
        <v>0</v>
      </c>
      <c r="N17" s="566">
        <v>0</v>
      </c>
      <c r="O17" s="567">
        <f t="shared" si="0"/>
        <v>1</v>
      </c>
      <c r="P17" s="581">
        <f t="shared" si="0"/>
        <v>67000</v>
      </c>
      <c r="Q17" s="558" t="s">
        <v>1742</v>
      </c>
      <c r="R17" s="558" t="s">
        <v>1743</v>
      </c>
      <c r="S17" s="553" t="s">
        <v>1744</v>
      </c>
      <c r="T17" s="558" t="s">
        <v>1745</v>
      </c>
      <c r="U17" s="553" t="s">
        <v>1746</v>
      </c>
    </row>
    <row r="18" spans="1:21" ht="54" customHeight="1">
      <c r="A18" s="866"/>
      <c r="B18" s="867"/>
      <c r="C18" s="569" t="s">
        <v>1747</v>
      </c>
      <c r="D18" s="570" t="s">
        <v>1748</v>
      </c>
      <c r="E18" s="471" t="s">
        <v>1773</v>
      </c>
      <c r="F18" s="569" t="s">
        <v>1749</v>
      </c>
      <c r="G18" s="559">
        <v>1</v>
      </c>
      <c r="H18" s="573">
        <v>44000</v>
      </c>
      <c r="I18" s="560">
        <v>0</v>
      </c>
      <c r="J18" s="561">
        <v>0</v>
      </c>
      <c r="K18" s="562">
        <v>0</v>
      </c>
      <c r="L18" s="561">
        <v>0</v>
      </c>
      <c r="M18" s="562">
        <v>0</v>
      </c>
      <c r="N18" s="563">
        <v>0</v>
      </c>
      <c r="O18" s="567">
        <f t="shared" si="0"/>
        <v>1</v>
      </c>
      <c r="P18" s="581">
        <f t="shared" ref="P18:P26" si="1">+H18+J18+L18+N18</f>
        <v>44000</v>
      </c>
      <c r="Q18" s="560" t="s">
        <v>1750</v>
      </c>
      <c r="R18" s="560" t="s">
        <v>1751</v>
      </c>
      <c r="S18" s="571" t="s">
        <v>1752</v>
      </c>
      <c r="T18" s="572" t="s">
        <v>1753</v>
      </c>
      <c r="U18" s="572" t="s">
        <v>1754</v>
      </c>
    </row>
    <row r="19" spans="1:21" ht="94.5" customHeight="1">
      <c r="A19" s="866"/>
      <c r="B19" s="580" t="s">
        <v>1794</v>
      </c>
      <c r="C19" s="941" t="s">
        <v>2521</v>
      </c>
      <c r="D19" s="941" t="s">
        <v>2522</v>
      </c>
      <c r="E19" s="274" t="s">
        <v>1796</v>
      </c>
      <c r="F19" s="583" t="s">
        <v>1795</v>
      </c>
      <c r="G19" s="587">
        <v>0.25</v>
      </c>
      <c r="H19" s="584">
        <v>25000</v>
      </c>
      <c r="I19" s="587">
        <v>0.25</v>
      </c>
      <c r="J19" s="584">
        <v>25000</v>
      </c>
      <c r="K19" s="587">
        <v>0.25</v>
      </c>
      <c r="L19" s="585">
        <v>25000</v>
      </c>
      <c r="M19" s="587">
        <v>0.25</v>
      </c>
      <c r="N19" s="585">
        <v>25000</v>
      </c>
      <c r="O19" s="587">
        <f t="shared" si="0"/>
        <v>1</v>
      </c>
      <c r="P19" s="584">
        <f t="shared" si="1"/>
        <v>100000</v>
      </c>
      <c r="Q19" s="583" t="s">
        <v>1755</v>
      </c>
      <c r="R19" s="586" t="s">
        <v>1756</v>
      </c>
      <c r="S19" s="583" t="s">
        <v>1757</v>
      </c>
      <c r="T19" s="583" t="s">
        <v>1758</v>
      </c>
      <c r="U19" s="583" t="s">
        <v>1759</v>
      </c>
    </row>
    <row r="20" spans="1:21" ht="72" customHeight="1">
      <c r="A20" s="866"/>
      <c r="B20" s="868" t="s">
        <v>1800</v>
      </c>
      <c r="C20" s="942" t="s">
        <v>1803</v>
      </c>
      <c r="D20" s="943" t="s">
        <v>1802</v>
      </c>
      <c r="E20" s="248" t="s">
        <v>1801</v>
      </c>
      <c r="F20" s="574" t="s">
        <v>1804</v>
      </c>
      <c r="G20" s="967">
        <v>10</v>
      </c>
      <c r="H20" s="594">
        <v>1350000</v>
      </c>
      <c r="I20" s="249"/>
      <c r="J20" s="339"/>
      <c r="K20" s="249"/>
      <c r="L20" s="230"/>
      <c r="M20" s="248"/>
      <c r="N20" s="230"/>
      <c r="O20" s="249"/>
      <c r="P20" s="584">
        <f t="shared" si="1"/>
        <v>1350000</v>
      </c>
      <c r="Q20" s="862" t="s">
        <v>1760</v>
      </c>
      <c r="R20" s="592" t="s">
        <v>1805</v>
      </c>
      <c r="S20" s="592" t="s">
        <v>1806</v>
      </c>
      <c r="T20" s="592" t="s">
        <v>1807</v>
      </c>
      <c r="U20" s="592" t="s">
        <v>1754</v>
      </c>
    </row>
    <row r="21" spans="1:21" s="433" customFormat="1" ht="91.5" customHeight="1">
      <c r="A21" s="866"/>
      <c r="B21" s="869"/>
      <c r="C21" s="588" t="s">
        <v>1808</v>
      </c>
      <c r="D21" s="529" t="s">
        <v>1810</v>
      </c>
      <c r="E21" s="248" t="s">
        <v>1809</v>
      </c>
      <c r="F21" s="574" t="s">
        <v>1811</v>
      </c>
      <c r="G21" s="249">
        <v>0.35</v>
      </c>
      <c r="H21" s="594">
        <v>112000</v>
      </c>
      <c r="I21" s="249">
        <v>0.35</v>
      </c>
      <c r="J21" s="593">
        <v>112000</v>
      </c>
      <c r="K21" s="249">
        <v>0.15</v>
      </c>
      <c r="L21" s="230">
        <v>48000</v>
      </c>
      <c r="M21" s="205">
        <v>0.15</v>
      </c>
      <c r="N21" s="230">
        <v>48000</v>
      </c>
      <c r="O21" s="249">
        <f t="shared" si="0"/>
        <v>1</v>
      </c>
      <c r="P21" s="584">
        <f t="shared" si="1"/>
        <v>320000</v>
      </c>
      <c r="Q21" s="863"/>
      <c r="R21" s="595" t="s">
        <v>1761</v>
      </c>
      <c r="S21" s="595" t="s">
        <v>1762</v>
      </c>
      <c r="T21" s="595" t="s">
        <v>1763</v>
      </c>
      <c r="U21" s="595" t="s">
        <v>1764</v>
      </c>
    </row>
    <row r="22" spans="1:21" s="433" customFormat="1" ht="75" customHeight="1">
      <c r="A22" s="866"/>
      <c r="B22" s="869"/>
      <c r="C22" s="606" t="s">
        <v>1823</v>
      </c>
      <c r="D22" s="607" t="s">
        <v>1824</v>
      </c>
      <c r="E22" s="608" t="s">
        <v>1822</v>
      </c>
      <c r="F22" s="494" t="s">
        <v>1825</v>
      </c>
      <c r="G22" s="576">
        <v>0.25</v>
      </c>
      <c r="H22" s="339">
        <v>20000</v>
      </c>
      <c r="I22" s="249">
        <v>0.25</v>
      </c>
      <c r="J22" s="339">
        <v>20000</v>
      </c>
      <c r="K22" s="249">
        <v>0.25</v>
      </c>
      <c r="L22" s="230">
        <v>20000</v>
      </c>
      <c r="M22" s="205">
        <v>0.25</v>
      </c>
      <c r="N22" s="230">
        <v>26000</v>
      </c>
      <c r="O22" s="249">
        <f t="shared" si="0"/>
        <v>1</v>
      </c>
      <c r="P22" s="584">
        <f t="shared" si="1"/>
        <v>86000</v>
      </c>
      <c r="Q22" s="863"/>
      <c r="R22" s="595" t="s">
        <v>1831</v>
      </c>
      <c r="S22" s="74" t="s">
        <v>1832</v>
      </c>
      <c r="T22" s="301" t="s">
        <v>1807</v>
      </c>
      <c r="U22" s="301" t="s">
        <v>1833</v>
      </c>
    </row>
    <row r="23" spans="1:21" s="433" customFormat="1" ht="77.25" customHeight="1">
      <c r="A23" s="866"/>
      <c r="B23" s="869"/>
      <c r="C23" s="607" t="s">
        <v>1835</v>
      </c>
      <c r="D23" s="494" t="s">
        <v>1836</v>
      </c>
      <c r="E23" s="248" t="s">
        <v>1834</v>
      </c>
      <c r="F23" s="494" t="s">
        <v>1837</v>
      </c>
      <c r="G23" s="249">
        <v>0.25</v>
      </c>
      <c r="H23" s="339">
        <v>2000</v>
      </c>
      <c r="I23" s="249">
        <v>0.25</v>
      </c>
      <c r="J23" s="339">
        <v>2000</v>
      </c>
      <c r="K23" s="249">
        <v>0.25</v>
      </c>
      <c r="L23" s="230">
        <v>2000</v>
      </c>
      <c r="M23" s="205">
        <v>0.25</v>
      </c>
      <c r="N23" s="230">
        <v>2000</v>
      </c>
      <c r="O23" s="249">
        <f t="shared" si="0"/>
        <v>1</v>
      </c>
      <c r="P23" s="339">
        <f t="shared" si="1"/>
        <v>8000</v>
      </c>
      <c r="Q23" s="864"/>
      <c r="R23" s="590"/>
      <c r="S23" s="591"/>
      <c r="T23" s="589"/>
      <c r="U23" s="589"/>
    </row>
    <row r="24" spans="1:21" s="433" customFormat="1" ht="47.25" customHeight="1">
      <c r="A24" s="866"/>
      <c r="B24" s="869"/>
      <c r="C24" s="529" t="s">
        <v>1839</v>
      </c>
      <c r="D24" s="494" t="s">
        <v>1840</v>
      </c>
      <c r="E24" s="248" t="s">
        <v>1841</v>
      </c>
      <c r="F24" s="529" t="s">
        <v>1842</v>
      </c>
      <c r="G24" s="249">
        <v>0.25</v>
      </c>
      <c r="H24" s="339">
        <v>35000</v>
      </c>
      <c r="I24" s="249">
        <v>0.25</v>
      </c>
      <c r="J24" s="339">
        <v>35000</v>
      </c>
      <c r="K24" s="249">
        <v>0.25</v>
      </c>
      <c r="L24" s="230">
        <v>35000</v>
      </c>
      <c r="M24" s="205">
        <v>0.25</v>
      </c>
      <c r="N24" s="230">
        <v>35000</v>
      </c>
      <c r="O24" s="249">
        <f t="shared" si="0"/>
        <v>1</v>
      </c>
      <c r="P24" s="339">
        <f t="shared" si="1"/>
        <v>140000</v>
      </c>
      <c r="Q24" s="862" t="s">
        <v>1760</v>
      </c>
      <c r="R24" s="529" t="s">
        <v>1844</v>
      </c>
      <c r="S24" s="529" t="s">
        <v>1762</v>
      </c>
      <c r="T24" s="529" t="s">
        <v>1763</v>
      </c>
      <c r="U24" s="609" t="s">
        <v>1845</v>
      </c>
    </row>
    <row r="25" spans="1:21" s="433" customFormat="1" ht="68.25" customHeight="1">
      <c r="A25" s="866"/>
      <c r="B25" s="869"/>
      <c r="C25" s="610" t="s">
        <v>1846</v>
      </c>
      <c r="D25" s="577" t="s">
        <v>1847</v>
      </c>
      <c r="E25" s="248" t="s">
        <v>1848</v>
      </c>
      <c r="F25" s="611" t="s">
        <v>1849</v>
      </c>
      <c r="G25" s="576">
        <v>0.25</v>
      </c>
      <c r="H25" s="612">
        <v>39500</v>
      </c>
      <c r="I25" s="544">
        <v>0.25</v>
      </c>
      <c r="J25" s="612">
        <v>39500</v>
      </c>
      <c r="K25" s="544">
        <v>0.25</v>
      </c>
      <c r="L25" s="612">
        <v>39500</v>
      </c>
      <c r="M25" s="544">
        <v>0.25</v>
      </c>
      <c r="N25" s="612">
        <v>39500</v>
      </c>
      <c r="O25" s="544">
        <f t="shared" si="0"/>
        <v>1</v>
      </c>
      <c r="P25" s="613">
        <f t="shared" si="1"/>
        <v>158000</v>
      </c>
      <c r="Q25" s="863"/>
      <c r="R25" s="529" t="s">
        <v>1844</v>
      </c>
      <c r="S25" s="529" t="s">
        <v>1762</v>
      </c>
      <c r="T25" s="529" t="s">
        <v>1763</v>
      </c>
      <c r="U25" s="609" t="s">
        <v>1845</v>
      </c>
    </row>
    <row r="26" spans="1:21" ht="64.5" customHeight="1">
      <c r="A26" s="866"/>
      <c r="B26" s="614"/>
      <c r="C26" s="578" t="s">
        <v>1853</v>
      </c>
      <c r="D26" s="556" t="s">
        <v>1855</v>
      </c>
      <c r="E26" s="579" t="s">
        <v>1854</v>
      </c>
      <c r="F26" s="556" t="s">
        <v>1856</v>
      </c>
      <c r="G26" s="615">
        <v>1</v>
      </c>
      <c r="H26" s="598"/>
      <c r="I26" s="598"/>
      <c r="J26" s="598"/>
      <c r="K26" s="598"/>
      <c r="L26" s="598"/>
      <c r="M26" s="598"/>
      <c r="N26" s="598"/>
      <c r="O26" s="598"/>
      <c r="P26" s="613">
        <f t="shared" si="1"/>
        <v>0</v>
      </c>
      <c r="Q26" s="600"/>
      <c r="R26" s="616" t="s">
        <v>1858</v>
      </c>
      <c r="S26" s="600" t="s">
        <v>1859</v>
      </c>
      <c r="T26" s="600" t="s">
        <v>1807</v>
      </c>
      <c r="U26" s="600" t="s">
        <v>1857</v>
      </c>
    </row>
    <row r="27" spans="1:21" ht="15.75">
      <c r="A27" s="870" t="s">
        <v>475</v>
      </c>
      <c r="B27" s="871"/>
      <c r="C27" s="871"/>
      <c r="D27" s="871"/>
      <c r="E27" s="871"/>
      <c r="F27" s="871"/>
      <c r="G27" s="871"/>
      <c r="H27" s="871"/>
      <c r="I27" s="871"/>
      <c r="J27" s="871"/>
      <c r="K27" s="871"/>
      <c r="L27" s="871"/>
      <c r="M27" s="871"/>
      <c r="N27" s="871"/>
      <c r="O27" s="871"/>
      <c r="P27" s="871"/>
      <c r="Q27" s="871"/>
      <c r="R27" s="871"/>
      <c r="S27" s="871"/>
      <c r="T27" s="871"/>
      <c r="U27" s="872"/>
    </row>
    <row r="28" spans="1:21" ht="179.25" hidden="1" customHeight="1">
      <c r="A28" s="630" t="s">
        <v>1388</v>
      </c>
      <c r="B28" s="599" t="s">
        <v>1389</v>
      </c>
      <c r="C28" s="574"/>
      <c r="D28" s="494"/>
      <c r="E28" s="524"/>
      <c r="F28" s="617"/>
      <c r="G28" s="618"/>
      <c r="H28" s="619"/>
      <c r="I28" s="618"/>
      <c r="J28" s="619"/>
      <c r="K28" s="618"/>
      <c r="L28" s="619"/>
      <c r="M28" s="618"/>
      <c r="N28" s="619"/>
      <c r="O28" s="618"/>
      <c r="P28" s="619"/>
      <c r="Q28" s="511"/>
      <c r="R28" s="620"/>
      <c r="S28" s="511"/>
      <c r="T28" s="511"/>
      <c r="U28" s="511"/>
    </row>
    <row r="29" spans="1:21" ht="197.25" hidden="1" customHeight="1">
      <c r="A29" s="596" t="s">
        <v>1386</v>
      </c>
      <c r="B29" s="597" t="s">
        <v>1390</v>
      </c>
      <c r="C29" s="628"/>
      <c r="D29" s="629"/>
      <c r="E29" s="621"/>
      <c r="F29" s="622"/>
      <c r="G29" s="623"/>
      <c r="H29" s="624"/>
      <c r="I29" s="625"/>
      <c r="J29" s="626"/>
      <c r="K29" s="627"/>
      <c r="L29" s="626"/>
      <c r="M29" s="625"/>
      <c r="N29" s="626"/>
      <c r="O29" s="625"/>
      <c r="P29" s="626"/>
      <c r="Q29" s="621"/>
      <c r="R29" s="621"/>
      <c r="S29" s="557"/>
      <c r="T29" s="553"/>
      <c r="U29" s="553"/>
    </row>
    <row r="30" spans="1:21" ht="15.75">
      <c r="A30" s="285"/>
      <c r="B30" s="286"/>
      <c r="C30" s="286"/>
      <c r="D30" s="285" t="s">
        <v>1383</v>
      </c>
      <c r="E30" s="286"/>
      <c r="F30" s="287"/>
      <c r="G30" s="267">
        <f t="shared" ref="G30:P30" si="2">SUM(G10:G29)</f>
        <v>14.85</v>
      </c>
      <c r="H30" s="268">
        <f t="shared" si="2"/>
        <v>1806279.25</v>
      </c>
      <c r="I30" s="267">
        <f t="shared" si="2"/>
        <v>4.8499999999999996</v>
      </c>
      <c r="J30" s="268">
        <f t="shared" si="2"/>
        <v>447479.25</v>
      </c>
      <c r="K30" s="267">
        <f t="shared" si="2"/>
        <v>3.15</v>
      </c>
      <c r="L30" s="268">
        <f t="shared" si="2"/>
        <v>271479.25</v>
      </c>
      <c r="M30" s="267">
        <f t="shared" si="2"/>
        <v>3.15</v>
      </c>
      <c r="N30" s="268">
        <f t="shared" si="2"/>
        <v>277479.25</v>
      </c>
      <c r="O30" s="268">
        <f t="shared" si="2"/>
        <v>15</v>
      </c>
      <c r="P30" s="268">
        <f t="shared" si="2"/>
        <v>2802717</v>
      </c>
      <c r="Q30" s="260"/>
      <c r="R30" s="260"/>
      <c r="S30" s="260"/>
      <c r="T30" s="260"/>
      <c r="U30" s="260"/>
    </row>
    <row r="32" spans="1:21">
      <c r="H32"/>
      <c r="J32"/>
      <c r="L32"/>
      <c r="N32"/>
      <c r="P32" s="368"/>
    </row>
    <row r="33" spans="5:16">
      <c r="E33" s="433"/>
      <c r="H33"/>
      <c r="J33"/>
      <c r="L33"/>
      <c r="N33"/>
      <c r="P33" s="368"/>
    </row>
    <row r="34" spans="5:16">
      <c r="H34"/>
      <c r="J34"/>
      <c r="L34"/>
      <c r="N34"/>
      <c r="P34" s="368"/>
    </row>
    <row r="35" spans="5:16">
      <c r="H35"/>
      <c r="J35"/>
      <c r="L35"/>
      <c r="N35"/>
      <c r="P35" s="368"/>
    </row>
    <row r="36" spans="5:16">
      <c r="H36"/>
      <c r="J36"/>
      <c r="L36"/>
      <c r="N36"/>
      <c r="P36" s="368"/>
    </row>
    <row r="37" spans="5:16">
      <c r="H37"/>
      <c r="J37"/>
      <c r="L37"/>
      <c r="N37"/>
      <c r="P37" s="368"/>
    </row>
    <row r="38" spans="5:16">
      <c r="H38"/>
      <c r="J38"/>
      <c r="L38"/>
      <c r="N38"/>
      <c r="P38" s="368"/>
    </row>
    <row r="39" spans="5:16">
      <c r="H39"/>
      <c r="J39"/>
      <c r="L39"/>
      <c r="N39"/>
      <c r="P39" s="368"/>
    </row>
    <row r="40" spans="5:16">
      <c r="H40"/>
      <c r="J40"/>
      <c r="L40"/>
      <c r="N40"/>
      <c r="P40" s="368"/>
    </row>
    <row r="41" spans="5:16">
      <c r="H41"/>
      <c r="J41"/>
      <c r="L41"/>
      <c r="N41"/>
      <c r="P41" s="368"/>
    </row>
    <row r="42" spans="5:16">
      <c r="H42"/>
      <c r="J42"/>
      <c r="L42"/>
      <c r="N42"/>
      <c r="P42" s="368"/>
    </row>
    <row r="43" spans="5:16">
      <c r="H43"/>
      <c r="J43"/>
      <c r="L43"/>
      <c r="N43"/>
      <c r="P43" s="368"/>
    </row>
    <row r="44" spans="5:16">
      <c r="H44"/>
      <c r="J44"/>
      <c r="L44"/>
      <c r="N44"/>
      <c r="P44" s="368"/>
    </row>
    <row r="45" spans="5:16">
      <c r="H45"/>
      <c r="J45"/>
      <c r="L45"/>
      <c r="N45"/>
      <c r="P45" s="368"/>
    </row>
    <row r="46" spans="5:16">
      <c r="H46"/>
      <c r="J46"/>
      <c r="L46"/>
      <c r="N46"/>
      <c r="P46" s="368"/>
    </row>
    <row r="47" spans="5:16">
      <c r="H47"/>
      <c r="J47"/>
      <c r="L47"/>
      <c r="N47"/>
      <c r="P47" s="368"/>
    </row>
    <row r="48" spans="5:16">
      <c r="H48"/>
      <c r="J48"/>
      <c r="L48"/>
      <c r="N48"/>
      <c r="P48" s="368"/>
    </row>
    <row r="49" spans="8:16">
      <c r="H49"/>
      <c r="J49"/>
      <c r="L49"/>
      <c r="N49"/>
      <c r="P49" s="368"/>
    </row>
  </sheetData>
  <mergeCells count="23">
    <mergeCell ref="A27:U27"/>
    <mergeCell ref="U6:U8"/>
    <mergeCell ref="G7:H7"/>
    <mergeCell ref="I7:J7"/>
    <mergeCell ref="Q6:Q8"/>
    <mergeCell ref="O6:P7"/>
    <mergeCell ref="R6:R8"/>
    <mergeCell ref="S6:S8"/>
    <mergeCell ref="T6:T8"/>
    <mergeCell ref="K7:L7"/>
    <mergeCell ref="M7:N7"/>
    <mergeCell ref="G6:N6"/>
    <mergeCell ref="A6:A8"/>
    <mergeCell ref="B6:B8"/>
    <mergeCell ref="C6:C8"/>
    <mergeCell ref="D6:D8"/>
    <mergeCell ref="Q20:Q23"/>
    <mergeCell ref="A10:A26"/>
    <mergeCell ref="F6:F8"/>
    <mergeCell ref="B10:B18"/>
    <mergeCell ref="B20:B25"/>
    <mergeCell ref="E6:E8"/>
    <mergeCell ref="Q24:Q2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dimension ref="A1:U45"/>
  <sheetViews>
    <sheetView workbookViewId="0">
      <pane ySplit="6" topLeftCell="A7" activePane="bottomLeft" state="frozen"/>
      <selection activeCell="O6" sqref="O6"/>
      <selection pane="bottomLeft" activeCell="C9" sqref="C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2851562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77"/>
      <c r="C1" s="277"/>
      <c r="D1" s="277"/>
      <c r="E1" s="277"/>
      <c r="F1" s="277"/>
      <c r="G1" s="277" t="s">
        <v>474</v>
      </c>
      <c r="I1" s="277"/>
      <c r="J1" s="277"/>
      <c r="K1" s="277"/>
      <c r="L1" s="277"/>
      <c r="M1" s="277"/>
      <c r="N1" s="277"/>
      <c r="O1" s="277"/>
      <c r="P1" s="277"/>
      <c r="Q1" s="277"/>
      <c r="R1" s="277"/>
      <c r="S1" s="277"/>
      <c r="T1" s="277"/>
      <c r="U1" s="277"/>
    </row>
    <row r="2" spans="1:21" ht="18.75">
      <c r="A2" s="310" t="s">
        <v>1344</v>
      </c>
      <c r="B2" s="277"/>
      <c r="C2" s="277"/>
      <c r="D2" s="277"/>
      <c r="E2" s="277"/>
      <c r="F2" s="277"/>
      <c r="G2" s="277"/>
      <c r="I2" s="277"/>
      <c r="J2" s="277"/>
      <c r="K2" s="277"/>
      <c r="L2" s="277"/>
      <c r="M2" s="277"/>
      <c r="N2" s="277"/>
      <c r="O2" s="277"/>
      <c r="P2" s="277"/>
      <c r="Q2" s="277"/>
      <c r="R2" s="277"/>
      <c r="S2" s="277"/>
      <c r="T2" s="277"/>
      <c r="U2" s="277"/>
    </row>
    <row r="3" spans="1:21">
      <c r="A3" s="875" t="s">
        <v>1346</v>
      </c>
      <c r="B3" s="875"/>
      <c r="C3" s="875"/>
      <c r="D3" s="875"/>
      <c r="E3" s="875"/>
      <c r="F3" s="875"/>
      <c r="G3" s="875"/>
      <c r="H3" s="875"/>
      <c r="I3" s="875"/>
      <c r="J3" s="875"/>
      <c r="K3" s="875"/>
      <c r="L3" s="875"/>
      <c r="M3" s="875"/>
      <c r="N3" s="875"/>
      <c r="O3" s="875"/>
      <c r="P3" s="875"/>
      <c r="Q3" s="875"/>
      <c r="R3" s="875"/>
      <c r="S3" s="875"/>
      <c r="T3" s="875"/>
      <c r="U3" s="875"/>
    </row>
    <row r="4" spans="1:21" ht="1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ht="25.5">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s="350" customFormat="1" ht="15.75">
      <c r="A7" s="410"/>
      <c r="B7" s="411"/>
      <c r="C7" s="412"/>
      <c r="D7" s="412"/>
      <c r="E7" s="413"/>
      <c r="F7" s="412"/>
      <c r="G7" s="414"/>
      <c r="H7" s="414"/>
      <c r="I7" s="414"/>
      <c r="J7" s="414"/>
      <c r="K7" s="414"/>
      <c r="L7" s="414"/>
      <c r="M7" s="414"/>
      <c r="N7" s="414"/>
      <c r="O7" s="414"/>
      <c r="P7" s="414"/>
      <c r="Q7" s="415"/>
      <c r="R7" s="415"/>
      <c r="S7" s="415"/>
      <c r="T7" s="415"/>
      <c r="U7" s="416"/>
    </row>
    <row r="8" spans="1:21" ht="94.5" customHeight="1">
      <c r="A8" s="854" t="s">
        <v>1378</v>
      </c>
      <c r="B8" s="873" t="s">
        <v>1379</v>
      </c>
      <c r="C8" s="806" t="s">
        <v>1596</v>
      </c>
      <c r="D8" s="807" t="s">
        <v>1583</v>
      </c>
      <c r="E8" s="493" t="s">
        <v>1598</v>
      </c>
      <c r="F8" s="496" t="s">
        <v>1584</v>
      </c>
      <c r="G8" s="498">
        <v>0.25</v>
      </c>
      <c r="H8" s="506">
        <v>386875</v>
      </c>
      <c r="I8" s="498">
        <v>0.25</v>
      </c>
      <c r="J8" s="506">
        <v>386875</v>
      </c>
      <c r="K8" s="498">
        <v>0.25</v>
      </c>
      <c r="L8" s="506">
        <v>386875</v>
      </c>
      <c r="M8" s="498">
        <v>0.25</v>
      </c>
      <c r="N8" s="506">
        <v>386875</v>
      </c>
      <c r="O8" s="499">
        <f>SUM(G8,I8,K8,M8)</f>
        <v>1</v>
      </c>
      <c r="P8" s="500">
        <f>SUM(H8,J8,L8,N8)</f>
        <v>1547500</v>
      </c>
      <c r="Q8" s="493" t="s">
        <v>1585</v>
      </c>
      <c r="R8" s="493" t="s">
        <v>1586</v>
      </c>
      <c r="S8" s="493" t="s">
        <v>1587</v>
      </c>
      <c r="T8" s="493" t="s">
        <v>1588</v>
      </c>
      <c r="U8" s="493" t="s">
        <v>1589</v>
      </c>
    </row>
    <row r="9" spans="1:21" ht="126">
      <c r="A9" s="854"/>
      <c r="B9" s="874"/>
      <c r="C9" s="675" t="s">
        <v>1597</v>
      </c>
      <c r="D9" s="675" t="s">
        <v>1590</v>
      </c>
      <c r="E9" s="497" t="s">
        <v>1599</v>
      </c>
      <c r="F9" s="495" t="s">
        <v>1600</v>
      </c>
      <c r="G9" s="501">
        <v>0.25</v>
      </c>
      <c r="H9" s="502">
        <v>199600</v>
      </c>
      <c r="I9" s="503">
        <v>0.75</v>
      </c>
      <c r="J9" s="504">
        <v>0</v>
      </c>
      <c r="K9" s="505">
        <v>0</v>
      </c>
      <c r="L9" s="504">
        <v>0</v>
      </c>
      <c r="M9" s="505">
        <v>0</v>
      </c>
      <c r="N9" s="505">
        <v>0</v>
      </c>
      <c r="O9" s="499">
        <f>SUM(G9,I9,K9,M9)</f>
        <v>1</v>
      </c>
      <c r="P9" s="500">
        <f>SUM(H9,J9,L9,N9)</f>
        <v>199600</v>
      </c>
      <c r="Q9" s="495" t="s">
        <v>1591</v>
      </c>
      <c r="R9" s="495" t="s">
        <v>1592</v>
      </c>
      <c r="S9" s="495" t="s">
        <v>1593</v>
      </c>
      <c r="T9" s="495" t="s">
        <v>1594</v>
      </c>
      <c r="U9" s="495" t="s">
        <v>1595</v>
      </c>
    </row>
    <row r="10" spans="1:21" ht="15.75">
      <c r="A10" s="285"/>
      <c r="B10" s="286"/>
      <c r="C10" s="285" t="s">
        <v>1380</v>
      </c>
      <c r="D10" s="286"/>
      <c r="E10" s="286"/>
      <c r="F10" s="287"/>
      <c r="G10" s="259">
        <f t="shared" ref="G10:P10" si="0">SUM(G8:G9)</f>
        <v>0.5</v>
      </c>
      <c r="H10" s="266">
        <f t="shared" si="0"/>
        <v>586475</v>
      </c>
      <c r="I10" s="259">
        <f t="shared" si="0"/>
        <v>1</v>
      </c>
      <c r="J10" s="266">
        <f t="shared" si="0"/>
        <v>386875</v>
      </c>
      <c r="K10" s="259">
        <f t="shared" si="0"/>
        <v>0.25</v>
      </c>
      <c r="L10" s="266">
        <f t="shared" si="0"/>
        <v>386875</v>
      </c>
      <c r="M10" s="259">
        <f t="shared" si="0"/>
        <v>0.25</v>
      </c>
      <c r="N10" s="266">
        <f t="shared" si="0"/>
        <v>386875</v>
      </c>
      <c r="O10" s="266">
        <f t="shared" si="0"/>
        <v>2</v>
      </c>
      <c r="P10" s="266">
        <f t="shared" si="0"/>
        <v>1747100</v>
      </c>
      <c r="Q10" s="260"/>
      <c r="R10" s="260"/>
      <c r="S10" s="260"/>
      <c r="T10" s="260"/>
      <c r="U10" s="260"/>
    </row>
    <row r="15" spans="1:21">
      <c r="H15"/>
      <c r="J15"/>
      <c r="L15"/>
      <c r="N15"/>
      <c r="P15"/>
    </row>
    <row r="16" spans="1:21">
      <c r="H16"/>
      <c r="J16"/>
      <c r="L16"/>
      <c r="N16"/>
      <c r="P16"/>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ht="15.6" customHeight="1">
      <c r="H45"/>
      <c r="J45"/>
      <c r="L45"/>
      <c r="N45"/>
      <c r="P4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G5:H5"/>
    <mergeCell ref="G4:N4"/>
    <mergeCell ref="O4:P5"/>
    <mergeCell ref="A8:A9"/>
    <mergeCell ref="B8:B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dimension ref="A1:U238"/>
  <sheetViews>
    <sheetView zoomScale="60" zoomScaleNormal="60" workbookViewId="0">
      <pane ySplit="6" topLeftCell="A11" activePane="bottomLeft" state="frozen"/>
      <selection activeCell="P6" sqref="P6"/>
      <selection pane="bottomLeft" activeCell="C14" sqref="C14"/>
    </sheetView>
  </sheetViews>
  <sheetFormatPr baseColWidth="10" defaultRowHeight="15"/>
  <cols>
    <col min="1" max="1" width="21.7109375" customWidth="1"/>
    <col min="2" max="2" width="42.85546875" customWidth="1"/>
    <col min="3" max="6" width="27.42578125" customWidth="1"/>
    <col min="7" max="7" width="15.28515625" customWidth="1"/>
    <col min="8" max="8" width="17.85546875" style="233" bestFit="1" customWidth="1"/>
    <col min="9" max="9" width="15.28515625" customWidth="1"/>
    <col min="10" max="10" width="15.7109375" style="233" bestFit="1" customWidth="1"/>
    <col min="11" max="11" width="15.28515625" customWidth="1"/>
    <col min="12" max="12" width="15.7109375" style="233" bestFit="1" customWidth="1"/>
    <col min="13" max="13" width="15.28515625" customWidth="1"/>
    <col min="14" max="14" width="12.85546875" style="233" bestFit="1" customWidth="1"/>
    <col min="15" max="15" width="15.28515625" customWidth="1"/>
    <col min="16" max="16" width="15.7109375" style="233" customWidth="1"/>
    <col min="17" max="17" width="14.28515625" hidden="1" customWidth="1"/>
    <col min="18" max="20" width="14.28515625" customWidth="1"/>
    <col min="21" max="21" width="17" customWidth="1"/>
  </cols>
  <sheetData>
    <row r="1" spans="1:21" s="278" customFormat="1" ht="18" customHeight="1">
      <c r="B1" s="277"/>
      <c r="C1" s="277"/>
      <c r="D1" s="277"/>
      <c r="E1" s="277"/>
      <c r="F1" s="277"/>
      <c r="G1" s="277" t="s">
        <v>113</v>
      </c>
      <c r="I1" s="277"/>
      <c r="J1" s="277"/>
      <c r="K1" s="277"/>
      <c r="L1" s="277"/>
      <c r="M1" s="277"/>
      <c r="N1" s="277"/>
      <c r="O1" s="277"/>
      <c r="P1" s="277"/>
      <c r="Q1" s="277"/>
      <c r="R1" s="277"/>
      <c r="S1" s="277"/>
      <c r="T1" s="277"/>
      <c r="U1" s="277"/>
    </row>
    <row r="2" spans="1:21" s="278" customFormat="1" ht="18" customHeight="1">
      <c r="A2" s="311" t="s">
        <v>1347</v>
      </c>
      <c r="B2" s="277"/>
      <c r="C2" s="277"/>
      <c r="D2" s="277"/>
      <c r="E2" s="277"/>
      <c r="F2" s="277"/>
      <c r="G2" s="277"/>
      <c r="I2" s="277"/>
      <c r="J2" s="277"/>
      <c r="K2" s="277"/>
      <c r="L2" s="277"/>
      <c r="M2" s="277"/>
      <c r="N2" s="277"/>
      <c r="O2" s="277"/>
      <c r="P2" s="277"/>
      <c r="Q2" s="277"/>
      <c r="R2" s="277"/>
      <c r="S2" s="277"/>
      <c r="T2" s="277"/>
      <c r="U2" s="277"/>
    </row>
    <row r="3" spans="1:21" s="278" customFormat="1" ht="18.75">
      <c r="A3" s="340" t="s">
        <v>1391</v>
      </c>
      <c r="B3" s="277"/>
      <c r="C3" s="277"/>
      <c r="D3" s="277"/>
      <c r="E3" s="277"/>
      <c r="F3" s="277"/>
      <c r="G3" s="277"/>
      <c r="I3" s="277"/>
      <c r="J3" s="277"/>
      <c r="K3" s="277"/>
      <c r="L3" s="277"/>
      <c r="M3" s="277"/>
      <c r="N3" s="277"/>
      <c r="O3" s="277"/>
      <c r="P3" s="277"/>
      <c r="Q3" s="277"/>
      <c r="R3" s="277"/>
      <c r="S3" s="277"/>
      <c r="T3" s="277"/>
      <c r="U3" s="277"/>
    </row>
    <row r="4" spans="1:21" s="66" customFormat="1" ht="15.7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s="66" customFormat="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s="67" customFormat="1" ht="25.5">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s="67" customFormat="1" ht="15.75">
      <c r="A7" s="410"/>
      <c r="B7" s="411"/>
      <c r="C7" s="412"/>
      <c r="D7" s="412"/>
      <c r="E7" s="413"/>
      <c r="F7" s="412"/>
      <c r="G7" s="414"/>
      <c r="H7" s="414"/>
      <c r="I7" s="414"/>
      <c r="J7" s="414"/>
      <c r="K7" s="414"/>
      <c r="L7" s="414"/>
      <c r="M7" s="414"/>
      <c r="N7" s="414"/>
      <c r="O7" s="414"/>
      <c r="P7" s="414"/>
      <c r="Q7" s="415"/>
      <c r="R7" s="415"/>
      <c r="S7" s="415"/>
      <c r="T7" s="415"/>
      <c r="U7" s="416"/>
    </row>
    <row r="8" spans="1:21" ht="135">
      <c r="A8" s="876" t="s">
        <v>1392</v>
      </c>
      <c r="B8" s="876" t="s">
        <v>1860</v>
      </c>
      <c r="C8" s="494" t="s">
        <v>1869</v>
      </c>
      <c r="D8" s="494" t="s">
        <v>2523</v>
      </c>
      <c r="E8" s="270" t="s">
        <v>2203</v>
      </c>
      <c r="F8" s="494" t="s">
        <v>1817</v>
      </c>
      <c r="G8" s="467">
        <v>0.25</v>
      </c>
      <c r="H8" s="341">
        <v>25000</v>
      </c>
      <c r="I8" s="467">
        <v>0.25</v>
      </c>
      <c r="J8" s="341">
        <v>25000</v>
      </c>
      <c r="K8" s="467">
        <v>0.25</v>
      </c>
      <c r="L8" s="341">
        <v>25000</v>
      </c>
      <c r="M8" s="467">
        <v>0.25</v>
      </c>
      <c r="N8" s="341">
        <v>25000</v>
      </c>
      <c r="O8" s="631">
        <f t="shared" ref="O8:P13" si="0">G8+I8+K8+M8</f>
        <v>1</v>
      </c>
      <c r="P8" s="370">
        <f t="shared" si="0"/>
        <v>100000</v>
      </c>
      <c r="Q8" s="335"/>
      <c r="R8" s="494" t="s">
        <v>1818</v>
      </c>
      <c r="S8" s="494" t="s">
        <v>1819</v>
      </c>
      <c r="T8" s="494" t="s">
        <v>1820</v>
      </c>
      <c r="U8" s="494" t="s">
        <v>1821</v>
      </c>
    </row>
    <row r="9" spans="1:21" ht="108" customHeight="1">
      <c r="A9" s="876"/>
      <c r="B9" s="876"/>
      <c r="C9" s="947" t="s">
        <v>2524</v>
      </c>
      <c r="D9" s="609" t="s">
        <v>2525</v>
      </c>
      <c r="E9" s="704" t="s">
        <v>2204</v>
      </c>
      <c r="F9" s="494" t="s">
        <v>1862</v>
      </c>
      <c r="G9" s="632">
        <v>0.3</v>
      </c>
      <c r="H9" s="634">
        <f>635100+227000</f>
        <v>862100</v>
      </c>
      <c r="I9" s="655">
        <v>0.25</v>
      </c>
      <c r="J9" s="634">
        <v>769500</v>
      </c>
      <c r="K9" s="632">
        <v>0.25</v>
      </c>
      <c r="L9" s="634">
        <v>0</v>
      </c>
      <c r="M9" s="632">
        <v>0.2</v>
      </c>
      <c r="N9" s="633">
        <v>0</v>
      </c>
      <c r="O9" s="631">
        <f t="shared" si="0"/>
        <v>1</v>
      </c>
      <c r="P9" s="635">
        <f t="shared" si="0"/>
        <v>1631600</v>
      </c>
      <c r="Q9" s="335"/>
      <c r="R9" s="494" t="s">
        <v>1818</v>
      </c>
      <c r="S9" s="494" t="s">
        <v>1819</v>
      </c>
      <c r="T9" s="494" t="s">
        <v>1820</v>
      </c>
      <c r="U9" s="494" t="s">
        <v>1821</v>
      </c>
    </row>
    <row r="10" spans="1:21" ht="120">
      <c r="A10" s="876"/>
      <c r="B10" s="876"/>
      <c r="C10" s="942" t="s">
        <v>1870</v>
      </c>
      <c r="D10" s="942" t="s">
        <v>2526</v>
      </c>
      <c r="E10" s="705" t="s">
        <v>2202</v>
      </c>
      <c r="F10" s="494" t="s">
        <v>1872</v>
      </c>
      <c r="G10" s="632">
        <v>0.25</v>
      </c>
      <c r="H10" s="601">
        <v>92346.25</v>
      </c>
      <c r="I10" s="632">
        <v>0.25</v>
      </c>
      <c r="J10" s="601">
        <v>92346.25</v>
      </c>
      <c r="K10" s="632">
        <v>0.25</v>
      </c>
      <c r="L10" s="601">
        <v>92346.25</v>
      </c>
      <c r="M10" s="632">
        <v>0.25</v>
      </c>
      <c r="N10" s="601">
        <v>92346.25</v>
      </c>
      <c r="O10" s="631">
        <f t="shared" si="0"/>
        <v>1</v>
      </c>
      <c r="P10" s="635">
        <f t="shared" si="0"/>
        <v>369385</v>
      </c>
      <c r="Q10" s="575"/>
      <c r="R10" s="494" t="s">
        <v>1865</v>
      </c>
      <c r="S10" s="494" t="s">
        <v>1866</v>
      </c>
      <c r="T10" s="494" t="s">
        <v>1867</v>
      </c>
      <c r="U10" s="494" t="s">
        <v>1868</v>
      </c>
    </row>
    <row r="11" spans="1:21" ht="88.5" customHeight="1">
      <c r="A11" s="876"/>
      <c r="B11" s="876"/>
      <c r="C11" s="944" t="s">
        <v>1879</v>
      </c>
      <c r="D11" s="944" t="s">
        <v>2527</v>
      </c>
      <c r="E11" s="465" t="s">
        <v>2205</v>
      </c>
      <c r="F11" s="466" t="s">
        <v>1881</v>
      </c>
      <c r="G11" s="632">
        <v>0.25</v>
      </c>
      <c r="H11" s="601">
        <v>16000</v>
      </c>
      <c r="I11" s="632">
        <v>0.25</v>
      </c>
      <c r="J11" s="601">
        <v>16000</v>
      </c>
      <c r="K11" s="632">
        <v>0.25</v>
      </c>
      <c r="L11" s="601">
        <v>16000</v>
      </c>
      <c r="M11" s="632">
        <v>0.25</v>
      </c>
      <c r="N11" s="601">
        <v>16000</v>
      </c>
      <c r="O11" s="631">
        <f t="shared" si="0"/>
        <v>1</v>
      </c>
      <c r="P11" s="635">
        <f t="shared" si="0"/>
        <v>64000</v>
      </c>
      <c r="Q11" s="656" t="s">
        <v>1874</v>
      </c>
      <c r="R11" s="495" t="s">
        <v>1875</v>
      </c>
      <c r="S11" s="495" t="s">
        <v>1876</v>
      </c>
      <c r="T11" s="495" t="s">
        <v>1877</v>
      </c>
      <c r="U11" s="466" t="s">
        <v>1878</v>
      </c>
    </row>
    <row r="12" spans="1:21" ht="105" customHeight="1">
      <c r="A12" s="876"/>
      <c r="B12" s="602" t="s">
        <v>1887</v>
      </c>
      <c r="C12" s="657" t="s">
        <v>1889</v>
      </c>
      <c r="D12" s="657" t="s">
        <v>2528</v>
      </c>
      <c r="E12" s="601" t="s">
        <v>2206</v>
      </c>
      <c r="F12" s="494" t="s">
        <v>1890</v>
      </c>
      <c r="G12" s="632">
        <v>0.25</v>
      </c>
      <c r="H12" s="301">
        <v>60000</v>
      </c>
      <c r="I12" s="632">
        <v>0.25</v>
      </c>
      <c r="J12" s="301">
        <v>0</v>
      </c>
      <c r="K12" s="632">
        <v>0.25</v>
      </c>
      <c r="L12" s="301">
        <v>60000</v>
      </c>
      <c r="M12" s="632">
        <v>0.25</v>
      </c>
      <c r="N12" s="301">
        <v>0</v>
      </c>
      <c r="O12" s="631">
        <f t="shared" si="0"/>
        <v>1</v>
      </c>
      <c r="P12" s="635">
        <f t="shared" si="0"/>
        <v>120000</v>
      </c>
      <c r="Q12" s="494" t="s">
        <v>1882</v>
      </c>
      <c r="R12" s="609" t="s">
        <v>1883</v>
      </c>
      <c r="S12" s="658" t="s">
        <v>1884</v>
      </c>
      <c r="T12" s="609" t="s">
        <v>1885</v>
      </c>
      <c r="U12" s="658" t="s">
        <v>1886</v>
      </c>
    </row>
    <row r="13" spans="1:21" ht="81.75" customHeight="1">
      <c r="A13" s="876"/>
      <c r="B13" s="877" t="s">
        <v>1897</v>
      </c>
      <c r="C13" s="945" t="s">
        <v>1898</v>
      </c>
      <c r="D13" s="945" t="s">
        <v>2536</v>
      </c>
      <c r="E13" s="274" t="s">
        <v>2207</v>
      </c>
      <c r="F13" s="274" t="s">
        <v>2529</v>
      </c>
      <c r="G13" s="468">
        <v>0.25</v>
      </c>
      <c r="H13" s="345">
        <v>0</v>
      </c>
      <c r="I13" s="468">
        <v>0.25</v>
      </c>
      <c r="J13" s="345">
        <v>2500000</v>
      </c>
      <c r="K13" s="468">
        <v>0.25</v>
      </c>
      <c r="L13" s="345">
        <v>2500000</v>
      </c>
      <c r="M13" s="468">
        <v>0.25</v>
      </c>
      <c r="N13" s="345">
        <v>0</v>
      </c>
      <c r="O13" s="631">
        <f t="shared" si="0"/>
        <v>1</v>
      </c>
      <c r="P13" s="659">
        <f t="shared" si="0"/>
        <v>5000000</v>
      </c>
      <c r="Q13" s="660" t="s">
        <v>1892</v>
      </c>
      <c r="R13" s="660" t="s">
        <v>1892</v>
      </c>
      <c r="S13" s="660" t="s">
        <v>1893</v>
      </c>
      <c r="T13" s="660" t="s">
        <v>1807</v>
      </c>
      <c r="U13" s="270" t="s">
        <v>2530</v>
      </c>
    </row>
    <row r="14" spans="1:21" ht="104.25" customHeight="1">
      <c r="A14" s="876"/>
      <c r="B14" s="877"/>
      <c r="C14" s="270" t="s">
        <v>1900</v>
      </c>
      <c r="D14" s="661" t="s">
        <v>1894</v>
      </c>
      <c r="E14" s="270" t="s">
        <v>2208</v>
      </c>
      <c r="F14" s="270" t="s">
        <v>1902</v>
      </c>
      <c r="G14" s="662">
        <v>0.25</v>
      </c>
      <c r="H14" s="663">
        <v>240000000</v>
      </c>
      <c r="I14" s="662">
        <v>0.25</v>
      </c>
      <c r="J14" s="664"/>
      <c r="K14" s="662">
        <v>0.25</v>
      </c>
      <c r="L14" s="664"/>
      <c r="M14" s="662">
        <v>0.25</v>
      </c>
      <c r="N14" s="664"/>
      <c r="O14" s="665">
        <v>1</v>
      </c>
      <c r="P14" s="668">
        <f>H14+J14+L14+N14</f>
        <v>240000000</v>
      </c>
      <c r="Q14" s="666" t="s">
        <v>1895</v>
      </c>
      <c r="R14" s="666" t="s">
        <v>2531</v>
      </c>
      <c r="S14" s="660" t="s">
        <v>1896</v>
      </c>
      <c r="T14" s="660" t="s">
        <v>1807</v>
      </c>
      <c r="U14" s="805" t="s">
        <v>2532</v>
      </c>
    </row>
    <row r="15" spans="1:21" ht="62.25" customHeight="1">
      <c r="A15" s="876"/>
      <c r="B15" s="877"/>
      <c r="C15" s="946" t="s">
        <v>2533</v>
      </c>
      <c r="D15" s="946" t="s">
        <v>2535</v>
      </c>
      <c r="E15" s="316" t="s">
        <v>2209</v>
      </c>
      <c r="F15" s="73" t="s">
        <v>2534</v>
      </c>
      <c r="G15" s="467">
        <v>0.25</v>
      </c>
      <c r="H15" s="341"/>
      <c r="I15" s="467">
        <v>0.25</v>
      </c>
      <c r="J15" s="341"/>
      <c r="K15" s="467">
        <v>0.25</v>
      </c>
      <c r="L15" s="341"/>
      <c r="M15" s="467">
        <v>0.25</v>
      </c>
      <c r="N15" s="341"/>
      <c r="O15" s="631">
        <f t="shared" ref="O15" si="1">G15+I15+K15+M15</f>
        <v>1</v>
      </c>
      <c r="P15" s="370">
        <f t="shared" ref="P15" si="2">H15+J15+L15+N15</f>
        <v>0</v>
      </c>
      <c r="Q15" s="335"/>
      <c r="R15" s="666" t="s">
        <v>2531</v>
      </c>
      <c r="S15" s="660" t="s">
        <v>1896</v>
      </c>
      <c r="T15" s="660" t="s">
        <v>1807</v>
      </c>
      <c r="U15" s="805" t="s">
        <v>2532</v>
      </c>
    </row>
    <row r="16" spans="1:21" s="279" customFormat="1" ht="15.75">
      <c r="A16" s="291"/>
      <c r="B16" s="292"/>
      <c r="C16" s="291" t="s">
        <v>112</v>
      </c>
      <c r="D16" s="292"/>
      <c r="E16" s="292"/>
      <c r="F16" s="293"/>
      <c r="G16" s="260">
        <f t="shared" ref="G16:P16" si="3">SUM(G8:G15)</f>
        <v>2.0499999999999998</v>
      </c>
      <c r="H16" s="232">
        <f t="shared" si="3"/>
        <v>241055446.25</v>
      </c>
      <c r="I16" s="260">
        <f t="shared" si="3"/>
        <v>2</v>
      </c>
      <c r="J16" s="232">
        <f t="shared" si="3"/>
        <v>3402846.25</v>
      </c>
      <c r="K16" s="260">
        <f t="shared" si="3"/>
        <v>2</v>
      </c>
      <c r="L16" s="232">
        <f t="shared" si="3"/>
        <v>2693346.25</v>
      </c>
      <c r="M16" s="260">
        <f t="shared" si="3"/>
        <v>1.95</v>
      </c>
      <c r="N16" s="669">
        <f t="shared" si="3"/>
        <v>133346.25</v>
      </c>
      <c r="O16" s="232">
        <f t="shared" si="3"/>
        <v>8</v>
      </c>
      <c r="P16" s="669">
        <f t="shared" si="3"/>
        <v>247284985</v>
      </c>
      <c r="Q16" s="260"/>
      <c r="R16" s="260"/>
      <c r="S16" s="260"/>
      <c r="T16" s="260"/>
      <c r="U16" s="260"/>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sheetData>
  <mergeCells count="20">
    <mergeCell ref="D4:D6"/>
    <mergeCell ref="F4:F6"/>
    <mergeCell ref="G4:N4"/>
    <mergeCell ref="A8:A15"/>
    <mergeCell ref="A4:A6"/>
    <mergeCell ref="B4:B6"/>
    <mergeCell ref="C4:C6"/>
    <mergeCell ref="B13:B15"/>
    <mergeCell ref="B8:B11"/>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dimension ref="A1:U28"/>
  <sheetViews>
    <sheetView zoomScale="50" zoomScaleNormal="50" workbookViewId="0">
      <pane ySplit="5" topLeftCell="A15" activePane="bottomLeft" state="frozen"/>
      <selection activeCell="R5" sqref="R5"/>
      <selection pane="bottomLeft" activeCell="G17" sqref="G17"/>
    </sheetView>
  </sheetViews>
  <sheetFormatPr baseColWidth="10" defaultRowHeight="15"/>
  <cols>
    <col min="1" max="2" width="35.7109375" customWidth="1"/>
    <col min="3" max="6" width="27.42578125" customWidth="1"/>
    <col min="7" max="7" width="15.28515625" customWidth="1"/>
    <col min="8" max="8" width="17.5703125" style="233" customWidth="1"/>
    <col min="9" max="9" width="15.28515625" customWidth="1"/>
    <col min="10" max="10" width="18.85546875" style="233" customWidth="1"/>
    <col min="11" max="11" width="11.42578125" customWidth="1"/>
    <col min="12" max="12" width="18" style="233" customWidth="1"/>
    <col min="13" max="13" width="11.42578125" customWidth="1"/>
    <col min="14" max="14" width="18.42578125" style="233"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77"/>
      <c r="C1" s="277"/>
      <c r="D1" s="277"/>
      <c r="E1" s="277"/>
      <c r="F1" s="277"/>
      <c r="G1" s="277" t="s">
        <v>476</v>
      </c>
      <c r="I1" s="277"/>
      <c r="J1" s="277"/>
      <c r="K1" s="277"/>
      <c r="L1" s="277"/>
      <c r="M1" s="277"/>
      <c r="N1" s="277"/>
      <c r="O1" s="277"/>
      <c r="P1" s="277"/>
      <c r="Q1" s="277"/>
      <c r="R1" s="277"/>
      <c r="S1" s="277"/>
      <c r="T1" s="277"/>
      <c r="U1" s="277"/>
    </row>
    <row r="2" spans="1:21">
      <c r="A2" s="265" t="s">
        <v>1337</v>
      </c>
      <c r="B2" s="265"/>
      <c r="C2" s="265"/>
      <c r="D2" s="265"/>
      <c r="E2" s="265"/>
      <c r="F2" s="265"/>
      <c r="G2" s="265"/>
      <c r="H2" s="265"/>
      <c r="I2" s="265"/>
      <c r="J2" s="265"/>
      <c r="K2" s="265"/>
      <c r="L2" s="265"/>
      <c r="M2" s="265"/>
      <c r="N2" s="265"/>
      <c r="O2" s="265"/>
      <c r="P2" s="265"/>
      <c r="Q2" s="265"/>
      <c r="R2" s="265"/>
      <c r="S2" s="265"/>
      <c r="T2" s="265"/>
      <c r="U2" s="265"/>
    </row>
    <row r="3" spans="1:21" ht="15" customHeight="1">
      <c r="A3" s="836" t="s">
        <v>97</v>
      </c>
      <c r="B3" s="835" t="s">
        <v>111</v>
      </c>
      <c r="C3" s="838" t="s">
        <v>86</v>
      </c>
      <c r="D3" s="838" t="s">
        <v>87</v>
      </c>
      <c r="E3" s="838" t="s">
        <v>389</v>
      </c>
      <c r="F3" s="838" t="s">
        <v>88</v>
      </c>
      <c r="G3" s="841" t="s">
        <v>100</v>
      </c>
      <c r="H3" s="847"/>
      <c r="I3" s="847"/>
      <c r="J3" s="847"/>
      <c r="K3" s="847"/>
      <c r="L3" s="847"/>
      <c r="M3" s="847"/>
      <c r="N3" s="842"/>
      <c r="O3" s="843" t="s">
        <v>101</v>
      </c>
      <c r="P3" s="844"/>
      <c r="Q3" s="835" t="s">
        <v>102</v>
      </c>
      <c r="R3" s="835" t="s">
        <v>103</v>
      </c>
      <c r="S3" s="835" t="s">
        <v>110</v>
      </c>
      <c r="T3" s="835" t="s">
        <v>109</v>
      </c>
      <c r="U3" s="832" t="s">
        <v>89</v>
      </c>
    </row>
    <row r="4" spans="1:21" ht="15" customHeight="1">
      <c r="A4" s="836"/>
      <c r="B4" s="836"/>
      <c r="C4" s="839"/>
      <c r="D4" s="839"/>
      <c r="E4" s="839"/>
      <c r="F4" s="839"/>
      <c r="G4" s="841" t="s">
        <v>104</v>
      </c>
      <c r="H4" s="842"/>
      <c r="I4" s="841" t="s">
        <v>105</v>
      </c>
      <c r="J4" s="842"/>
      <c r="K4" s="841" t="s">
        <v>106</v>
      </c>
      <c r="L4" s="842"/>
      <c r="M4" s="841" t="s">
        <v>107</v>
      </c>
      <c r="N4" s="842"/>
      <c r="O4" s="845"/>
      <c r="P4" s="846"/>
      <c r="Q4" s="836"/>
      <c r="R4" s="836"/>
      <c r="S4" s="836"/>
      <c r="T4" s="836"/>
      <c r="U4" s="833"/>
    </row>
    <row r="5" spans="1:21" ht="25.5">
      <c r="A5" s="837"/>
      <c r="B5" s="837"/>
      <c r="C5" s="840"/>
      <c r="D5" s="840"/>
      <c r="E5" s="840"/>
      <c r="F5" s="840"/>
      <c r="G5" s="409" t="s">
        <v>108</v>
      </c>
      <c r="H5" s="409" t="s">
        <v>12</v>
      </c>
      <c r="I5" s="409" t="s">
        <v>108</v>
      </c>
      <c r="J5" s="409" t="s">
        <v>12</v>
      </c>
      <c r="K5" s="409" t="s">
        <v>108</v>
      </c>
      <c r="L5" s="409" t="s">
        <v>12</v>
      </c>
      <c r="M5" s="409" t="s">
        <v>108</v>
      </c>
      <c r="N5" s="409" t="s">
        <v>12</v>
      </c>
      <c r="O5" s="409" t="s">
        <v>108</v>
      </c>
      <c r="P5" s="409" t="s">
        <v>12</v>
      </c>
      <c r="Q5" s="837"/>
      <c r="R5" s="837"/>
      <c r="S5" s="837"/>
      <c r="T5" s="837"/>
      <c r="U5" s="834"/>
    </row>
    <row r="6" spans="1:21" s="350" customFormat="1" ht="15.75">
      <c r="A6" s="410"/>
      <c r="B6" s="411"/>
      <c r="C6" s="412"/>
      <c r="D6" s="412"/>
      <c r="E6" s="413"/>
      <c r="F6" s="412"/>
      <c r="G6" s="414"/>
      <c r="H6" s="414"/>
      <c r="I6" s="414"/>
      <c r="J6" s="414"/>
      <c r="K6" s="414"/>
      <c r="L6" s="414"/>
      <c r="M6" s="414"/>
      <c r="N6" s="414"/>
      <c r="O6" s="414"/>
      <c r="P6" s="414"/>
      <c r="Q6" s="415"/>
      <c r="R6" s="415"/>
      <c r="S6" s="415"/>
      <c r="T6" s="415"/>
      <c r="U6" s="416"/>
    </row>
    <row r="7" spans="1:21" ht="129" customHeight="1">
      <c r="A7" s="881" t="s">
        <v>1426</v>
      </c>
      <c r="B7" s="865" t="s">
        <v>1338</v>
      </c>
      <c r="C7" s="878" t="s">
        <v>2151</v>
      </c>
      <c r="D7" s="878" t="s">
        <v>2152</v>
      </c>
      <c r="E7" s="466" t="s">
        <v>1861</v>
      </c>
      <c r="F7" s="690" t="s">
        <v>2155</v>
      </c>
      <c r="G7" s="342">
        <v>1</v>
      </c>
      <c r="H7" s="343">
        <v>16175</v>
      </c>
      <c r="I7" s="342"/>
      <c r="J7" s="343"/>
      <c r="K7" s="342"/>
      <c r="L7" s="343"/>
      <c r="M7" s="342"/>
      <c r="N7" s="343"/>
      <c r="O7" s="692">
        <f>G7+I7+K7+M7</f>
        <v>1</v>
      </c>
      <c r="P7" s="372">
        <f>H7+J7+L7+N7</f>
        <v>16175</v>
      </c>
      <c r="Q7" s="316"/>
      <c r="R7" s="316" t="s">
        <v>2159</v>
      </c>
      <c r="S7" s="316" t="s">
        <v>2156</v>
      </c>
      <c r="T7" s="316" t="s">
        <v>1807</v>
      </c>
      <c r="U7" s="694" t="s">
        <v>2154</v>
      </c>
    </row>
    <row r="8" spans="1:21" s="350" customFormat="1" ht="86.25" customHeight="1">
      <c r="A8" s="881"/>
      <c r="B8" s="866"/>
      <c r="C8" s="879"/>
      <c r="D8" s="879"/>
      <c r="E8" s="316" t="s">
        <v>1863</v>
      </c>
      <c r="F8" s="270" t="s">
        <v>2158</v>
      </c>
      <c r="G8" s="342">
        <v>0.25</v>
      </c>
      <c r="H8" s="343"/>
      <c r="I8" s="342">
        <v>0.25</v>
      </c>
      <c r="J8" s="343"/>
      <c r="K8" s="342">
        <v>0.25</v>
      </c>
      <c r="L8" s="343"/>
      <c r="M8" s="342">
        <v>0.25</v>
      </c>
      <c r="N8" s="343"/>
      <c r="O8" s="692">
        <f t="shared" ref="O8:O23" si="0">G8+I8+K8+M8</f>
        <v>1</v>
      </c>
      <c r="P8" s="372">
        <f t="shared" ref="P8:P23" si="1">H8+J8+L8+N8</f>
        <v>0</v>
      </c>
      <c r="Q8" s="316"/>
      <c r="R8" s="316" t="s">
        <v>2157</v>
      </c>
      <c r="S8" s="316" t="s">
        <v>2160</v>
      </c>
      <c r="T8" s="316" t="s">
        <v>1807</v>
      </c>
      <c r="U8" s="694" t="s">
        <v>2154</v>
      </c>
    </row>
    <row r="9" spans="1:21" s="350" customFormat="1" ht="110.25">
      <c r="A9" s="881"/>
      <c r="B9" s="866"/>
      <c r="C9" s="880"/>
      <c r="D9" s="880"/>
      <c r="E9" s="316" t="s">
        <v>1871</v>
      </c>
      <c r="F9" s="270" t="s">
        <v>2153</v>
      </c>
      <c r="G9" s="342">
        <v>0.25</v>
      </c>
      <c r="H9" s="343">
        <v>20000</v>
      </c>
      <c r="I9" s="342">
        <v>0.25</v>
      </c>
      <c r="J9" s="343"/>
      <c r="K9" s="342">
        <v>0.25</v>
      </c>
      <c r="L9" s="343"/>
      <c r="M9" s="342">
        <v>0.25</v>
      </c>
      <c r="N9" s="343"/>
      <c r="O9" s="692">
        <f t="shared" si="0"/>
        <v>1</v>
      </c>
      <c r="P9" s="372">
        <f t="shared" si="1"/>
        <v>20000</v>
      </c>
      <c r="Q9" s="316"/>
      <c r="R9" s="316" t="s">
        <v>2157</v>
      </c>
      <c r="S9" s="316" t="s">
        <v>2160</v>
      </c>
      <c r="T9" s="316" t="s">
        <v>1807</v>
      </c>
      <c r="U9" s="694" t="s">
        <v>2154</v>
      </c>
    </row>
    <row r="10" spans="1:21" ht="96" customHeight="1">
      <c r="A10" s="881"/>
      <c r="B10" s="866"/>
      <c r="C10" s="698" t="s">
        <v>2161</v>
      </c>
      <c r="D10" s="698" t="s">
        <v>2162</v>
      </c>
      <c r="E10" s="698" t="s">
        <v>1880</v>
      </c>
      <c r="F10" s="699" t="s">
        <v>2164</v>
      </c>
      <c r="G10" s="342">
        <v>0.25</v>
      </c>
      <c r="H10" s="343">
        <v>95506.255000000005</v>
      </c>
      <c r="I10" s="342">
        <v>0.25</v>
      </c>
      <c r="J10" s="343">
        <v>95506.255000000005</v>
      </c>
      <c r="K10" s="342">
        <v>0.25</v>
      </c>
      <c r="L10" s="343">
        <v>95506.255000000005</v>
      </c>
      <c r="M10" s="342">
        <v>0.25</v>
      </c>
      <c r="N10" s="343">
        <v>95506.255000000005</v>
      </c>
      <c r="O10" s="692">
        <f t="shared" si="0"/>
        <v>1</v>
      </c>
      <c r="P10" s="372">
        <f t="shared" si="1"/>
        <v>382025.02</v>
      </c>
      <c r="Q10" s="316"/>
      <c r="R10" s="698" t="s">
        <v>2157</v>
      </c>
      <c r="S10" s="466" t="s">
        <v>2163</v>
      </c>
      <c r="T10" s="466" t="s">
        <v>1807</v>
      </c>
      <c r="U10" s="697" t="s">
        <v>2154</v>
      </c>
    </row>
    <row r="11" spans="1:21" ht="108.75" customHeight="1">
      <c r="A11" s="881"/>
      <c r="B11" s="866"/>
      <c r="C11" s="495" t="s">
        <v>2165</v>
      </c>
      <c r="D11" s="466" t="s">
        <v>2166</v>
      </c>
      <c r="E11" s="466" t="s">
        <v>2167</v>
      </c>
      <c r="F11" s="700" t="s">
        <v>2168</v>
      </c>
      <c r="G11" s="342">
        <v>0.25</v>
      </c>
      <c r="H11" s="701">
        <v>30000</v>
      </c>
      <c r="I11" s="342">
        <v>0.25</v>
      </c>
      <c r="J11" s="343"/>
      <c r="K11" s="342">
        <v>0.25</v>
      </c>
      <c r="L11" s="343"/>
      <c r="M11" s="342">
        <v>0.25</v>
      </c>
      <c r="N11" s="343"/>
      <c r="O11" s="692">
        <f t="shared" si="0"/>
        <v>1</v>
      </c>
      <c r="P11" s="372">
        <f t="shared" si="1"/>
        <v>30000</v>
      </c>
      <c r="Q11" s="316"/>
      <c r="R11" s="698" t="s">
        <v>2157</v>
      </c>
      <c r="S11" s="466" t="s">
        <v>2163</v>
      </c>
      <c r="T11" s="466" t="s">
        <v>1807</v>
      </c>
      <c r="U11" s="697" t="s">
        <v>2154</v>
      </c>
    </row>
    <row r="12" spans="1:21" ht="102" customHeight="1">
      <c r="A12" s="881"/>
      <c r="B12" s="867"/>
      <c r="C12" s="495" t="s">
        <v>2537</v>
      </c>
      <c r="D12" s="691" t="s">
        <v>2169</v>
      </c>
      <c r="E12" s="316" t="s">
        <v>2171</v>
      </c>
      <c r="F12" s="695" t="s">
        <v>2170</v>
      </c>
      <c r="G12" s="342">
        <v>0.25</v>
      </c>
      <c r="H12" s="343"/>
      <c r="I12" s="342">
        <v>0.25</v>
      </c>
      <c r="J12" s="343">
        <v>63000</v>
      </c>
      <c r="K12" s="342">
        <v>0.25</v>
      </c>
      <c r="L12" s="343"/>
      <c r="M12" s="342">
        <v>0.25</v>
      </c>
      <c r="N12" s="343"/>
      <c r="O12" s="692">
        <f t="shared" si="0"/>
        <v>1</v>
      </c>
      <c r="P12" s="372">
        <f t="shared" si="1"/>
        <v>63000</v>
      </c>
      <c r="Q12" s="316"/>
      <c r="R12" s="698" t="s">
        <v>2538</v>
      </c>
      <c r="S12" s="466" t="s">
        <v>2163</v>
      </c>
      <c r="T12" s="466" t="s">
        <v>1807</v>
      </c>
      <c r="U12" s="708" t="s">
        <v>2154</v>
      </c>
    </row>
    <row r="13" spans="1:21" ht="120" customHeight="1">
      <c r="A13" s="858" t="s">
        <v>1427</v>
      </c>
      <c r="B13" s="865" t="s">
        <v>1428</v>
      </c>
      <c r="C13" s="74" t="s">
        <v>2172</v>
      </c>
      <c r="D13" s="316" t="s">
        <v>2173</v>
      </c>
      <c r="E13" s="316" t="s">
        <v>1888</v>
      </c>
      <c r="F13" s="465" t="s">
        <v>2174</v>
      </c>
      <c r="G13" s="342">
        <v>0.25</v>
      </c>
      <c r="H13" s="343">
        <v>2500</v>
      </c>
      <c r="I13" s="342">
        <v>0.25</v>
      </c>
      <c r="J13" s="343">
        <v>2500</v>
      </c>
      <c r="K13" s="342">
        <v>0.25</v>
      </c>
      <c r="L13" s="343">
        <v>2500</v>
      </c>
      <c r="M13" s="342">
        <v>0.25</v>
      </c>
      <c r="N13" s="343">
        <v>2500</v>
      </c>
      <c r="O13" s="692">
        <f t="shared" si="0"/>
        <v>1</v>
      </c>
      <c r="P13" s="372">
        <f t="shared" si="1"/>
        <v>10000</v>
      </c>
      <c r="Q13" s="316"/>
      <c r="R13" s="698" t="s">
        <v>2157</v>
      </c>
      <c r="S13" s="466" t="s">
        <v>2163</v>
      </c>
      <c r="T13" s="466" t="s">
        <v>1807</v>
      </c>
      <c r="U13" s="708" t="s">
        <v>2154</v>
      </c>
    </row>
    <row r="14" spans="1:21" ht="114.75" customHeight="1">
      <c r="A14" s="858"/>
      <c r="B14" s="866"/>
      <c r="C14" s="74" t="s">
        <v>2176</v>
      </c>
      <c r="D14" s="316" t="s">
        <v>2175</v>
      </c>
      <c r="E14" s="316" t="s">
        <v>2178</v>
      </c>
      <c r="F14" s="316" t="s">
        <v>2177</v>
      </c>
      <c r="G14" s="342">
        <v>0.25</v>
      </c>
      <c r="H14" s="343"/>
      <c r="I14" s="342">
        <v>0.25</v>
      </c>
      <c r="J14" s="343"/>
      <c r="K14" s="342">
        <v>0.25</v>
      </c>
      <c r="L14" s="343"/>
      <c r="M14" s="342">
        <v>0.25</v>
      </c>
      <c r="N14" s="343"/>
      <c r="O14" s="692">
        <f t="shared" si="0"/>
        <v>1</v>
      </c>
      <c r="P14" s="372">
        <f t="shared" si="1"/>
        <v>0</v>
      </c>
      <c r="Q14" s="316"/>
      <c r="R14" s="698" t="s">
        <v>2157</v>
      </c>
      <c r="S14" s="466" t="s">
        <v>2163</v>
      </c>
      <c r="T14" s="466" t="s">
        <v>1807</v>
      </c>
      <c r="U14" s="708" t="s">
        <v>2154</v>
      </c>
    </row>
    <row r="15" spans="1:21" ht="99" customHeight="1">
      <c r="A15" s="858"/>
      <c r="B15" s="866"/>
      <c r="C15" s="74" t="s">
        <v>2179</v>
      </c>
      <c r="D15" s="316" t="s">
        <v>2180</v>
      </c>
      <c r="E15" s="316" t="s">
        <v>2181</v>
      </c>
      <c r="F15" s="696" t="s">
        <v>2182</v>
      </c>
      <c r="G15" s="342">
        <v>0.25</v>
      </c>
      <c r="H15" s="343"/>
      <c r="I15" s="342">
        <v>0.25</v>
      </c>
      <c r="J15" s="343"/>
      <c r="K15" s="342">
        <v>0.25</v>
      </c>
      <c r="L15" s="343">
        <v>50000</v>
      </c>
      <c r="M15" s="342">
        <v>0.25</v>
      </c>
      <c r="N15" s="343"/>
      <c r="O15" s="692">
        <f t="shared" si="0"/>
        <v>1</v>
      </c>
      <c r="P15" s="372">
        <f t="shared" si="1"/>
        <v>50000</v>
      </c>
      <c r="Q15" s="316"/>
      <c r="R15" s="698" t="s">
        <v>2157</v>
      </c>
      <c r="S15" s="466" t="s">
        <v>2163</v>
      </c>
      <c r="T15" s="466" t="s">
        <v>1807</v>
      </c>
      <c r="U15" s="708" t="s">
        <v>2154</v>
      </c>
    </row>
    <row r="16" spans="1:21" ht="105" customHeight="1">
      <c r="A16" s="858"/>
      <c r="B16" s="866"/>
      <c r="C16" s="74" t="s">
        <v>2184</v>
      </c>
      <c r="D16" s="316" t="s">
        <v>2183</v>
      </c>
      <c r="E16" s="316" t="s">
        <v>2186</v>
      </c>
      <c r="F16" s="693" t="s">
        <v>2185</v>
      </c>
      <c r="G16" s="342">
        <v>0.25</v>
      </c>
      <c r="H16" s="343">
        <v>10000</v>
      </c>
      <c r="I16" s="342">
        <v>0.25</v>
      </c>
      <c r="J16" s="343">
        <v>10000</v>
      </c>
      <c r="K16" s="342">
        <v>0.25</v>
      </c>
      <c r="L16" s="343">
        <v>20000</v>
      </c>
      <c r="M16" s="342">
        <v>0.25</v>
      </c>
      <c r="N16" s="343"/>
      <c r="O16" s="692">
        <f t="shared" si="0"/>
        <v>1</v>
      </c>
      <c r="P16" s="372">
        <f t="shared" si="1"/>
        <v>40000</v>
      </c>
      <c r="Q16" s="316"/>
      <c r="R16" s="698" t="s">
        <v>2157</v>
      </c>
      <c r="S16" s="466" t="s">
        <v>2163</v>
      </c>
      <c r="T16" s="466" t="s">
        <v>1807</v>
      </c>
      <c r="U16" s="708" t="s">
        <v>2154</v>
      </c>
    </row>
    <row r="17" spans="1:21" ht="105" customHeight="1">
      <c r="A17" s="857" t="s">
        <v>1429</v>
      </c>
      <c r="B17" s="865" t="s">
        <v>1430</v>
      </c>
      <c r="C17" s="495" t="s">
        <v>2187</v>
      </c>
      <c r="D17" s="466" t="s">
        <v>2188</v>
      </c>
      <c r="E17" s="316" t="s">
        <v>1899</v>
      </c>
      <c r="F17" s="691" t="s">
        <v>2189</v>
      </c>
      <c r="G17" s="342">
        <v>0.25</v>
      </c>
      <c r="H17" s="343"/>
      <c r="I17" s="342">
        <v>0.25</v>
      </c>
      <c r="J17" s="343"/>
      <c r="K17" s="342">
        <v>0.25</v>
      </c>
      <c r="L17" s="343">
        <v>200000</v>
      </c>
      <c r="M17" s="342">
        <v>0.25</v>
      </c>
      <c r="N17" s="343"/>
      <c r="O17" s="692">
        <f t="shared" si="0"/>
        <v>1</v>
      </c>
      <c r="P17" s="372">
        <f t="shared" si="1"/>
        <v>200000</v>
      </c>
      <c r="Q17" s="316"/>
      <c r="R17" s="698" t="s">
        <v>2157</v>
      </c>
      <c r="S17" s="466" t="s">
        <v>2163</v>
      </c>
      <c r="T17" s="466" t="s">
        <v>1807</v>
      </c>
      <c r="U17" s="708" t="s">
        <v>2154</v>
      </c>
    </row>
    <row r="18" spans="1:21" s="350" customFormat="1" ht="85.5" customHeight="1">
      <c r="A18" s="858"/>
      <c r="B18" s="866"/>
      <c r="C18" s="878" t="s">
        <v>2191</v>
      </c>
      <c r="D18" s="878" t="s">
        <v>2190</v>
      </c>
      <c r="E18" s="316" t="s">
        <v>1901</v>
      </c>
      <c r="F18" s="316" t="s">
        <v>2211</v>
      </c>
      <c r="G18" s="342">
        <v>0.25</v>
      </c>
      <c r="H18" s="343"/>
      <c r="I18" s="342">
        <v>0.25</v>
      </c>
      <c r="J18" s="343"/>
      <c r="K18" s="342">
        <v>0.25</v>
      </c>
      <c r="L18" s="343">
        <v>250000</v>
      </c>
      <c r="M18" s="342">
        <v>0.25</v>
      </c>
      <c r="N18" s="343"/>
      <c r="O18" s="692">
        <f t="shared" si="0"/>
        <v>1</v>
      </c>
      <c r="P18" s="372">
        <f t="shared" si="1"/>
        <v>250000</v>
      </c>
      <c r="Q18" s="316"/>
      <c r="R18" s="698" t="s">
        <v>2157</v>
      </c>
      <c r="S18" s="466" t="s">
        <v>2163</v>
      </c>
      <c r="T18" s="466" t="s">
        <v>1807</v>
      </c>
      <c r="U18" s="708" t="s">
        <v>2154</v>
      </c>
    </row>
    <row r="19" spans="1:21" s="350" customFormat="1" ht="73.5" customHeight="1">
      <c r="A19" s="858"/>
      <c r="B19" s="866"/>
      <c r="C19" s="879"/>
      <c r="D19" s="879"/>
      <c r="E19" s="316" t="s">
        <v>1903</v>
      </c>
      <c r="F19" s="702" t="s">
        <v>2210</v>
      </c>
      <c r="G19" s="342">
        <v>0.25</v>
      </c>
      <c r="H19" s="343">
        <v>50000</v>
      </c>
      <c r="I19" s="342">
        <v>0.25</v>
      </c>
      <c r="J19" s="343">
        <v>50000</v>
      </c>
      <c r="K19" s="342">
        <v>0.25</v>
      </c>
      <c r="L19" s="343">
        <v>50000</v>
      </c>
      <c r="M19" s="342">
        <v>0.25</v>
      </c>
      <c r="N19" s="343">
        <v>50000</v>
      </c>
      <c r="O19" s="371">
        <f t="shared" si="0"/>
        <v>1</v>
      </c>
      <c r="P19" s="372">
        <f t="shared" si="1"/>
        <v>200000</v>
      </c>
      <c r="Q19" s="316"/>
      <c r="R19" s="698" t="s">
        <v>2157</v>
      </c>
      <c r="S19" s="466" t="s">
        <v>2163</v>
      </c>
      <c r="T19" s="466" t="s">
        <v>1807</v>
      </c>
      <c r="U19" s="708" t="s">
        <v>2154</v>
      </c>
    </row>
    <row r="20" spans="1:21" s="350" customFormat="1" ht="77.25" customHeight="1">
      <c r="A20" s="858"/>
      <c r="B20" s="866"/>
      <c r="C20" s="880"/>
      <c r="D20" s="880"/>
      <c r="E20" s="316" t="s">
        <v>2195</v>
      </c>
      <c r="F20" s="270" t="s">
        <v>2192</v>
      </c>
      <c r="G20" s="342">
        <v>0.25</v>
      </c>
      <c r="H20" s="343">
        <v>25000</v>
      </c>
      <c r="I20" s="342">
        <v>0.25</v>
      </c>
      <c r="J20" s="343">
        <v>25000</v>
      </c>
      <c r="K20" s="342">
        <v>0.25</v>
      </c>
      <c r="L20" s="343">
        <v>25000</v>
      </c>
      <c r="M20" s="342">
        <v>0.25</v>
      </c>
      <c r="N20" s="343">
        <v>25000</v>
      </c>
      <c r="O20" s="692">
        <f t="shared" ref="O20" si="2">G20+I20+K20+M20</f>
        <v>1</v>
      </c>
      <c r="P20" s="372">
        <f t="shared" ref="P20" si="3">H20+J20+L20+N20</f>
        <v>100000</v>
      </c>
      <c r="Q20" s="316"/>
      <c r="R20" s="698" t="s">
        <v>2157</v>
      </c>
      <c r="S20" s="466" t="s">
        <v>2163</v>
      </c>
      <c r="T20" s="466" t="s">
        <v>1807</v>
      </c>
      <c r="U20" s="708" t="s">
        <v>2154</v>
      </c>
    </row>
    <row r="21" spans="1:21" ht="101.25" customHeight="1">
      <c r="A21" s="857" t="s">
        <v>1431</v>
      </c>
      <c r="B21" s="857" t="s">
        <v>1432</v>
      </c>
      <c r="C21" s="878" t="s">
        <v>2199</v>
      </c>
      <c r="D21" s="878" t="s">
        <v>2200</v>
      </c>
      <c r="E21" s="316" t="s">
        <v>2196</v>
      </c>
      <c r="F21" s="709" t="s">
        <v>2201</v>
      </c>
      <c r="G21" s="342">
        <v>0.25</v>
      </c>
      <c r="H21" s="343">
        <v>12500</v>
      </c>
      <c r="I21" s="342">
        <v>0.25</v>
      </c>
      <c r="J21" s="343">
        <v>12500</v>
      </c>
      <c r="K21" s="342">
        <v>0.25</v>
      </c>
      <c r="L21" s="343">
        <v>12500</v>
      </c>
      <c r="M21" s="342">
        <v>0.25</v>
      </c>
      <c r="N21" s="343">
        <v>12500</v>
      </c>
      <c r="O21" s="692">
        <f t="shared" si="0"/>
        <v>1</v>
      </c>
      <c r="P21" s="372">
        <f t="shared" si="1"/>
        <v>50000</v>
      </c>
      <c r="Q21" s="316"/>
      <c r="R21" s="698" t="s">
        <v>2157</v>
      </c>
      <c r="S21" s="466" t="s">
        <v>2163</v>
      </c>
      <c r="T21" s="466" t="s">
        <v>1807</v>
      </c>
      <c r="U21" s="708" t="s">
        <v>2154</v>
      </c>
    </row>
    <row r="22" spans="1:21" s="350" customFormat="1" ht="111.75" customHeight="1">
      <c r="A22" s="858"/>
      <c r="B22" s="858"/>
      <c r="C22" s="879"/>
      <c r="D22" s="879"/>
      <c r="E22" s="316" t="s">
        <v>2197</v>
      </c>
      <c r="F22" s="661" t="s">
        <v>2193</v>
      </c>
      <c r="G22" s="342">
        <v>0.25</v>
      </c>
      <c r="H22" s="343">
        <v>12500</v>
      </c>
      <c r="I22" s="342">
        <v>0.25</v>
      </c>
      <c r="J22" s="343">
        <v>12500</v>
      </c>
      <c r="K22" s="342">
        <v>0.25</v>
      </c>
      <c r="L22" s="343">
        <v>12500</v>
      </c>
      <c r="M22" s="342">
        <v>0.25</v>
      </c>
      <c r="N22" s="343">
        <v>12500</v>
      </c>
      <c r="O22" s="692">
        <f t="shared" si="0"/>
        <v>1</v>
      </c>
      <c r="P22" s="372">
        <f t="shared" si="1"/>
        <v>50000</v>
      </c>
      <c r="Q22" s="316"/>
      <c r="R22" s="698" t="s">
        <v>2157</v>
      </c>
      <c r="S22" s="466" t="s">
        <v>2163</v>
      </c>
      <c r="T22" s="466" t="s">
        <v>1807</v>
      </c>
      <c r="U22" s="708" t="s">
        <v>2154</v>
      </c>
    </row>
    <row r="23" spans="1:21" s="433" customFormat="1" ht="108.75" customHeight="1">
      <c r="A23" s="858"/>
      <c r="B23" s="858"/>
      <c r="C23" s="880"/>
      <c r="D23" s="880"/>
      <c r="E23" s="316" t="s">
        <v>2198</v>
      </c>
      <c r="F23" s="661" t="s">
        <v>2194</v>
      </c>
      <c r="G23" s="342">
        <v>0.25</v>
      </c>
      <c r="H23" s="343">
        <v>12500</v>
      </c>
      <c r="I23" s="342">
        <v>0.25</v>
      </c>
      <c r="J23" s="343">
        <v>12500</v>
      </c>
      <c r="K23" s="342">
        <v>0.25</v>
      </c>
      <c r="L23" s="343">
        <v>12500</v>
      </c>
      <c r="M23" s="342">
        <v>0.25</v>
      </c>
      <c r="N23" s="343">
        <v>12500</v>
      </c>
      <c r="O23" s="692">
        <f t="shared" si="0"/>
        <v>1</v>
      </c>
      <c r="P23" s="372">
        <f t="shared" si="1"/>
        <v>50000</v>
      </c>
      <c r="Q23" s="316"/>
      <c r="R23" s="698" t="s">
        <v>2157</v>
      </c>
      <c r="S23" s="466" t="s">
        <v>2163</v>
      </c>
      <c r="T23" s="466" t="s">
        <v>1807</v>
      </c>
      <c r="U23" s="708" t="s">
        <v>2154</v>
      </c>
    </row>
    <row r="24" spans="1:21" ht="15.6" customHeight="1">
      <c r="A24" s="285"/>
      <c r="B24" s="286"/>
      <c r="C24" s="285"/>
      <c r="D24" s="286"/>
      <c r="E24" s="286"/>
      <c r="F24" s="287"/>
      <c r="G24" s="276">
        <f t="shared" ref="G24:O24" si="4">SUM(G7:H23)</f>
        <v>286686.255</v>
      </c>
      <c r="H24" s="276">
        <f t="shared" si="4"/>
        <v>286685.255</v>
      </c>
      <c r="I24" s="276">
        <f t="shared" si="4"/>
        <v>283510.255</v>
      </c>
      <c r="J24" s="276">
        <f t="shared" si="4"/>
        <v>283510.255</v>
      </c>
      <c r="K24" s="276">
        <f t="shared" si="4"/>
        <v>730510.255</v>
      </c>
      <c r="L24" s="276">
        <f t="shared" si="4"/>
        <v>730510.255</v>
      </c>
      <c r="M24" s="276">
        <f t="shared" si="4"/>
        <v>210510.255</v>
      </c>
      <c r="N24" s="276">
        <f t="shared" si="4"/>
        <v>210523.255</v>
      </c>
      <c r="O24" s="276">
        <f t="shared" si="4"/>
        <v>1511217.02</v>
      </c>
      <c r="P24" s="276">
        <f>SUM(P7:Q23)</f>
        <v>1511200.02</v>
      </c>
      <c r="Q24" s="260"/>
      <c r="R24" s="260"/>
      <c r="S24" s="260"/>
      <c r="T24" s="260"/>
      <c r="U24" s="260"/>
    </row>
    <row r="25" spans="1:21">
      <c r="C25" s="433"/>
      <c r="D25" s="433"/>
      <c r="E25" s="433"/>
      <c r="F25" s="433"/>
    </row>
    <row r="26" spans="1:21">
      <c r="C26" s="433"/>
    </row>
    <row r="27" spans="1:21">
      <c r="C27" s="433"/>
    </row>
    <row r="28" spans="1:21">
      <c r="C28" s="605"/>
    </row>
  </sheetData>
  <mergeCells count="31">
    <mergeCell ref="B17:B20"/>
    <mergeCell ref="A17:A20"/>
    <mergeCell ref="A21:A23"/>
    <mergeCell ref="B21:B23"/>
    <mergeCell ref="B7:B12"/>
    <mergeCell ref="B13:B16"/>
    <mergeCell ref="A7:A12"/>
    <mergeCell ref="A13:A16"/>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 ref="D7:D9"/>
    <mergeCell ref="C7:C9"/>
    <mergeCell ref="C18:C20"/>
    <mergeCell ref="D18:D20"/>
    <mergeCell ref="D21:D23"/>
    <mergeCell ref="C21:C2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10;"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C1" zoomScale="98" zoomScaleNormal="98" workbookViewId="0">
      <selection activeCell="I11" sqref="I11"/>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c r="H2" s="824" t="s">
        <v>1366</v>
      </c>
      <c r="I2" s="824"/>
    </row>
    <row r="3" spans="2:9" ht="19.5" thickBot="1">
      <c r="B3" s="81" t="s">
        <v>21</v>
      </c>
      <c r="C3" s="81" t="s">
        <v>388</v>
      </c>
      <c r="H3" s="391" t="s">
        <v>387</v>
      </c>
      <c r="I3" s="392" t="s">
        <v>388</v>
      </c>
    </row>
    <row r="4" spans="2:9" ht="18.75">
      <c r="B4" s="82" t="s">
        <v>119</v>
      </c>
      <c r="C4" s="201">
        <f>'1. TALLERES SEMINARIOS'!D5</f>
        <v>6796734.2493333332</v>
      </c>
      <c r="H4" s="384" t="s">
        <v>1354</v>
      </c>
      <c r="I4" s="387">
        <f>'1. Desarrollo e Innov. Curricu.'!P17</f>
        <v>2143408.5833333335</v>
      </c>
    </row>
    <row r="5" spans="2:9" ht="18.75">
      <c r="B5" s="82" t="s">
        <v>412</v>
      </c>
      <c r="C5" s="201">
        <f>'2. CONTRATACION DE PERSONAL'!D5</f>
        <v>11696174.279999999</v>
      </c>
      <c r="H5" s="385" t="s">
        <v>1356</v>
      </c>
      <c r="I5" s="388">
        <f>'2. Investigación Científica'!P39</f>
        <v>1546500</v>
      </c>
    </row>
    <row r="6" spans="2:9" ht="18.75">
      <c r="B6" s="82" t="s">
        <v>123</v>
      </c>
      <c r="C6" s="201">
        <f>'3. EQUIPO DE OFICINA'!D5</f>
        <v>3265800</v>
      </c>
      <c r="H6" s="385" t="s">
        <v>468</v>
      </c>
      <c r="I6" s="388">
        <f>'3. Vinculación Univ. Sociedad'!P30</f>
        <v>441005</v>
      </c>
    </row>
    <row r="7" spans="2:9" ht="19.5" thickBot="1">
      <c r="B7" s="82" t="s">
        <v>413</v>
      </c>
      <c r="C7" s="201">
        <f>'4. EQUIPO TECNOLÓGICOS'!D5</f>
        <v>4134100</v>
      </c>
      <c r="E7" s="395" t="s">
        <v>116</v>
      </c>
      <c r="F7" s="404" t="s">
        <v>1468</v>
      </c>
      <c r="H7" s="385" t="s">
        <v>1355</v>
      </c>
      <c r="I7" s="388">
        <f>'4. Docencia y Profesorado Univ.'!P10</f>
        <v>1747100</v>
      </c>
    </row>
    <row r="8" spans="2:9" ht="18.75">
      <c r="B8" s="82" t="s">
        <v>124</v>
      </c>
      <c r="C8" s="201">
        <f>'5. ACTIVIDADES ESPECIALES'!D5</f>
        <v>12652008.635</v>
      </c>
      <c r="E8" s="400" t="s">
        <v>1470</v>
      </c>
      <c r="F8" s="401">
        <f>Presupuesto!D566</f>
        <v>23630142.498333331</v>
      </c>
      <c r="H8" s="385" t="s">
        <v>1357</v>
      </c>
      <c r="I8" s="388">
        <f>'5. Estudiantes y Graduados'!P30</f>
        <v>2802717</v>
      </c>
    </row>
    <row r="9" spans="2:9" ht="19.5" thickBot="1">
      <c r="B9" s="92" t="s">
        <v>383</v>
      </c>
      <c r="C9" s="83">
        <f>'6. Becas'!D5</f>
        <v>0</v>
      </c>
      <c r="E9" s="402" t="s">
        <v>1495</v>
      </c>
      <c r="F9" s="403">
        <f>Presupuesto!E566</f>
        <v>522118200</v>
      </c>
      <c r="H9" s="385" t="s">
        <v>469</v>
      </c>
      <c r="I9" s="388">
        <f>'6. Gestión del Conocimiento'!P16</f>
        <v>247284985</v>
      </c>
    </row>
    <row r="10" spans="2:9" ht="19.5" thickBot="1">
      <c r="B10" s="92" t="s">
        <v>384</v>
      </c>
      <c r="C10" s="83">
        <f>'7. Infraestructura'!D5</f>
        <v>508464300</v>
      </c>
      <c r="E10" s="405" t="s">
        <v>1469</v>
      </c>
      <c r="F10" s="406">
        <f>Presupuesto!F566</f>
        <v>545748342.49833333</v>
      </c>
      <c r="G10" s="111"/>
      <c r="H10" s="385" t="s">
        <v>1358</v>
      </c>
      <c r="I10" s="389">
        <f>'7. Lo Esencial de la Reforma U.'!P24</f>
        <v>1511200.02</v>
      </c>
    </row>
    <row r="11" spans="2:9" ht="18.75">
      <c r="B11" s="82" t="s">
        <v>415</v>
      </c>
      <c r="C11" s="83">
        <f>'8. Venta de Servicios'!D5</f>
        <v>0</v>
      </c>
      <c r="E11" s="407" t="s">
        <v>402</v>
      </c>
      <c r="F11" s="408">
        <f>Presupuesto!AR566</f>
        <v>545685242.49833322</v>
      </c>
      <c r="G11" s="111"/>
      <c r="H11" s="385" t="s">
        <v>1463</v>
      </c>
      <c r="I11" s="389">
        <f>'8. Asegura. de la Calid. y M'!P14</f>
        <v>729600</v>
      </c>
    </row>
    <row r="12" spans="2:9" ht="18.75">
      <c r="B12" s="92"/>
      <c r="C12" s="83"/>
      <c r="F12" s="111"/>
      <c r="G12" s="111"/>
      <c r="H12" s="385" t="s">
        <v>1360</v>
      </c>
      <c r="I12" s="389">
        <f>'9. Cultura de Inno. Insti...'!P11</f>
        <v>2386856</v>
      </c>
    </row>
    <row r="13" spans="2:9" ht="24" thickBot="1">
      <c r="B13" s="84" t="s">
        <v>122</v>
      </c>
      <c r="C13" s="399">
        <f>SUM(C4:C12)</f>
        <v>547009117.16433334</v>
      </c>
      <c r="F13" s="111"/>
      <c r="G13" s="111"/>
      <c r="H13" s="386" t="s">
        <v>1444</v>
      </c>
      <c r="I13" s="390">
        <f>'10. Posgrado'!P36</f>
        <v>1247400</v>
      </c>
    </row>
    <row r="14" spans="2:9" ht="23.25">
      <c r="B14" s="84"/>
      <c r="C14" s="85"/>
      <c r="F14" s="111"/>
      <c r="G14" s="111"/>
      <c r="H14" s="393" t="s">
        <v>122</v>
      </c>
      <c r="I14" s="394">
        <f>SUM(I4:I13)</f>
        <v>261840771.60333335</v>
      </c>
    </row>
    <row r="15" spans="2:9" ht="15.75">
      <c r="F15" s="111"/>
      <c r="G15" s="111"/>
      <c r="H15" s="825"/>
      <c r="I15" s="825"/>
    </row>
    <row r="16" spans="2:9" ht="16.5" thickBot="1">
      <c r="F16" s="111"/>
      <c r="G16" s="111"/>
      <c r="H16" s="826" t="s">
        <v>1368</v>
      </c>
      <c r="I16" s="826"/>
    </row>
    <row r="17" spans="2:15" ht="15.75" thickBot="1">
      <c r="F17" s="111"/>
      <c r="G17" s="111"/>
      <c r="H17" s="395" t="s">
        <v>387</v>
      </c>
      <c r="I17" s="396" t="s">
        <v>388</v>
      </c>
      <c r="J17" s="196"/>
    </row>
    <row r="18" spans="2:15">
      <c r="H18" s="448" t="s">
        <v>1361</v>
      </c>
      <c r="I18" s="449">
        <f>'11. Gestion Administrativa'!P24</f>
        <v>280766953.19999999</v>
      </c>
      <c r="J18" s="196"/>
    </row>
    <row r="19" spans="2:15">
      <c r="H19" s="450" t="s">
        <v>1362</v>
      </c>
      <c r="I19" s="451">
        <f>'12. Gestión del Talento Humano'!P15</f>
        <v>105000</v>
      </c>
      <c r="J19" s="196"/>
    </row>
    <row r="20" spans="2:15">
      <c r="B20" s="442" t="s">
        <v>1490</v>
      </c>
      <c r="C20" s="443">
        <v>21.981300000000001</v>
      </c>
      <c r="D20" s="442" t="s">
        <v>1493</v>
      </c>
      <c r="E20" s="444"/>
      <c r="H20" s="450" t="s">
        <v>1363</v>
      </c>
      <c r="I20" s="451">
        <f>'13. Gestión Académica'!P16</f>
        <v>2847285</v>
      </c>
      <c r="J20" s="196"/>
    </row>
    <row r="21" spans="2:15">
      <c r="H21" s="450" t="s">
        <v>1364</v>
      </c>
      <c r="I21" s="451">
        <f>'14. Internacional... de la E.S.'!P18</f>
        <v>1449108.6400000001</v>
      </c>
      <c r="J21" s="196"/>
    </row>
    <row r="22" spans="2:15">
      <c r="H22" s="452" t="s">
        <v>1365</v>
      </c>
      <c r="I22" s="453">
        <f>'15. Gobernabilidad y Proceso...'!P29</f>
        <v>0</v>
      </c>
      <c r="J22" s="196"/>
    </row>
    <row r="23" spans="2:15">
      <c r="H23" s="454" t="s">
        <v>1464</v>
      </c>
      <c r="I23" s="455">
        <f>'16. Desa. del Sistema Educ.Sup.'!P70</f>
        <v>0</v>
      </c>
      <c r="J23" s="196"/>
    </row>
    <row r="24" spans="2:15" s="434" customFormat="1" ht="15.75" thickBot="1">
      <c r="H24" s="456" t="s">
        <v>1506</v>
      </c>
      <c r="I24" s="457">
        <f>'17. Gestión TIC'!P71</f>
        <v>0</v>
      </c>
      <c r="J24" s="196"/>
    </row>
    <row r="25" spans="2:15" ht="15.75" thickBot="1">
      <c r="H25" s="446" t="s">
        <v>122</v>
      </c>
      <c r="I25" s="447">
        <f>SUM(I18:I23)</f>
        <v>285168346.83999997</v>
      </c>
    </row>
    <row r="26" spans="2:15" ht="15.75" thickBot="1"/>
    <row r="27" spans="2:15" ht="15.75" thickBot="1">
      <c r="H27" s="397" t="s">
        <v>1367</v>
      </c>
      <c r="I27" s="398">
        <f>I14+I25</f>
        <v>547009118.44333339</v>
      </c>
    </row>
    <row r="28" spans="2:15">
      <c r="H28" s="332"/>
      <c r="I28" s="333"/>
    </row>
    <row r="29" spans="2:15">
      <c r="H29" s="332"/>
      <c r="I29" s="333"/>
    </row>
    <row r="30" spans="2:15">
      <c r="H30" s="196"/>
    </row>
    <row r="31" spans="2:15">
      <c r="B31" s="86" t="s">
        <v>479</v>
      </c>
      <c r="C31" s="86" t="s">
        <v>480</v>
      </c>
      <c r="D31" s="86" t="s">
        <v>481</v>
      </c>
      <c r="E31" s="86" t="s">
        <v>482</v>
      </c>
      <c r="F31" s="86" t="s">
        <v>483</v>
      </c>
      <c r="G31" s="86" t="s">
        <v>484</v>
      </c>
      <c r="H31" s="86" t="s">
        <v>485</v>
      </c>
      <c r="I31" s="196" t="s">
        <v>486</v>
      </c>
      <c r="J31" s="86" t="s">
        <v>487</v>
      </c>
      <c r="K31" s="86" t="s">
        <v>488</v>
      </c>
      <c r="L31" s="86" t="s">
        <v>489</v>
      </c>
      <c r="M31" s="86" t="s">
        <v>490</v>
      </c>
      <c r="N31" s="86" t="s">
        <v>491</v>
      </c>
      <c r="O31" s="86" t="s">
        <v>492</v>
      </c>
    </row>
    <row r="33" spans="2:8">
      <c r="H33" s="156"/>
    </row>
    <row r="35" spans="2:8" ht="18.75">
      <c r="B35" s="82"/>
      <c r="C35" s="83"/>
    </row>
    <row r="36" spans="2:8" ht="18.75">
      <c r="B36" s="82"/>
      <c r="C36" s="83"/>
    </row>
    <row r="37" spans="2:8">
      <c r="B37" s="197" t="s">
        <v>410</v>
      </c>
    </row>
    <row r="39" spans="2:8" ht="18.75">
      <c r="B39" s="81" t="s">
        <v>21</v>
      </c>
      <c r="C39" s="81" t="s">
        <v>55</v>
      </c>
      <c r="D39" s="236" t="s">
        <v>472</v>
      </c>
    </row>
    <row r="40" spans="2:8" ht="18.75">
      <c r="B40" s="86" t="s">
        <v>479</v>
      </c>
      <c r="C40" s="167">
        <f>SUMIF('2. CONTRATACION DE PERSONAL'!C:C,'Cuadro Resumen'!$B$40:$B$56,'2. CONTRATACION DE PERSONAL'!D:D)</f>
        <v>0</v>
      </c>
      <c r="D40" s="237">
        <f>SUMIF('2. CONTRATACION DE PERSONAL'!$C:$C,'Cuadro Resumen'!$B$40:$B$56,'2. CONTRATACION DE PERSONAL'!$G:$G)</f>
        <v>0</v>
      </c>
    </row>
    <row r="41" spans="2:8" ht="18.75">
      <c r="B41" s="86" t="s">
        <v>480</v>
      </c>
      <c r="C41" s="167">
        <f>SUMIF('2. CONTRATACION DE PERSONAL'!C:C,'Cuadro Resumen'!$B$40:$B$56,'2. CONTRATACION DE PERSONAL'!D:D)</f>
        <v>0</v>
      </c>
      <c r="D41" s="237">
        <f>SUMIF('2. CONTRATACION DE PERSONAL'!$C:$C,'Cuadro Resumen'!$B$40:$B$56,'2. CONTRATACION DE PERSONAL'!$G:$G)</f>
        <v>0</v>
      </c>
    </row>
    <row r="42" spans="2:8" ht="18.75">
      <c r="B42" s="86" t="s">
        <v>481</v>
      </c>
      <c r="C42" s="167">
        <f>SUMIF('2. CONTRATACION DE PERSONAL'!C:C,'Cuadro Resumen'!$B$40:$B$56,'2. CONTRATACION DE PERSONAL'!D:D)</f>
        <v>0</v>
      </c>
      <c r="D42" s="237">
        <f>SUMIF('2. CONTRATACION DE PERSONAL'!$C:$C,'Cuadro Resumen'!$B$40:$B$56,'2. CONTRATACION DE PERSONAL'!$G:$G)</f>
        <v>0</v>
      </c>
    </row>
    <row r="43" spans="2:8" ht="18.75">
      <c r="B43" s="86" t="s">
        <v>482</v>
      </c>
      <c r="C43" s="167">
        <f>SUMIF('2. CONTRATACION DE PERSONAL'!C:C,'Cuadro Resumen'!$B$40:$B$56,'2. CONTRATACION DE PERSONAL'!D:D)</f>
        <v>10</v>
      </c>
      <c r="D43" s="237">
        <f>SUMIF('2. CONTRATACION DE PERSONAL'!$C:$C,'Cuadro Resumen'!$B$40:$B$56,'2. CONTRATACION DE PERSONAL'!$G:$G)</f>
        <v>3811582.8</v>
      </c>
    </row>
    <row r="44" spans="2:8" ht="18.75">
      <c r="B44" s="86" t="s">
        <v>483</v>
      </c>
      <c r="C44" s="167">
        <f>SUMIF('2. CONTRATACION DE PERSONAL'!C:C,'Cuadro Resumen'!$B$40:$B$56,'2. CONTRATACION DE PERSONAL'!D:D)</f>
        <v>0</v>
      </c>
      <c r="D44" s="237">
        <f>SUMIF('2. CONTRATACION DE PERSONAL'!$C:$C,'Cuadro Resumen'!$B$40:$B$56,'2. CONTRATACION DE PERSONAL'!$G:$G)</f>
        <v>0</v>
      </c>
    </row>
    <row r="45" spans="2:8" ht="18.75">
      <c r="B45" s="86" t="s">
        <v>484</v>
      </c>
      <c r="C45" s="167">
        <f>SUMIF('2. CONTRATACION DE PERSONAL'!C:C,'Cuadro Resumen'!$B$40:$B$56,'2. CONTRATACION DE PERSONAL'!D:D)</f>
        <v>2</v>
      </c>
      <c r="D45" s="237">
        <f>SUMIF('2. CONTRATACION DE PERSONAL'!$C:$C,'Cuadro Resumen'!$B$40:$B$56,'2. CONTRATACION DE PERSONAL'!$G:$G)</f>
        <v>667026.96</v>
      </c>
    </row>
    <row r="46" spans="2:8" ht="18.75">
      <c r="B46" s="86" t="s">
        <v>485</v>
      </c>
      <c r="C46" s="167">
        <f>SUMIF('2. CONTRATACION DE PERSONAL'!C:C,'Cuadro Resumen'!$B$40:$B$56,'2. CONTRATACION DE PERSONAL'!D:D)</f>
        <v>0</v>
      </c>
      <c r="D46" s="237">
        <f>SUMIF('2. CONTRATACION DE PERSONAL'!$C:$C,'Cuadro Resumen'!$B$40:$B$56,'2. CONTRATACION DE PERSONAL'!$G:$G)</f>
        <v>0</v>
      </c>
    </row>
    <row r="47" spans="2:8" ht="18.75">
      <c r="B47" s="86" t="s">
        <v>486</v>
      </c>
      <c r="C47" s="167">
        <f>SUMIF('2. CONTRATACION DE PERSONAL'!C:C,'Cuadro Resumen'!$B$40:$B$56,'2. CONTRATACION DE PERSONAL'!D:D)</f>
        <v>0</v>
      </c>
      <c r="D47" s="237">
        <f>SUMIF('2. CONTRATACION DE PERSONAL'!$C:$C,'Cuadro Resumen'!$B$40:$B$56,'2. CONTRATACION DE PERSONAL'!$G:$G)</f>
        <v>0</v>
      </c>
    </row>
    <row r="48" spans="2:8" ht="18.75">
      <c r="B48" s="86" t="s">
        <v>487</v>
      </c>
      <c r="C48" s="167">
        <f>SUMIF('2. CONTRATACION DE PERSONAL'!C:C,'Cuadro Resumen'!$B$40:$B$56,'2. CONTRATACION DE PERSONAL'!D:D)</f>
        <v>0</v>
      </c>
      <c r="D48" s="237">
        <f>SUMIF('2. CONTRATACION DE PERSONAL'!$C:$C,'Cuadro Resumen'!$B$40:$B$56,'2. CONTRATACION DE PERSONAL'!$G:$G)</f>
        <v>0</v>
      </c>
    </row>
    <row r="49" spans="2:4" ht="18.75">
      <c r="B49" s="86" t="s">
        <v>488</v>
      </c>
      <c r="C49" s="167">
        <f>SUMIF('2. CONTRATACION DE PERSONAL'!C:C,'Cuadro Resumen'!$B$40:$B$56,'2. CONTRATACION DE PERSONAL'!D:D)</f>
        <v>0</v>
      </c>
      <c r="D49" s="237">
        <f>SUMIF('2. CONTRATACION DE PERSONAL'!$C:$C,'Cuadro Resumen'!$B$40:$B$56,'2. CONTRATACION DE PERSONAL'!$G:$G)</f>
        <v>0</v>
      </c>
    </row>
    <row r="50" spans="2:4" ht="18.75">
      <c r="B50" s="86" t="s">
        <v>489</v>
      </c>
      <c r="C50" s="167">
        <f>SUMIF('2. CONTRATACION DE PERSONAL'!C:C,'Cuadro Resumen'!$B$40:$B$56,'2. CONTRATACION DE PERSONAL'!D:D)</f>
        <v>0</v>
      </c>
      <c r="D50" s="237">
        <f>SUMIF('2. CONTRATACION DE PERSONAL'!$C:$C,'Cuadro Resumen'!$B$40:$B$56,'2. CONTRATACION DE PERSONAL'!$G:$G)</f>
        <v>0</v>
      </c>
    </row>
    <row r="51" spans="2:4" ht="18.75">
      <c r="B51" s="86" t="s">
        <v>490</v>
      </c>
      <c r="C51" s="167">
        <f>SUMIF('2. CONTRATACION DE PERSONAL'!C:C,'Cuadro Resumen'!$B$40:$B$56,'2. CONTRATACION DE PERSONAL'!D:D)</f>
        <v>0</v>
      </c>
      <c r="D51" s="237">
        <f>SUMIF('2. CONTRATACION DE PERSONAL'!$C:$C,'Cuadro Resumen'!$B$40:$B$56,'2. CONTRATACION DE PERSONAL'!$G:$G)</f>
        <v>0</v>
      </c>
    </row>
    <row r="52" spans="2:4" ht="18.75">
      <c r="B52" s="86" t="s">
        <v>491</v>
      </c>
      <c r="C52" s="167">
        <f>SUMIF('2. CONTRATACION DE PERSONAL'!C:C,'Cuadro Resumen'!$B$40:$B$56,'2. CONTRATACION DE PERSONAL'!D:D)</f>
        <v>0</v>
      </c>
      <c r="D52" s="237">
        <f>SUMIF('2. CONTRATACION DE PERSONAL'!$C:$C,'Cuadro Resumen'!$B$40:$B$56,'2. CONTRATACION DE PERSONAL'!$G:$G)</f>
        <v>0</v>
      </c>
    </row>
    <row r="53" spans="2:4" ht="18.75">
      <c r="B53" s="86" t="s">
        <v>492</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21</v>
      </c>
      <c r="D54" s="237">
        <f>SUMIF('2. CONTRATACION DE PERSONAL'!$C:$C,'Cuadro Resumen'!$B$40:$B$56,'2. CONTRATACION DE PERSONAL'!$G:$G)</f>
        <v>3360000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14</v>
      </c>
      <c r="D56" s="237">
        <f>SUMIF('2. CONTRATACION DE PERSONAL'!$C:$C,'Cuadro Resumen'!$B$40:$B$56,'2. CONTRATACION DE PERSONAL'!$G:$G)</f>
        <v>2557989.6</v>
      </c>
    </row>
    <row r="57" spans="2:4" ht="23.25">
      <c r="B57" s="84" t="s">
        <v>122</v>
      </c>
      <c r="C57" s="168">
        <f>SUBTOTAL(109,C40:C56)</f>
        <v>47</v>
      </c>
      <c r="D57" s="237">
        <f>SUM(D40:D56)</f>
        <v>10396599.359999999</v>
      </c>
    </row>
    <row r="66" spans="2:4">
      <c r="B66" s="197" t="s">
        <v>377</v>
      </c>
    </row>
    <row r="68" spans="2:4" ht="18.75">
      <c r="B68" s="81" t="s">
        <v>21</v>
      </c>
      <c r="C68" s="81" t="s">
        <v>55</v>
      </c>
      <c r="D68" s="236" t="s">
        <v>472</v>
      </c>
    </row>
    <row r="69" spans="2:4" ht="18.75">
      <c r="B69" s="82" t="s">
        <v>63</v>
      </c>
      <c r="C69" s="83">
        <f>SUMIF('3. EQUIPO DE OFICINA'!C:C,'Cuadro Resumen'!$B$69:$B$78,'3. EQUIPO DE OFICINA'!D:D)</f>
        <v>145</v>
      </c>
      <c r="D69" s="238">
        <f>SUMIF('3. EQUIPO DE OFICINA'!$C:$C,'Cuadro Resumen'!$B$69:$B$78,'3. EQUIPO DE OFICINA'!$F:$F)</f>
        <v>406000</v>
      </c>
    </row>
    <row r="70" spans="2:4" ht="18.75">
      <c r="B70" s="92" t="s">
        <v>64</v>
      </c>
      <c r="C70" s="83">
        <f>SUMIF('3. EQUIPO DE OFICINA'!C:C,'Cuadro Resumen'!$B$69:$B$78,'3. EQUIPO DE OFICINA'!D:D)</f>
        <v>212</v>
      </c>
      <c r="D70" s="238">
        <f>SUMIF('3. EQUIPO DE OFICINA'!$C:$C,'Cuadro Resumen'!$B$69:$B$78,'3. EQUIPO DE OFICINA'!$F:$F)</f>
        <v>508800</v>
      </c>
    </row>
    <row r="71" spans="2:4" ht="18.75">
      <c r="B71" s="92" t="s">
        <v>65</v>
      </c>
      <c r="C71" s="83">
        <f>SUMIF('3. EQUIPO DE OFICINA'!C:C,'Cuadro Resumen'!$B$69:$B$78,'3. EQUIPO DE OFICINA'!D:D)</f>
        <v>140</v>
      </c>
      <c r="D71" s="238">
        <f>SUMIF('3. EQUIPO DE OFICINA'!$C:$C,'Cuadro Resumen'!$B$69:$B$78,'3. EQUIPO DE OFICINA'!$F:$F)</f>
        <v>140000</v>
      </c>
    </row>
    <row r="72" spans="2:4" ht="18.75">
      <c r="B72" s="92" t="s">
        <v>66</v>
      </c>
      <c r="C72" s="83">
        <f>SUMIF('3. EQUIPO DE OFICINA'!C:C,'Cuadro Resumen'!$B$69:$B$78,'3. EQUIPO DE OFICINA'!D:D)</f>
        <v>71</v>
      </c>
      <c r="D72" s="238">
        <f>SUMIF('3. EQUIPO DE OFICINA'!$C:$C,'Cuadro Resumen'!$B$69:$B$78,'3. EQUIPO DE OFICINA'!$F:$F)</f>
        <v>426000</v>
      </c>
    </row>
    <row r="73" spans="2:4" ht="18.75">
      <c r="B73" s="92" t="s">
        <v>67</v>
      </c>
      <c r="C73" s="83">
        <f>SUMIF('3. EQUIPO DE OFICINA'!C:C,'Cuadro Resumen'!$B$69:$B$78,'3. EQUIPO DE OFICINA'!D:D)</f>
        <v>49</v>
      </c>
      <c r="D73" s="238">
        <f>SUMIF('3. EQUIPO DE OFICINA'!$C:$C,'Cuadro Resumen'!$B$69:$B$78,'3. EQUIPO DE OFICINA'!$F:$F)</f>
        <v>147000</v>
      </c>
    </row>
    <row r="74" spans="2:4" ht="18.75">
      <c r="B74" s="92" t="s">
        <v>68</v>
      </c>
      <c r="C74" s="83">
        <f>SUMIF('3. EQUIPO DE OFICINA'!C:C,'Cuadro Resumen'!$B$69:$B$78,'3. EQUIPO DE OFICINA'!D:D)</f>
        <v>22</v>
      </c>
      <c r="D74" s="238">
        <f>SUMIF('3. EQUIPO DE OFICINA'!$C:$C,'Cuadro Resumen'!$B$69:$B$78,'3. EQUIPO DE OFICINA'!$F:$F)</f>
        <v>220000</v>
      </c>
    </row>
    <row r="75" spans="2:4" ht="18.75">
      <c r="B75" s="92" t="s">
        <v>69</v>
      </c>
      <c r="C75" s="83">
        <f>SUMIF('3. EQUIPO DE OFICINA'!C:C,'Cuadro Resumen'!$B$69:$B$78,'3. EQUIPO DE OFICINA'!D:D)</f>
        <v>70</v>
      </c>
      <c r="D75" s="238">
        <f>SUMIF('3. EQUIPO DE OFICINA'!$C:$C,'Cuadro Resumen'!$B$69:$B$78,'3. EQUIPO DE OFICINA'!$F:$F)</f>
        <v>560000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1</v>
      </c>
      <c r="D78" s="238">
        <f>SUMIF('3. EQUIPO DE OFICINA'!$C:$C,'Cuadro Resumen'!$B$69:$B$78,'3. EQUIPO DE OFICINA'!$F:$F)</f>
        <v>100000</v>
      </c>
    </row>
    <row r="79" spans="2:4" ht="18.75">
      <c r="B79" s="82"/>
      <c r="C79" s="83">
        <f>SUMIF('3. EQUIPO DE OFICINA'!C:C,'Cuadro Resumen'!$B$69:$B$78,'3. EQUIPO DE OFICINA'!D:D)</f>
        <v>0</v>
      </c>
      <c r="D79" s="238">
        <f>SUMIF('3. EQUIPO DE OFICINA'!$C:$C,'Cuadro Resumen'!$B$69:$B$78,'3. EQUIPO DE OFICINA'!$F:$F)</f>
        <v>0</v>
      </c>
    </row>
    <row r="80" spans="2:4" ht="23.25">
      <c r="B80" s="84" t="s">
        <v>122</v>
      </c>
      <c r="C80" s="85">
        <f>SUM(C69:C79)</f>
        <v>710</v>
      </c>
      <c r="D80" s="239">
        <f>SUM(D69:D79)</f>
        <v>2507800</v>
      </c>
    </row>
    <row r="83" spans="2:4">
      <c r="B83" s="197" t="s">
        <v>378</v>
      </c>
    </row>
    <row r="85" spans="2:4" ht="18.75">
      <c r="B85" s="81" t="s">
        <v>379</v>
      </c>
      <c r="C85" s="81" t="s">
        <v>55</v>
      </c>
      <c r="D85" s="236" t="s">
        <v>472</v>
      </c>
    </row>
    <row r="86" spans="2:4" ht="37.5">
      <c r="B86" s="299" t="s">
        <v>1334</v>
      </c>
      <c r="C86" s="83">
        <f>SUMIF('4. EQUIPO TECNOLÓGICOS'!C:C,'Cuadro Resumen'!$B$86:$B$102,'4. EQUIPO TECNOLÓGICOS'!D:D)</f>
        <v>8</v>
      </c>
      <c r="D86" s="83">
        <f>SUMIF('4. EQUIPO TECNOLÓGICOS'!$C:$C,'Cuadro Resumen'!$B$86:$B$102,'4. EQUIPO TECNOLÓGICOS'!F:F)</f>
        <v>280000</v>
      </c>
    </row>
    <row r="87" spans="2:4" ht="18.75">
      <c r="B87" s="299" t="s">
        <v>1335</v>
      </c>
      <c r="C87" s="83">
        <f>SUMIF('4. EQUIPO TECNOLÓGICOS'!C:C,'Cuadro Resumen'!$B$86:$B$102,'4. EQUIPO TECNOLÓGICOS'!D:D)</f>
        <v>6</v>
      </c>
      <c r="D87" s="83">
        <f>SUMIF('4. EQUIPO TECNOLÓGICOS'!$C:$C,'Cuadro Resumen'!$B$86:$B$102,'4. EQUIPO TECNOLÓGICOS'!F:F)</f>
        <v>90000</v>
      </c>
    </row>
    <row r="88" spans="2:4" ht="37.5">
      <c r="B88" s="299" t="s">
        <v>1333</v>
      </c>
      <c r="C88" s="83">
        <f>SUMIF('4. EQUIPO TECNOLÓGICOS'!C:C,'Cuadro Resumen'!$B$86:$B$102,'4. EQUIPO TECNOLÓGICOS'!D:D)</f>
        <v>0</v>
      </c>
      <c r="D88" s="83">
        <f>SUMIF('4. EQUIPO TECNOLÓGICOS'!$C:$C,'Cuadro Resumen'!$B$86:$B$102,'4. EQUIPO TECNOLÓGICOS'!F:F)</f>
        <v>0</v>
      </c>
    </row>
    <row r="89" spans="2:4" ht="37.5">
      <c r="B89" s="299" t="s">
        <v>1336</v>
      </c>
      <c r="C89" s="83">
        <f>SUMIF('4. EQUIPO TECNOLÓGICOS'!C:C,'Cuadro Resumen'!$B$86:$B$102,'4. EQUIPO TECNOLÓGICOS'!D:D)</f>
        <v>161</v>
      </c>
      <c r="D89" s="83">
        <f>SUMIF('4. EQUIPO TECNOLÓGICOS'!$C:$C,'Cuadro Resumen'!$B$86:$B$102,'4. EQUIPO TECNOLÓGICOS'!F:F)</f>
        <v>2440000</v>
      </c>
    </row>
    <row r="90" spans="2:4" ht="18.75">
      <c r="B90" s="82" t="s">
        <v>411</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3</v>
      </c>
      <c r="D91" s="83">
        <f>SUMIF('4. EQUIPO TECNOLÓGICOS'!$C:$C,'Cuadro Resumen'!$B$86:$B$102,'4. EQUIPO TECNOLÓGICOS'!F:F)</f>
        <v>12000</v>
      </c>
    </row>
    <row r="92" spans="2:4" ht="18.75">
      <c r="B92" s="92" t="s">
        <v>74</v>
      </c>
      <c r="C92" s="83">
        <f>SUMIF('4. EQUIPO TECNOLÓGICOS'!C:C,'Cuadro Resumen'!$B$86:$B$102,'4. EQUIPO TECNOLÓGICOS'!D:D)</f>
        <v>35</v>
      </c>
      <c r="D92" s="83">
        <f>SUMIF('4. EQUIPO TECNOLÓGICOS'!$C:$C,'Cuadro Resumen'!$B$86:$B$102,'4. EQUIPO TECNOLÓGICOS'!F:F)</f>
        <v>280000</v>
      </c>
    </row>
    <row r="93" spans="2:4" ht="18.75">
      <c r="B93" s="92" t="s">
        <v>75</v>
      </c>
      <c r="C93" s="83">
        <f>SUMIF('4. EQUIPO TECNOLÓGICOS'!C:C,'Cuadro Resumen'!$B$86:$B$102,'4. EQUIPO TECNOLÓGICOS'!D:D)</f>
        <v>11</v>
      </c>
      <c r="D93" s="83">
        <f>SUMIF('4. EQUIPO TECNOLÓGICOS'!$C:$C,'Cuadro Resumen'!$B$86:$B$102,'4. EQUIPO TECNOLÓGICOS'!F:F)</f>
        <v>85000</v>
      </c>
    </row>
    <row r="94" spans="2:4" ht="18.75">
      <c r="B94" s="82" t="s">
        <v>35</v>
      </c>
      <c r="C94" s="83">
        <f>SUMIF('4. EQUIPO TECNOLÓGICOS'!C:C,'Cuadro Resumen'!$B$86:$B$102,'4. EQUIPO TECNOLÓGICOS'!D:D)</f>
        <v>30</v>
      </c>
      <c r="D94" s="83">
        <f>SUMIF('4. EQUIPO TECNOLÓGICOS'!$C:$C,'Cuadro Resumen'!$B$86:$B$102,'4. EQUIPO TECNOLÓGICOS'!F:F)</f>
        <v>390000</v>
      </c>
    </row>
    <row r="95" spans="2:4" ht="18.75">
      <c r="B95" s="92" t="s">
        <v>76</v>
      </c>
      <c r="C95" s="83">
        <f>SUMIF('4. EQUIPO TECNOLÓGICOS'!C:C,'Cuadro Resumen'!$B$86:$B$102,'4. EQUIPO TECNOLÓGICOS'!D:D)</f>
        <v>4</v>
      </c>
      <c r="D95" s="83">
        <f>SUMIF('4. EQUIPO TECNOLÓGICOS'!$C:$C,'Cuadro Resumen'!$B$86:$B$102,'4. EQUIPO TECNOLÓGICOS'!F:F)</f>
        <v>60000</v>
      </c>
    </row>
    <row r="96" spans="2:4" ht="18.75">
      <c r="B96" s="82" t="s">
        <v>77</v>
      </c>
      <c r="C96" s="83">
        <f>SUMIF('4. EQUIPO TECNOLÓGICOS'!C:C,'Cuadro Resumen'!$B$86:$B$102,'4. EQUIPO TECNOLÓGICOS'!D:D)</f>
        <v>5</v>
      </c>
      <c r="D96" s="83">
        <f>SUMIF('4. EQUIPO TECNOLÓGICOS'!$C:$C,'Cuadro Resumen'!$B$86:$B$102,'4. EQUIPO TECNOLÓGICOS'!F:F)</f>
        <v>50000</v>
      </c>
    </row>
    <row r="97" spans="2:4" ht="18.75">
      <c r="B97" s="92" t="s">
        <v>78</v>
      </c>
      <c r="C97" s="83">
        <f>SUMIF('4. EQUIPO TECNOLÓGICOS'!C:C,'Cuadro Resumen'!$B$86:$B$102,'4. EQUIPO TECNOLÓGICOS'!D:D)</f>
        <v>60</v>
      </c>
      <c r="D97" s="83">
        <f>SUMIF('4. EQUIPO TECNOLÓGICOS'!$C:$C,'Cuadro Resumen'!$B$86:$B$102,'4. EQUIPO TECNOLÓGICOS'!F:F)</f>
        <v>79200</v>
      </c>
    </row>
    <row r="98" spans="2:4" ht="18.75">
      <c r="B98" s="92" t="s">
        <v>79</v>
      </c>
      <c r="C98" s="83">
        <f>SUMIF('4. EQUIPO TECNOLÓGICOS'!C:C,'Cuadro Resumen'!$B$86:$B$102,'4. EQUIPO TECNOLÓGICOS'!D:D)</f>
        <v>7</v>
      </c>
      <c r="D98" s="83">
        <f>SUMIF('4. EQUIPO TECNOLÓGICOS'!$C:$C,'Cuadro Resumen'!$B$86:$B$102,'4. EQUIPO TECNOLÓGICOS'!F:F)</f>
        <v>14000</v>
      </c>
    </row>
    <row r="99" spans="2:4" ht="18.75">
      <c r="B99" s="82" t="s">
        <v>1467</v>
      </c>
      <c r="C99" s="83">
        <f>SUMIF('4. EQUIPO TECNOLÓGICOS'!C:C,'Cuadro Resumen'!$B$86:$B$102,'4. EQUIPO TECNOLÓGICOS'!D:D)</f>
        <v>126</v>
      </c>
      <c r="D99" s="83">
        <f>SUMIF('4. EQUIPO TECNOLÓGICOS'!$C:$C,'Cuadro Resumen'!$B$86:$B$102,'4. EQUIPO TECNOLÓGICOS'!F:F)</f>
        <v>189000</v>
      </c>
    </row>
    <row r="100" spans="2:4" ht="18.75">
      <c r="B100" s="92" t="s">
        <v>80</v>
      </c>
      <c r="C100" s="83">
        <f>SUMIF('4. EQUIPO TECNOLÓGICOS'!C:C,'Cuadro Resumen'!$B$86:$B$102,'4. EQUIPO TECNOLÓGICOS'!D:D)</f>
        <v>2</v>
      </c>
      <c r="D100" s="83">
        <f>SUMIF('4. EQUIPO TECNOLÓGICOS'!$C:$C,'Cuadro Resumen'!$B$86:$B$102,'4. EQUIPO TECNOLÓGICOS'!F:F)</f>
        <v>3000</v>
      </c>
    </row>
    <row r="101" spans="2:4" ht="18.75">
      <c r="B101" s="92" t="s">
        <v>81</v>
      </c>
      <c r="C101" s="83">
        <f>SUMIF('4. EQUIPO TECNOLÓGICOS'!C:C,'Cuadro Resumen'!$B$86:$B$102,'4. EQUIPO TECNOLÓGICOS'!D:D)</f>
        <v>3</v>
      </c>
      <c r="D101" s="83">
        <f>SUMIF('4. EQUIPO TECNOLÓGICOS'!$C:$C,'Cuadro Resumen'!$B$86:$B$102,'4. EQUIPO TECNOLÓGICOS'!F:F)</f>
        <v>1500</v>
      </c>
    </row>
    <row r="102" spans="2:4" ht="18.75">
      <c r="B102" s="92" t="s">
        <v>82</v>
      </c>
      <c r="C102" s="83">
        <f>SUMIF('4. EQUIPO TECNOLÓGICOS'!C:C,'Cuadro Resumen'!$B$86:$B$102,'4. EQUIPO TECNOLÓGICOS'!D:D)</f>
        <v>0</v>
      </c>
      <c r="D102" s="83">
        <f>SUMIF('4. EQUIPO TECNOLÓGICOS'!$C:$C,'Cuadro Resumen'!$B$86:$B$102,'4. EQUIPO TECNOLÓGICOS'!F:F)</f>
        <v>0</v>
      </c>
    </row>
    <row r="103" spans="2:4" ht="23.25">
      <c r="B103" s="84" t="s">
        <v>122</v>
      </c>
      <c r="C103" s="85">
        <f>SUM(C86:C102)</f>
        <v>461</v>
      </c>
      <c r="D103" s="85">
        <f>SUM(D86:D102)</f>
        <v>3973700</v>
      </c>
    </row>
    <row r="107" spans="2:4">
      <c r="B107" s="197" t="s">
        <v>470</v>
      </c>
    </row>
    <row r="128" spans="2:2">
      <c r="B128" s="197" t="s">
        <v>471</v>
      </c>
    </row>
    <row r="129" spans="2:4">
      <c r="B129" s="86" t="s">
        <v>117</v>
      </c>
      <c r="C129" s="86" t="s">
        <v>55</v>
      </c>
      <c r="D129" s="86" t="s">
        <v>472</v>
      </c>
    </row>
    <row r="130" spans="2:4">
      <c r="B130" s="86" t="s">
        <v>473</v>
      </c>
    </row>
    <row r="131" spans="2:4">
      <c r="B131" s="86" t="s">
        <v>463</v>
      </c>
    </row>
    <row r="132" spans="2:4">
      <c r="B132" s="86" t="s">
        <v>477</v>
      </c>
    </row>
    <row r="145" spans="2:2">
      <c r="B145" s="197" t="s">
        <v>478</v>
      </c>
    </row>
    <row r="196" spans="2:9" s="122" customFormat="1">
      <c r="I196" s="418"/>
    </row>
    <row r="198" spans="2:9" hidden="1">
      <c r="B198" s="827" t="s">
        <v>1483</v>
      </c>
      <c r="C198" s="827"/>
      <c r="D198" s="827"/>
      <c r="E198" s="827"/>
      <c r="F198" s="827"/>
    </row>
    <row r="199" spans="2:9" hidden="1">
      <c r="B199" s="422" t="s">
        <v>1484</v>
      </c>
      <c r="C199" s="421" t="s">
        <v>1485</v>
      </c>
      <c r="D199" s="421" t="s">
        <v>1485</v>
      </c>
      <c r="E199" s="421" t="s">
        <v>1486</v>
      </c>
      <c r="F199" s="421" t="s">
        <v>1486</v>
      </c>
    </row>
    <row r="200" spans="2:9" hidden="1">
      <c r="B200" s="420"/>
      <c r="C200" s="420" t="s">
        <v>1487</v>
      </c>
      <c r="D200" s="420" t="s">
        <v>1488</v>
      </c>
      <c r="E200" s="420" t="s">
        <v>1487</v>
      </c>
      <c r="F200" s="420" t="s">
        <v>1488</v>
      </c>
    </row>
    <row r="201" spans="2:9" hidden="1">
      <c r="B201" s="422" t="s">
        <v>3</v>
      </c>
      <c r="C201" s="419">
        <v>255</v>
      </c>
      <c r="D201" s="419">
        <v>235</v>
      </c>
      <c r="E201" s="419">
        <v>300</v>
      </c>
      <c r="F201" s="419">
        <v>280</v>
      </c>
    </row>
    <row r="202" spans="2:9" hidden="1">
      <c r="B202" s="422" t="s">
        <v>4</v>
      </c>
      <c r="C202" s="419">
        <v>225</v>
      </c>
      <c r="D202" s="419">
        <v>205</v>
      </c>
      <c r="E202" s="419">
        <v>270</v>
      </c>
      <c r="F202" s="419">
        <v>250</v>
      </c>
    </row>
    <row r="203" spans="2:9" hidden="1">
      <c r="B203" s="422" t="s">
        <v>5</v>
      </c>
      <c r="C203" s="419">
        <v>195</v>
      </c>
      <c r="D203" s="419">
        <v>180</v>
      </c>
      <c r="E203" s="419">
        <v>240</v>
      </c>
      <c r="F203" s="419">
        <v>220</v>
      </c>
    </row>
    <row r="204" spans="2:9" hidden="1">
      <c r="B204" s="422" t="s">
        <v>6</v>
      </c>
      <c r="C204" s="419">
        <v>165</v>
      </c>
      <c r="D204" s="419">
        <v>150</v>
      </c>
      <c r="E204" s="419">
        <v>210</v>
      </c>
      <c r="F204" s="419">
        <v>195</v>
      </c>
    </row>
    <row r="205" spans="2:9" hidden="1">
      <c r="B205" s="422" t="s">
        <v>1489</v>
      </c>
      <c r="C205" s="419">
        <v>145</v>
      </c>
      <c r="D205" s="419">
        <v>135</v>
      </c>
      <c r="E205" s="419">
        <v>185</v>
      </c>
      <c r="F205" s="419">
        <v>170</v>
      </c>
    </row>
    <row r="206" spans="2:9" hidden="1">
      <c r="B206" s="417"/>
      <c r="C206" s="417"/>
      <c r="D206" s="417"/>
      <c r="E206" s="417"/>
      <c r="F206" s="417"/>
    </row>
    <row r="207" spans="2:9" hidden="1">
      <c r="B207" s="828" t="s">
        <v>1490</v>
      </c>
      <c r="C207" s="828"/>
      <c r="D207" s="828"/>
      <c r="E207" s="445">
        <f>C20</f>
        <v>21.981300000000001</v>
      </c>
      <c r="F207" s="445" t="str">
        <f>D20</f>
        <v>Martes, 25 de Agosto del 2015 Fuente el BCH</v>
      </c>
    </row>
    <row r="208" spans="2:9" hidden="1">
      <c r="B208" s="417"/>
      <c r="C208" s="417"/>
      <c r="D208" s="417"/>
      <c r="E208" s="417"/>
      <c r="F208" s="417"/>
    </row>
    <row r="209" spans="2:9" hidden="1">
      <c r="B209" s="417"/>
      <c r="C209" s="417"/>
      <c r="D209" s="417"/>
      <c r="E209" s="417"/>
      <c r="F209" s="417"/>
    </row>
    <row r="210" spans="2:9" hidden="1">
      <c r="B210" s="827" t="s">
        <v>1483</v>
      </c>
      <c r="C210" s="827"/>
      <c r="D210" s="827"/>
      <c r="E210" s="827"/>
      <c r="F210" s="827"/>
    </row>
    <row r="211" spans="2:9" hidden="1">
      <c r="B211" s="422" t="s">
        <v>1484</v>
      </c>
      <c r="C211" s="421" t="s">
        <v>1485</v>
      </c>
      <c r="D211" s="421" t="s">
        <v>1485</v>
      </c>
      <c r="E211" s="421" t="s">
        <v>1486</v>
      </c>
      <c r="F211" s="421" t="s">
        <v>1486</v>
      </c>
    </row>
    <row r="212" spans="2:9" hidden="1">
      <c r="B212" s="420"/>
      <c r="C212" s="420" t="s">
        <v>1487</v>
      </c>
      <c r="D212" s="420" t="s">
        <v>1488</v>
      </c>
      <c r="E212" s="420" t="s">
        <v>1487</v>
      </c>
      <c r="F212" s="420" t="s">
        <v>1488</v>
      </c>
    </row>
    <row r="213" spans="2:9" hidden="1">
      <c r="B213" s="422" t="s">
        <v>3</v>
      </c>
      <c r="C213" s="423">
        <f>+C201*E207</f>
        <v>5605.2314999999999</v>
      </c>
      <c r="D213" s="424">
        <f>+D201*E207</f>
        <v>5165.6055000000006</v>
      </c>
      <c r="E213" s="424">
        <f>+E201*E207</f>
        <v>6594.39</v>
      </c>
      <c r="F213" s="424">
        <f>+F201*E207</f>
        <v>6154.7640000000001</v>
      </c>
    </row>
    <row r="214" spans="2:9" hidden="1">
      <c r="B214" s="422" t="s">
        <v>4</v>
      </c>
      <c r="C214" s="423">
        <f>+C202*E207</f>
        <v>4945.7925000000005</v>
      </c>
      <c r="D214" s="424">
        <f>+D202*E207</f>
        <v>4506.1665000000003</v>
      </c>
      <c r="E214" s="424">
        <f>+E202*E207</f>
        <v>5934.951</v>
      </c>
      <c r="F214" s="424">
        <f>+F202*E207</f>
        <v>5495.3249999999998</v>
      </c>
    </row>
    <row r="215" spans="2:9" hidden="1">
      <c r="B215" s="422" t="s">
        <v>5</v>
      </c>
      <c r="C215" s="423">
        <f>+C203*E207</f>
        <v>4286.3535000000002</v>
      </c>
      <c r="D215" s="424">
        <f>+D203*E207</f>
        <v>3956.634</v>
      </c>
      <c r="E215" s="424">
        <f>+E203*E207</f>
        <v>5275.5120000000006</v>
      </c>
      <c r="F215" s="424">
        <f>+F203*E207</f>
        <v>4835.8860000000004</v>
      </c>
    </row>
    <row r="216" spans="2:9" hidden="1">
      <c r="B216" s="422" t="s">
        <v>6</v>
      </c>
      <c r="C216" s="423">
        <f>+C204*E207</f>
        <v>3626.9145000000003</v>
      </c>
      <c r="D216" s="424">
        <f>+D204*E207</f>
        <v>3297.1950000000002</v>
      </c>
      <c r="E216" s="424">
        <f>+E204*E207</f>
        <v>4616.0730000000003</v>
      </c>
      <c r="F216" s="424">
        <f>+F204*E207</f>
        <v>4286.3535000000002</v>
      </c>
    </row>
    <row r="217" spans="2:9" hidden="1">
      <c r="B217" s="422" t="s">
        <v>1489</v>
      </c>
      <c r="C217" s="423">
        <f>+C205*E207</f>
        <v>3187.2885000000001</v>
      </c>
      <c r="D217" s="424">
        <f>+D205*E207</f>
        <v>2967.4755</v>
      </c>
      <c r="E217" s="424">
        <f>+E205*E207</f>
        <v>4066.5405000000001</v>
      </c>
      <c r="F217" s="424">
        <f>+F205*E207</f>
        <v>3736.8210000000004</v>
      </c>
    </row>
    <row r="218" spans="2:9" hidden="1"/>
    <row r="220" spans="2:9" s="122" customFormat="1">
      <c r="I220" s="41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U32"/>
  <sheetViews>
    <sheetView zoomScale="60" zoomScaleNormal="60" workbookViewId="0">
      <pane ySplit="8" topLeftCell="A9" activePane="bottomLeft" state="frozen"/>
      <selection activeCell="A7" sqref="A7"/>
      <selection pane="bottomLeft" activeCell="D14" sqref="D14"/>
    </sheetView>
  </sheetViews>
  <sheetFormatPr baseColWidth="10" defaultRowHeight="15"/>
  <cols>
    <col min="1" max="2" width="21.7109375" customWidth="1"/>
    <col min="3" max="6" width="27.42578125" customWidth="1"/>
    <col min="7" max="7" width="15.28515625" customWidth="1"/>
    <col min="8" max="8" width="14" style="233" bestFit="1" customWidth="1"/>
    <col min="9" max="9" width="15.28515625" customWidth="1"/>
    <col min="10" max="10" width="18.85546875" style="233" customWidth="1"/>
    <col min="12" max="12" width="14.85546875" style="233" bestFit="1" customWidth="1"/>
    <col min="14" max="14" width="14"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77"/>
      <c r="C1" s="277"/>
      <c r="D1" s="277"/>
      <c r="E1" s="277"/>
      <c r="F1" s="277"/>
      <c r="G1" s="277" t="s">
        <v>1507</v>
      </c>
      <c r="J1" s="277"/>
      <c r="K1" s="277"/>
      <c r="L1" s="277"/>
      <c r="M1" s="277"/>
      <c r="N1" s="277"/>
      <c r="O1" s="277"/>
      <c r="P1" s="277"/>
      <c r="Q1" s="277"/>
      <c r="R1" s="277"/>
      <c r="S1" s="277"/>
      <c r="T1" s="277"/>
      <c r="U1" s="277"/>
    </row>
    <row r="2" spans="1:21" ht="18.75">
      <c r="A2" s="265" t="s">
        <v>1344</v>
      </c>
      <c r="B2" s="277"/>
      <c r="C2" s="277"/>
      <c r="D2" s="277"/>
      <c r="E2" s="277"/>
      <c r="F2" s="277"/>
      <c r="G2" s="277"/>
      <c r="J2" s="277"/>
      <c r="K2" s="277"/>
      <c r="L2" s="277"/>
      <c r="M2" s="277"/>
      <c r="N2" s="277"/>
      <c r="O2" s="277"/>
      <c r="P2" s="277"/>
      <c r="Q2" s="277"/>
      <c r="R2" s="277"/>
      <c r="S2" s="277"/>
      <c r="T2" s="277"/>
      <c r="U2" s="277"/>
    </row>
    <row r="3" spans="1:21">
      <c r="A3" s="883" t="s">
        <v>1394</v>
      </c>
      <c r="B3" s="883"/>
      <c r="C3" s="883"/>
      <c r="D3" s="883"/>
      <c r="E3" s="883"/>
      <c r="F3" s="883"/>
      <c r="G3" s="883"/>
      <c r="H3" s="883"/>
      <c r="I3" s="883"/>
      <c r="J3" s="883"/>
      <c r="K3" s="883"/>
      <c r="L3" s="883"/>
      <c r="M3" s="883"/>
      <c r="N3" s="883"/>
      <c r="O3" s="883"/>
      <c r="P3" s="883"/>
      <c r="Q3" s="883"/>
      <c r="R3" s="883"/>
      <c r="S3" s="883"/>
      <c r="T3" s="883"/>
      <c r="U3" s="883"/>
    </row>
    <row r="4" spans="1:21" s="350" customFormat="1">
      <c r="A4" s="357" t="s">
        <v>1393</v>
      </c>
      <c r="B4" s="356"/>
      <c r="C4" s="356"/>
      <c r="D4" s="356"/>
      <c r="E4" s="356"/>
      <c r="F4" s="356"/>
      <c r="G4" s="356"/>
      <c r="H4" s="356"/>
      <c r="I4" s="356"/>
      <c r="J4" s="356"/>
      <c r="K4" s="356"/>
      <c r="L4" s="356"/>
      <c r="M4" s="356"/>
      <c r="N4" s="356"/>
      <c r="O4" s="356"/>
      <c r="P4" s="356"/>
      <c r="Q4" s="356"/>
      <c r="R4" s="356"/>
      <c r="S4" s="356"/>
      <c r="T4" s="356"/>
      <c r="U4" s="356"/>
    </row>
    <row r="5" spans="1:21">
      <c r="A5" s="308" t="s">
        <v>1462</v>
      </c>
      <c r="B5" s="265"/>
      <c r="C5" s="265"/>
      <c r="D5" s="265"/>
      <c r="E5" s="265"/>
      <c r="F5" s="265"/>
      <c r="G5" s="265"/>
      <c r="H5" s="265"/>
      <c r="I5" s="265"/>
      <c r="J5" s="265"/>
      <c r="K5" s="265"/>
      <c r="L5" s="265"/>
      <c r="M5" s="265"/>
      <c r="N5" s="265"/>
      <c r="O5" s="265"/>
      <c r="P5" s="265"/>
      <c r="Q5" s="265"/>
      <c r="R5" s="265"/>
      <c r="S5" s="265"/>
      <c r="T5" s="265"/>
      <c r="U5" s="265"/>
    </row>
    <row r="6" spans="1:21" ht="15" customHeight="1">
      <c r="A6" s="836" t="s">
        <v>97</v>
      </c>
      <c r="B6" s="835" t="s">
        <v>111</v>
      </c>
      <c r="C6" s="838" t="s">
        <v>86</v>
      </c>
      <c r="D6" s="838" t="s">
        <v>87</v>
      </c>
      <c r="E6" s="838" t="s">
        <v>389</v>
      </c>
      <c r="F6" s="838" t="s">
        <v>88</v>
      </c>
      <c r="G6" s="841" t="s">
        <v>100</v>
      </c>
      <c r="H6" s="847"/>
      <c r="I6" s="847"/>
      <c r="J6" s="847"/>
      <c r="K6" s="847"/>
      <c r="L6" s="847"/>
      <c r="M6" s="847"/>
      <c r="N6" s="842"/>
      <c r="O6" s="843" t="s">
        <v>101</v>
      </c>
      <c r="P6" s="844"/>
      <c r="Q6" s="835" t="s">
        <v>102</v>
      </c>
      <c r="R6" s="835" t="s">
        <v>103</v>
      </c>
      <c r="S6" s="835" t="s">
        <v>110</v>
      </c>
      <c r="T6" s="835" t="s">
        <v>109</v>
      </c>
      <c r="U6" s="832" t="s">
        <v>89</v>
      </c>
    </row>
    <row r="7" spans="1:21" ht="15" customHeight="1">
      <c r="A7" s="836"/>
      <c r="B7" s="836"/>
      <c r="C7" s="839"/>
      <c r="D7" s="839"/>
      <c r="E7" s="839"/>
      <c r="F7" s="839"/>
      <c r="G7" s="841" t="s">
        <v>104</v>
      </c>
      <c r="H7" s="842"/>
      <c r="I7" s="841" t="s">
        <v>105</v>
      </c>
      <c r="J7" s="842"/>
      <c r="K7" s="841" t="s">
        <v>106</v>
      </c>
      <c r="L7" s="842"/>
      <c r="M7" s="841" t="s">
        <v>107</v>
      </c>
      <c r="N7" s="842"/>
      <c r="O7" s="845"/>
      <c r="P7" s="846"/>
      <c r="Q7" s="836"/>
      <c r="R7" s="836"/>
      <c r="S7" s="836"/>
      <c r="T7" s="836"/>
      <c r="U7" s="833"/>
    </row>
    <row r="8" spans="1:21" ht="25.5">
      <c r="A8" s="837"/>
      <c r="B8" s="837"/>
      <c r="C8" s="840"/>
      <c r="D8" s="840"/>
      <c r="E8" s="840"/>
      <c r="F8" s="840"/>
      <c r="G8" s="409" t="s">
        <v>108</v>
      </c>
      <c r="H8" s="409" t="s">
        <v>12</v>
      </c>
      <c r="I8" s="409" t="s">
        <v>108</v>
      </c>
      <c r="J8" s="409" t="s">
        <v>12</v>
      </c>
      <c r="K8" s="409" t="s">
        <v>108</v>
      </c>
      <c r="L8" s="409" t="s">
        <v>12</v>
      </c>
      <c r="M8" s="409" t="s">
        <v>108</v>
      </c>
      <c r="N8" s="409" t="s">
        <v>12</v>
      </c>
      <c r="O8" s="409" t="s">
        <v>108</v>
      </c>
      <c r="P8" s="409" t="s">
        <v>12</v>
      </c>
      <c r="Q8" s="837"/>
      <c r="R8" s="837"/>
      <c r="S8" s="837"/>
      <c r="T8" s="837"/>
      <c r="U8" s="834"/>
    </row>
    <row r="9" spans="1:21" s="350" customFormat="1" ht="15.75">
      <c r="A9" s="410"/>
      <c r="B9" s="411"/>
      <c r="C9" s="412"/>
      <c r="D9" s="412"/>
      <c r="E9" s="413"/>
      <c r="F9" s="412"/>
      <c r="G9" s="414"/>
      <c r="H9" s="414"/>
      <c r="I9" s="414"/>
      <c r="J9" s="414"/>
      <c r="K9" s="414"/>
      <c r="L9" s="414"/>
      <c r="M9" s="414"/>
      <c r="N9" s="414"/>
      <c r="O9" s="414"/>
      <c r="P9" s="414"/>
      <c r="Q9" s="415"/>
      <c r="R9" s="415"/>
      <c r="S9" s="415"/>
      <c r="T9" s="415"/>
      <c r="U9" s="416"/>
    </row>
    <row r="10" spans="1:21" ht="101.25" customHeight="1">
      <c r="A10" s="673" t="s">
        <v>1394</v>
      </c>
      <c r="B10" s="604" t="s">
        <v>1395</v>
      </c>
      <c r="C10" s="608" t="s">
        <v>1923</v>
      </c>
      <c r="D10" s="608" t="s">
        <v>2541</v>
      </c>
      <c r="E10" s="273" t="s">
        <v>1924</v>
      </c>
      <c r="F10" s="274" t="s">
        <v>1925</v>
      </c>
      <c r="G10" s="468">
        <v>0.25</v>
      </c>
      <c r="H10" s="345">
        <v>1500</v>
      </c>
      <c r="I10" s="468">
        <v>0.25</v>
      </c>
      <c r="J10" s="345">
        <v>1500</v>
      </c>
      <c r="K10" s="468">
        <v>0.25</v>
      </c>
      <c r="L10" s="345">
        <v>1500</v>
      </c>
      <c r="M10" s="468">
        <v>0.25</v>
      </c>
      <c r="N10" s="345">
        <v>1500</v>
      </c>
      <c r="O10" s="468">
        <f>G10+I10+K10+M10</f>
        <v>1</v>
      </c>
      <c r="P10" s="374">
        <f>H10+J10+L10+N10</f>
        <v>6000</v>
      </c>
      <c r="Q10" s="274"/>
      <c r="R10" s="274" t="s">
        <v>1926</v>
      </c>
      <c r="S10" s="274" t="s">
        <v>1927</v>
      </c>
      <c r="T10" s="274" t="s">
        <v>1915</v>
      </c>
      <c r="U10" s="274" t="s">
        <v>1928</v>
      </c>
    </row>
    <row r="11" spans="1:21" ht="96" customHeight="1">
      <c r="A11" s="673" t="s">
        <v>1393</v>
      </c>
      <c r="B11" s="604" t="s">
        <v>1396</v>
      </c>
      <c r="C11" s="608" t="s">
        <v>2052</v>
      </c>
      <c r="D11" s="608" t="s">
        <v>2540</v>
      </c>
      <c r="E11" s="273" t="s">
        <v>1929</v>
      </c>
      <c r="F11" s="274" t="s">
        <v>1930</v>
      </c>
      <c r="G11" s="468">
        <v>0.25</v>
      </c>
      <c r="H11" s="345">
        <v>0</v>
      </c>
      <c r="I11" s="468">
        <v>0.25</v>
      </c>
      <c r="J11" s="345">
        <v>0</v>
      </c>
      <c r="K11" s="468">
        <v>0.25</v>
      </c>
      <c r="L11" s="345">
        <v>0</v>
      </c>
      <c r="M11" s="468">
        <v>0.25</v>
      </c>
      <c r="N11" s="345">
        <v>0</v>
      </c>
      <c r="O11" s="468">
        <f>G11+I11+K11+M11</f>
        <v>1</v>
      </c>
      <c r="P11" s="374">
        <f>H11+J11+L11+N11</f>
        <v>0</v>
      </c>
      <c r="Q11" s="274"/>
      <c r="R11" s="274" t="s">
        <v>1931</v>
      </c>
      <c r="S11" s="274" t="s">
        <v>1932</v>
      </c>
      <c r="T11" s="274" t="s">
        <v>1807</v>
      </c>
      <c r="U11" s="274" t="s">
        <v>1933</v>
      </c>
    </row>
    <row r="12" spans="1:21" s="350" customFormat="1" ht="96" customHeight="1">
      <c r="A12" s="882" t="s">
        <v>1462</v>
      </c>
      <c r="B12" s="882" t="s">
        <v>1415</v>
      </c>
      <c r="C12" s="608" t="s">
        <v>2053</v>
      </c>
      <c r="D12" s="608" t="s">
        <v>2539</v>
      </c>
      <c r="E12" s="678" t="s">
        <v>2054</v>
      </c>
      <c r="F12" s="274" t="s">
        <v>2062</v>
      </c>
      <c r="G12" s="576">
        <v>0.3</v>
      </c>
      <c r="H12" s="345">
        <v>93750</v>
      </c>
      <c r="I12" s="468">
        <v>0.3</v>
      </c>
      <c r="J12" s="345">
        <f>14800+41050+115900</f>
        <v>171750</v>
      </c>
      <c r="K12" s="468">
        <v>0.3</v>
      </c>
      <c r="L12" s="345">
        <v>162000</v>
      </c>
      <c r="M12" s="468">
        <v>0.1</v>
      </c>
      <c r="N12" s="345">
        <v>26800</v>
      </c>
      <c r="O12" s="468">
        <f t="shared" ref="O12:O13" si="0">G12+I12+K12+M12</f>
        <v>0.99999999999999989</v>
      </c>
      <c r="P12" s="374">
        <f t="shared" ref="P12:P13" si="1">H12+J12+L12+N12</f>
        <v>454300</v>
      </c>
      <c r="Q12" s="274"/>
      <c r="R12" s="274" t="s">
        <v>2078</v>
      </c>
      <c r="S12" s="274" t="s">
        <v>2055</v>
      </c>
      <c r="T12" s="274" t="s">
        <v>1807</v>
      </c>
      <c r="U12" s="347" t="s">
        <v>2056</v>
      </c>
    </row>
    <row r="13" spans="1:21" s="350" customFormat="1" ht="73.5" customHeight="1">
      <c r="A13" s="882"/>
      <c r="B13" s="882"/>
      <c r="C13" s="949" t="s">
        <v>2076</v>
      </c>
      <c r="D13" s="949" t="s">
        <v>2571</v>
      </c>
      <c r="E13" s="678" t="s">
        <v>2077</v>
      </c>
      <c r="F13" s="274" t="s">
        <v>2542</v>
      </c>
      <c r="G13" s="576">
        <v>0.3</v>
      </c>
      <c r="H13" s="345">
        <v>12300</v>
      </c>
      <c r="I13" s="468">
        <v>0.4</v>
      </c>
      <c r="J13" s="345">
        <v>257000</v>
      </c>
      <c r="K13" s="468">
        <v>0.3</v>
      </c>
      <c r="L13" s="345"/>
      <c r="M13" s="274"/>
      <c r="N13" s="345"/>
      <c r="O13" s="468">
        <f t="shared" si="0"/>
        <v>1</v>
      </c>
      <c r="P13" s="374">
        <f t="shared" si="1"/>
        <v>269300</v>
      </c>
      <c r="Q13" s="274"/>
      <c r="R13" s="274" t="s">
        <v>2078</v>
      </c>
      <c r="S13" s="274" t="s">
        <v>2079</v>
      </c>
      <c r="T13" s="274" t="s">
        <v>1807</v>
      </c>
      <c r="U13" s="347" t="s">
        <v>2056</v>
      </c>
    </row>
    <row r="14" spans="1:21" ht="15.75">
      <c r="A14" s="285"/>
      <c r="B14" s="286"/>
      <c r="C14" s="950" t="s">
        <v>1508</v>
      </c>
      <c r="D14" s="951"/>
      <c r="E14" s="286"/>
      <c r="F14" s="287"/>
      <c r="G14" s="275">
        <f t="shared" ref="G14:P14" si="2">SUM(G10:G13)</f>
        <v>1.1000000000000001</v>
      </c>
      <c r="H14" s="276">
        <f t="shared" si="2"/>
        <v>107550</v>
      </c>
      <c r="I14" s="275">
        <f t="shared" si="2"/>
        <v>1.2000000000000002</v>
      </c>
      <c r="J14" s="276">
        <f t="shared" si="2"/>
        <v>430250</v>
      </c>
      <c r="K14" s="275">
        <f t="shared" si="2"/>
        <v>1.1000000000000001</v>
      </c>
      <c r="L14" s="276">
        <f t="shared" si="2"/>
        <v>163500</v>
      </c>
      <c r="M14" s="275">
        <f t="shared" si="2"/>
        <v>0.6</v>
      </c>
      <c r="N14" s="276">
        <f t="shared" si="2"/>
        <v>28300</v>
      </c>
      <c r="O14" s="276">
        <f t="shared" si="2"/>
        <v>4</v>
      </c>
      <c r="P14" s="276">
        <f t="shared" si="2"/>
        <v>729600</v>
      </c>
      <c r="Q14" s="259"/>
      <c r="R14" s="259"/>
      <c r="S14" s="259"/>
      <c r="T14" s="259"/>
      <c r="U14" s="25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row r="30" spans="8:16">
      <c r="H30"/>
      <c r="J30"/>
      <c r="L30"/>
      <c r="N30"/>
      <c r="P30"/>
    </row>
    <row r="31" spans="8:16">
      <c r="H31"/>
      <c r="J31"/>
      <c r="L31"/>
      <c r="N31"/>
      <c r="P31"/>
    </row>
    <row r="32" spans="8:16">
      <c r="H32"/>
      <c r="J32"/>
      <c r="L32"/>
      <c r="N32"/>
      <c r="P32"/>
    </row>
  </sheetData>
  <mergeCells count="20">
    <mergeCell ref="B6:B8"/>
    <mergeCell ref="C6:C8"/>
    <mergeCell ref="D6:D8"/>
    <mergeCell ref="F6:F8"/>
    <mergeCell ref="A12:A13"/>
    <mergeCell ref="B12:B13"/>
    <mergeCell ref="E6:E8"/>
    <mergeCell ref="A6:A8"/>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dimension ref="A1:U29"/>
  <sheetViews>
    <sheetView topLeftCell="B1" zoomScale="68" zoomScaleNormal="68" workbookViewId="0">
      <pane ySplit="6" topLeftCell="A7" activePane="bottomLeft" state="frozen"/>
      <selection activeCell="A7" sqref="A7"/>
      <selection pane="bottomLeft" activeCell="G9" sqref="G9"/>
    </sheetView>
  </sheetViews>
  <sheetFormatPr baseColWidth="10" defaultRowHeight="1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c r="B1" s="277"/>
      <c r="C1" s="277"/>
      <c r="D1" s="277"/>
      <c r="E1" s="277"/>
      <c r="F1" s="277"/>
      <c r="G1" s="277" t="s">
        <v>1398</v>
      </c>
      <c r="J1" s="277"/>
      <c r="K1" s="277"/>
      <c r="L1" s="277"/>
      <c r="M1" s="277"/>
      <c r="N1" s="277"/>
      <c r="O1" s="277"/>
      <c r="P1" s="277"/>
      <c r="Q1" s="277"/>
      <c r="R1" s="277"/>
      <c r="S1" s="277"/>
      <c r="T1" s="277"/>
      <c r="U1" s="277"/>
    </row>
    <row r="2" spans="1:21" ht="18.75">
      <c r="A2" s="265" t="s">
        <v>1344</v>
      </c>
      <c r="B2" s="277"/>
      <c r="C2" s="277"/>
      <c r="D2" s="277"/>
      <c r="E2" s="277"/>
      <c r="F2" s="277"/>
      <c r="G2" s="277"/>
      <c r="J2" s="277"/>
      <c r="K2" s="277"/>
      <c r="L2" s="277"/>
      <c r="M2" s="277"/>
      <c r="N2" s="277"/>
      <c r="O2" s="277"/>
      <c r="P2" s="277"/>
      <c r="Q2" s="277"/>
      <c r="R2" s="277"/>
      <c r="S2" s="277"/>
      <c r="T2" s="277"/>
      <c r="U2" s="277"/>
    </row>
    <row r="3" spans="1:21">
      <c r="A3" s="883" t="s">
        <v>1399</v>
      </c>
      <c r="B3" s="883"/>
      <c r="C3" s="883"/>
      <c r="D3" s="883"/>
      <c r="E3" s="883"/>
      <c r="F3" s="883"/>
      <c r="G3" s="883"/>
      <c r="H3" s="883"/>
      <c r="I3" s="883"/>
      <c r="J3" s="883"/>
      <c r="K3" s="883"/>
      <c r="L3" s="883"/>
      <c r="M3" s="883"/>
      <c r="N3" s="883"/>
      <c r="O3" s="883"/>
      <c r="P3" s="883"/>
      <c r="Q3" s="883"/>
      <c r="R3" s="883"/>
      <c r="S3" s="883"/>
      <c r="T3" s="883"/>
      <c r="U3" s="883"/>
    </row>
    <row r="4" spans="1:21" ht="1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ht="25.5">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s="350" customFormat="1" ht="15.75">
      <c r="A7" s="410"/>
      <c r="B7" s="411"/>
      <c r="C7" s="412"/>
      <c r="D7" s="412"/>
      <c r="E7" s="413"/>
      <c r="F7" s="412"/>
      <c r="G7" s="414"/>
      <c r="H7" s="414"/>
      <c r="I7" s="414"/>
      <c r="J7" s="414"/>
      <c r="K7" s="414"/>
      <c r="L7" s="414"/>
      <c r="M7" s="414"/>
      <c r="N7" s="414"/>
      <c r="O7" s="414"/>
      <c r="P7" s="414"/>
      <c r="Q7" s="415"/>
      <c r="R7" s="415"/>
      <c r="S7" s="415"/>
      <c r="T7" s="415"/>
      <c r="U7" s="416"/>
    </row>
    <row r="8" spans="1:21" ht="72" customHeight="1">
      <c r="A8" s="884" t="s">
        <v>1399</v>
      </c>
      <c r="B8" s="884" t="s">
        <v>1400</v>
      </c>
      <c r="C8" s="273" t="s">
        <v>1907</v>
      </c>
      <c r="D8" s="803" t="s">
        <v>2546</v>
      </c>
      <c r="E8" s="603" t="s">
        <v>1906</v>
      </c>
      <c r="F8" s="274" t="s">
        <v>2543</v>
      </c>
      <c r="G8" s="468">
        <v>0.25</v>
      </c>
      <c r="H8" s="345"/>
      <c r="I8" s="468">
        <v>0.25</v>
      </c>
      <c r="J8" s="345">
        <v>790100</v>
      </c>
      <c r="K8" s="468">
        <v>0.25</v>
      </c>
      <c r="L8" s="345"/>
      <c r="M8" s="468">
        <v>0.25</v>
      </c>
      <c r="N8" s="345"/>
      <c r="O8" s="468">
        <f t="shared" ref="O8:P8" si="0">G8+I8+K8+M8</f>
        <v>1</v>
      </c>
      <c r="P8" s="374">
        <f t="shared" si="0"/>
        <v>790100</v>
      </c>
      <c r="Q8" s="274"/>
      <c r="R8" s="672" t="s">
        <v>1908</v>
      </c>
      <c r="S8" s="274" t="s">
        <v>1909</v>
      </c>
      <c r="T8" s="274" t="s">
        <v>1807</v>
      </c>
      <c r="U8" s="671" t="s">
        <v>2544</v>
      </c>
    </row>
    <row r="9" spans="1:21" ht="75">
      <c r="A9" s="885"/>
      <c r="B9" s="885"/>
      <c r="C9" s="803" t="s">
        <v>2545</v>
      </c>
      <c r="D9" s="803" t="s">
        <v>2547</v>
      </c>
      <c r="E9" s="273" t="s">
        <v>1911</v>
      </c>
      <c r="F9" s="274" t="s">
        <v>1912</v>
      </c>
      <c r="G9" s="468">
        <v>0.25</v>
      </c>
      <c r="H9" s="345">
        <v>3000</v>
      </c>
      <c r="I9" s="468">
        <v>0.25</v>
      </c>
      <c r="J9" s="345">
        <v>3000</v>
      </c>
      <c r="K9" s="468">
        <v>0.25</v>
      </c>
      <c r="L9" s="345">
        <v>3000</v>
      </c>
      <c r="M9" s="468">
        <v>0.25</v>
      </c>
      <c r="N9" s="345">
        <v>3000</v>
      </c>
      <c r="O9" s="468">
        <f t="shared" ref="O9" si="1">G9+I9+K9+M9</f>
        <v>1</v>
      </c>
      <c r="P9" s="374">
        <f t="shared" ref="P9" si="2">H9+J9+L9+N9</f>
        <v>12000</v>
      </c>
      <c r="Q9" s="274"/>
      <c r="R9" s="274" t="s">
        <v>1913</v>
      </c>
      <c r="S9" s="274" t="s">
        <v>1914</v>
      </c>
      <c r="T9" s="274" t="s">
        <v>1915</v>
      </c>
      <c r="U9" s="671" t="s">
        <v>1910</v>
      </c>
    </row>
    <row r="10" spans="1:21" ht="75" customHeight="1">
      <c r="A10" s="885"/>
      <c r="B10" s="885"/>
      <c r="C10" s="273" t="s">
        <v>1921</v>
      </c>
      <c r="D10" s="273" t="s">
        <v>1916</v>
      </c>
      <c r="E10" s="273" t="s">
        <v>1922</v>
      </c>
      <c r="F10" s="274" t="s">
        <v>1979</v>
      </c>
      <c r="G10" s="468">
        <v>0.25</v>
      </c>
      <c r="H10" s="345">
        <f>166500+54400</f>
        <v>220900</v>
      </c>
      <c r="I10" s="468">
        <v>0.25</v>
      </c>
      <c r="J10" s="345">
        <v>1363856</v>
      </c>
      <c r="K10" s="468">
        <v>0.25</v>
      </c>
      <c r="L10" s="345">
        <v>0</v>
      </c>
      <c r="M10" s="468">
        <v>0.25</v>
      </c>
      <c r="N10" s="345">
        <v>0</v>
      </c>
      <c r="O10" s="468">
        <f t="shared" ref="O10" si="3">G10+I10+K10+M10</f>
        <v>1</v>
      </c>
      <c r="P10" s="374">
        <f t="shared" ref="P10" si="4">H10+J10+L10+N10</f>
        <v>1584756</v>
      </c>
      <c r="Q10" s="274"/>
      <c r="R10" s="274" t="s">
        <v>1917</v>
      </c>
      <c r="S10" s="274" t="s">
        <v>1918</v>
      </c>
      <c r="T10" s="274" t="s">
        <v>1919</v>
      </c>
      <c r="U10" s="274" t="s">
        <v>1920</v>
      </c>
    </row>
    <row r="11" spans="1:21" ht="15.75">
      <c r="A11" s="285"/>
      <c r="B11" s="286"/>
      <c r="C11" s="285" t="s">
        <v>1397</v>
      </c>
      <c r="D11" s="286"/>
      <c r="E11" s="286"/>
      <c r="F11" s="287"/>
      <c r="G11" s="275">
        <f t="shared" ref="G11:O11" si="5">SUM(G8:G10)</f>
        <v>0.75</v>
      </c>
      <c r="H11" s="276">
        <f t="shared" si="5"/>
        <v>223900</v>
      </c>
      <c r="I11" s="275">
        <f t="shared" si="5"/>
        <v>0.75</v>
      </c>
      <c r="J11" s="276">
        <f t="shared" si="5"/>
        <v>2156956</v>
      </c>
      <c r="K11" s="275">
        <f t="shared" si="5"/>
        <v>0.75</v>
      </c>
      <c r="L11" s="276">
        <f t="shared" si="5"/>
        <v>3000</v>
      </c>
      <c r="M11" s="275">
        <f t="shared" si="5"/>
        <v>0.75</v>
      </c>
      <c r="N11" s="276">
        <f t="shared" si="5"/>
        <v>3000</v>
      </c>
      <c r="O11" s="276">
        <f t="shared" si="5"/>
        <v>3</v>
      </c>
      <c r="P11" s="276">
        <f>SUM(P8:P10)</f>
        <v>2386856</v>
      </c>
      <c r="Q11" s="259"/>
      <c r="R11" s="259"/>
      <c r="S11" s="259"/>
      <c r="T11" s="259"/>
      <c r="U11" s="259"/>
    </row>
    <row r="17" spans="8:16">
      <c r="H17"/>
      <c r="J17"/>
      <c r="L17"/>
      <c r="N17"/>
      <c r="P17"/>
    </row>
    <row r="18" spans="8:16">
      <c r="H18"/>
      <c r="J18"/>
      <c r="L18"/>
      <c r="N18"/>
      <c r="P18"/>
    </row>
    <row r="19" spans="8:16">
      <c r="H19"/>
      <c r="J19"/>
      <c r="L19"/>
      <c r="N19"/>
      <c r="P19"/>
    </row>
    <row r="20" spans="8:16">
      <c r="H20"/>
      <c r="J20"/>
      <c r="L20"/>
      <c r="N20"/>
      <c r="P20"/>
    </row>
    <row r="21" spans="8:16">
      <c r="H21"/>
      <c r="J21"/>
      <c r="L21"/>
      <c r="N21"/>
      <c r="P21"/>
    </row>
    <row r="22" spans="8:16">
      <c r="H22"/>
      <c r="J22"/>
      <c r="L22"/>
      <c r="N22"/>
      <c r="P22"/>
    </row>
    <row r="23" spans="8:16">
      <c r="H23"/>
      <c r="J23"/>
      <c r="L23"/>
      <c r="N23"/>
      <c r="P23"/>
    </row>
    <row r="24" spans="8:16">
      <c r="H24"/>
      <c r="J24"/>
      <c r="L24"/>
      <c r="N24"/>
      <c r="P24"/>
    </row>
    <row r="25" spans="8:16">
      <c r="H25"/>
      <c r="J25"/>
      <c r="L25"/>
      <c r="N25"/>
      <c r="P25"/>
    </row>
    <row r="26" spans="8:16">
      <c r="H26"/>
      <c r="J26"/>
      <c r="L26"/>
      <c r="N26"/>
      <c r="P26"/>
    </row>
    <row r="27" spans="8:16">
      <c r="H27"/>
      <c r="J27"/>
      <c r="L27"/>
      <c r="N27"/>
      <c r="P27"/>
    </row>
    <row r="28" spans="8:16">
      <c r="H28"/>
      <c r="J28"/>
      <c r="L28"/>
      <c r="N28"/>
      <c r="P28"/>
    </row>
    <row r="29" spans="8:16">
      <c r="H29"/>
      <c r="J29"/>
      <c r="L29"/>
      <c r="N29"/>
      <c r="P29"/>
    </row>
  </sheetData>
  <mergeCells count="20">
    <mergeCell ref="B8:B10"/>
    <mergeCell ref="A8:A10"/>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54"/>
  <sheetViews>
    <sheetView topLeftCell="D1" zoomScale="50" zoomScaleNormal="50" workbookViewId="0">
      <pane ySplit="6" topLeftCell="A24" activePane="bottomLeft" state="frozen"/>
      <selection activeCell="A7" sqref="A7"/>
      <selection pane="bottomLeft" activeCell="J24" sqref="J24"/>
    </sheetView>
  </sheetViews>
  <sheetFormatPr baseColWidth="10" defaultRowHeight="15"/>
  <cols>
    <col min="1" max="1" width="21.7109375" style="350" customWidth="1"/>
    <col min="2" max="2" width="24.28515625" style="350" customWidth="1"/>
    <col min="3" max="6" width="27.42578125" style="350" customWidth="1"/>
    <col min="7" max="7" width="15.28515625" style="350" customWidth="1"/>
    <col min="8" max="8" width="13.85546875" style="233" bestFit="1" customWidth="1"/>
    <col min="9" max="9" width="15.28515625" style="350" customWidth="1"/>
    <col min="10" max="10" width="18.85546875" style="233" customWidth="1"/>
    <col min="11" max="11" width="15.28515625" style="350" bestFit="1" customWidth="1"/>
    <col min="12" max="12" width="15" style="233" bestFit="1" customWidth="1"/>
    <col min="13" max="13" width="11.5703125" style="350" bestFit="1" customWidth="1"/>
    <col min="14" max="14" width="15" style="233" bestFit="1" customWidth="1"/>
    <col min="15" max="15" width="15.28515625" style="350" customWidth="1"/>
    <col min="16" max="16" width="18.28515625" style="233" customWidth="1"/>
    <col min="17" max="17" width="14.140625" style="350" hidden="1" customWidth="1"/>
    <col min="18" max="20" width="14.140625" style="350" customWidth="1"/>
    <col min="21" max="21" width="17" style="350" customWidth="1"/>
    <col min="22" max="16384" width="11.42578125" style="350"/>
  </cols>
  <sheetData>
    <row r="1" spans="1:21" ht="18.75">
      <c r="B1" s="277"/>
      <c r="C1" s="277"/>
      <c r="D1" s="277"/>
      <c r="E1" s="277"/>
      <c r="F1" s="277"/>
      <c r="G1" s="277" t="s">
        <v>1442</v>
      </c>
      <c r="J1" s="277"/>
      <c r="K1" s="277"/>
      <c r="L1" s="277"/>
      <c r="M1" s="277"/>
      <c r="N1" s="277"/>
      <c r="O1" s="277"/>
      <c r="P1" s="277"/>
      <c r="Q1" s="277"/>
      <c r="R1" s="277"/>
      <c r="S1" s="277"/>
      <c r="T1" s="277"/>
      <c r="U1" s="277"/>
    </row>
    <row r="2" spans="1:21" ht="18.75">
      <c r="A2" s="265" t="s">
        <v>1344</v>
      </c>
      <c r="B2" s="277"/>
      <c r="C2" s="277"/>
      <c r="D2" s="277"/>
      <c r="E2" s="277"/>
      <c r="F2" s="277"/>
      <c r="G2" s="277"/>
      <c r="J2" s="277"/>
      <c r="K2" s="277"/>
      <c r="L2" s="277"/>
      <c r="M2" s="277"/>
      <c r="N2" s="277"/>
      <c r="O2" s="277"/>
      <c r="P2" s="277"/>
      <c r="Q2" s="277"/>
      <c r="R2" s="277"/>
      <c r="S2" s="277"/>
      <c r="T2" s="277"/>
      <c r="U2" s="277"/>
    </row>
    <row r="3" spans="1:21">
      <c r="A3" s="883" t="s">
        <v>1441</v>
      </c>
      <c r="B3" s="883"/>
      <c r="C3" s="883"/>
      <c r="D3" s="883"/>
      <c r="E3" s="883"/>
      <c r="F3" s="883"/>
      <c r="G3" s="883"/>
      <c r="H3" s="883"/>
      <c r="I3" s="883"/>
      <c r="J3" s="883"/>
      <c r="K3" s="883"/>
      <c r="L3" s="883"/>
      <c r="M3" s="883"/>
      <c r="N3" s="883"/>
      <c r="O3" s="883"/>
      <c r="P3" s="883"/>
      <c r="Q3" s="883"/>
      <c r="R3" s="883"/>
      <c r="S3" s="883"/>
      <c r="T3" s="883"/>
      <c r="U3" s="883"/>
    </row>
    <row r="4" spans="1:21" ht="1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ht="25.5">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ht="15.75">
      <c r="A7" s="410"/>
      <c r="B7" s="411"/>
      <c r="C7" s="412"/>
      <c r="D7" s="412"/>
      <c r="E7" s="413"/>
      <c r="F7" s="412"/>
      <c r="G7" s="414"/>
      <c r="H7" s="414"/>
      <c r="I7" s="414"/>
      <c r="J7" s="414"/>
      <c r="K7" s="414"/>
      <c r="L7" s="414"/>
      <c r="M7" s="414"/>
      <c r="N7" s="414"/>
      <c r="O7" s="414"/>
      <c r="P7" s="414"/>
      <c r="Q7" s="415"/>
      <c r="R7" s="415"/>
      <c r="S7" s="415"/>
      <c r="T7" s="415"/>
      <c r="U7" s="416"/>
    </row>
    <row r="8" spans="1:21" ht="15.75">
      <c r="A8" s="884" t="s">
        <v>1435</v>
      </c>
      <c r="B8" s="882" t="s">
        <v>1433</v>
      </c>
      <c r="C8" s="906" t="s">
        <v>2212</v>
      </c>
      <c r="D8" s="906" t="s">
        <v>2224</v>
      </c>
      <c r="E8" s="884" t="s">
        <v>2225</v>
      </c>
      <c r="F8" s="886" t="s">
        <v>2213</v>
      </c>
      <c r="G8" s="915">
        <v>0.25</v>
      </c>
      <c r="H8" s="898"/>
      <c r="I8" s="896">
        <v>0.25</v>
      </c>
      <c r="J8" s="898">
        <v>5000</v>
      </c>
      <c r="K8" s="896">
        <v>0.25</v>
      </c>
      <c r="L8" s="898">
        <v>5000</v>
      </c>
      <c r="M8" s="896">
        <v>0.25</v>
      </c>
      <c r="N8" s="898">
        <v>5000</v>
      </c>
      <c r="O8" s="896">
        <f t="shared" ref="O8:P10" si="0">G8+I8+K8+M8</f>
        <v>1</v>
      </c>
      <c r="P8" s="900">
        <f t="shared" si="0"/>
        <v>15000</v>
      </c>
      <c r="Q8" s="274"/>
      <c r="R8" s="910" t="s">
        <v>2214</v>
      </c>
      <c r="S8" s="886" t="s">
        <v>2215</v>
      </c>
      <c r="T8" s="886" t="s">
        <v>2216</v>
      </c>
      <c r="U8" s="886" t="s">
        <v>2217</v>
      </c>
    </row>
    <row r="9" spans="1:21" ht="53.25" customHeight="1">
      <c r="A9" s="885"/>
      <c r="B9" s="882"/>
      <c r="C9" s="908"/>
      <c r="D9" s="908"/>
      <c r="E9" s="893"/>
      <c r="F9" s="892"/>
      <c r="G9" s="916"/>
      <c r="H9" s="899"/>
      <c r="I9" s="897"/>
      <c r="J9" s="899"/>
      <c r="K9" s="897"/>
      <c r="L9" s="899"/>
      <c r="M9" s="897"/>
      <c r="N9" s="899"/>
      <c r="O9" s="897"/>
      <c r="P9" s="901"/>
      <c r="Q9" s="274"/>
      <c r="R9" s="911"/>
      <c r="S9" s="892"/>
      <c r="T9" s="892"/>
      <c r="U9" s="892"/>
    </row>
    <row r="10" spans="1:21" ht="15.75">
      <c r="A10" s="885"/>
      <c r="B10" s="882"/>
      <c r="C10" s="906" t="s">
        <v>2218</v>
      </c>
      <c r="D10" s="906" t="s">
        <v>2219</v>
      </c>
      <c r="E10" s="884" t="s">
        <v>2226</v>
      </c>
      <c r="F10" s="886" t="s">
        <v>2220</v>
      </c>
      <c r="G10" s="896">
        <v>0.25</v>
      </c>
      <c r="H10" s="898"/>
      <c r="I10" s="896">
        <v>0.25</v>
      </c>
      <c r="J10" s="898">
        <v>10000</v>
      </c>
      <c r="K10" s="896">
        <v>0.25</v>
      </c>
      <c r="L10" s="898">
        <v>10000</v>
      </c>
      <c r="M10" s="896">
        <v>0.25</v>
      </c>
      <c r="N10" s="898">
        <v>10000</v>
      </c>
      <c r="O10" s="896">
        <f t="shared" si="0"/>
        <v>1</v>
      </c>
      <c r="P10" s="900">
        <f t="shared" si="0"/>
        <v>30000</v>
      </c>
      <c r="Q10" s="274"/>
      <c r="R10" s="886" t="s">
        <v>2221</v>
      </c>
      <c r="S10" s="886" t="s">
        <v>2222</v>
      </c>
      <c r="T10" s="886" t="s">
        <v>2216</v>
      </c>
      <c r="U10" s="886" t="s">
        <v>2223</v>
      </c>
    </row>
    <row r="11" spans="1:21" ht="15.75">
      <c r="A11" s="885"/>
      <c r="B11" s="882"/>
      <c r="C11" s="907"/>
      <c r="D11" s="907"/>
      <c r="E11" s="885"/>
      <c r="F11" s="887"/>
      <c r="G11" s="904"/>
      <c r="H11" s="909"/>
      <c r="I11" s="904"/>
      <c r="J11" s="909"/>
      <c r="K11" s="904"/>
      <c r="L11" s="909"/>
      <c r="M11" s="904"/>
      <c r="N11" s="909"/>
      <c r="O11" s="904"/>
      <c r="P11" s="905"/>
      <c r="Q11" s="274"/>
      <c r="R11" s="887"/>
      <c r="S11" s="887"/>
      <c r="T11" s="887"/>
      <c r="U11" s="887"/>
    </row>
    <row r="12" spans="1:21" ht="54.75" customHeight="1">
      <c r="A12" s="885"/>
      <c r="B12" s="882"/>
      <c r="C12" s="908"/>
      <c r="D12" s="908"/>
      <c r="E12" s="893"/>
      <c r="F12" s="892"/>
      <c r="G12" s="897"/>
      <c r="H12" s="899"/>
      <c r="I12" s="897"/>
      <c r="J12" s="899"/>
      <c r="K12" s="897"/>
      <c r="L12" s="899"/>
      <c r="M12" s="897"/>
      <c r="N12" s="899"/>
      <c r="O12" s="897"/>
      <c r="P12" s="901"/>
      <c r="Q12" s="274"/>
      <c r="R12" s="892"/>
      <c r="S12" s="892"/>
      <c r="T12" s="892"/>
      <c r="U12" s="892"/>
    </row>
    <row r="13" spans="1:21" ht="15.75">
      <c r="A13" s="885"/>
      <c r="B13" s="882" t="s">
        <v>1440</v>
      </c>
      <c r="C13" s="952" t="s">
        <v>2230</v>
      </c>
      <c r="D13" s="906" t="s">
        <v>2231</v>
      </c>
      <c r="E13" s="884" t="s">
        <v>2232</v>
      </c>
      <c r="F13" s="906" t="s">
        <v>2227</v>
      </c>
      <c r="G13" s="896">
        <v>0.25</v>
      </c>
      <c r="H13" s="898"/>
      <c r="I13" s="896">
        <v>0.25</v>
      </c>
      <c r="J13" s="898">
        <v>20000</v>
      </c>
      <c r="K13" s="896">
        <v>0.25</v>
      </c>
      <c r="L13" s="898">
        <v>20000</v>
      </c>
      <c r="M13" s="896">
        <v>0.25</v>
      </c>
      <c r="N13" s="898">
        <v>20000</v>
      </c>
      <c r="O13" s="896">
        <f t="shared" ref="O13:P13" si="1">G13+I13+K13+M13</f>
        <v>1</v>
      </c>
      <c r="P13" s="900">
        <f t="shared" si="1"/>
        <v>60000</v>
      </c>
      <c r="Q13" s="274"/>
      <c r="R13" s="886" t="s">
        <v>2228</v>
      </c>
      <c r="S13" s="886" t="s">
        <v>2229</v>
      </c>
      <c r="T13" s="886" t="s">
        <v>2216</v>
      </c>
      <c r="U13" s="886" t="s">
        <v>2223</v>
      </c>
    </row>
    <row r="14" spans="1:21" ht="15.75">
      <c r="A14" s="885"/>
      <c r="B14" s="882"/>
      <c r="C14" s="953"/>
      <c r="D14" s="907"/>
      <c r="E14" s="885"/>
      <c r="F14" s="907"/>
      <c r="G14" s="904"/>
      <c r="H14" s="909"/>
      <c r="I14" s="904"/>
      <c r="J14" s="909"/>
      <c r="K14" s="904"/>
      <c r="L14" s="909"/>
      <c r="M14" s="904"/>
      <c r="N14" s="909"/>
      <c r="O14" s="904"/>
      <c r="P14" s="905"/>
      <c r="Q14" s="274"/>
      <c r="R14" s="887"/>
      <c r="S14" s="887"/>
      <c r="T14" s="887"/>
      <c r="U14" s="887"/>
    </row>
    <row r="15" spans="1:21" ht="15.75">
      <c r="A15" s="885"/>
      <c r="B15" s="882"/>
      <c r="C15" s="953"/>
      <c r="D15" s="907"/>
      <c r="E15" s="885"/>
      <c r="F15" s="907"/>
      <c r="G15" s="904"/>
      <c r="H15" s="909"/>
      <c r="I15" s="904"/>
      <c r="J15" s="909"/>
      <c r="K15" s="904"/>
      <c r="L15" s="909"/>
      <c r="M15" s="904"/>
      <c r="N15" s="909"/>
      <c r="O15" s="904"/>
      <c r="P15" s="905"/>
      <c r="Q15" s="274"/>
      <c r="R15" s="887"/>
      <c r="S15" s="887"/>
      <c r="T15" s="887"/>
      <c r="U15" s="887"/>
    </row>
    <row r="16" spans="1:21" ht="15.75">
      <c r="A16" s="885"/>
      <c r="B16" s="882"/>
      <c r="C16" s="953"/>
      <c r="D16" s="907"/>
      <c r="E16" s="885"/>
      <c r="F16" s="907"/>
      <c r="G16" s="904"/>
      <c r="H16" s="909"/>
      <c r="I16" s="904"/>
      <c r="J16" s="909"/>
      <c r="K16" s="904"/>
      <c r="L16" s="909"/>
      <c r="M16" s="904"/>
      <c r="N16" s="909"/>
      <c r="O16" s="904"/>
      <c r="P16" s="905"/>
      <c r="Q16" s="274"/>
      <c r="R16" s="887"/>
      <c r="S16" s="887"/>
      <c r="T16" s="887"/>
      <c r="U16" s="887"/>
    </row>
    <row r="17" spans="1:21" ht="15.75">
      <c r="A17" s="885"/>
      <c r="B17" s="882"/>
      <c r="C17" s="954"/>
      <c r="D17" s="908"/>
      <c r="E17" s="893"/>
      <c r="F17" s="908"/>
      <c r="G17" s="897"/>
      <c r="H17" s="899"/>
      <c r="I17" s="897"/>
      <c r="J17" s="899"/>
      <c r="K17" s="897"/>
      <c r="L17" s="899"/>
      <c r="M17" s="897"/>
      <c r="N17" s="899"/>
      <c r="O17" s="897"/>
      <c r="P17" s="901"/>
      <c r="Q17" s="274"/>
      <c r="R17" s="892"/>
      <c r="S17" s="892"/>
      <c r="T17" s="892"/>
      <c r="U17" s="892"/>
    </row>
    <row r="18" spans="1:21" ht="46.5" customHeight="1">
      <c r="A18" s="885"/>
      <c r="B18" s="882" t="s">
        <v>1434</v>
      </c>
      <c r="C18" s="952" t="s">
        <v>2237</v>
      </c>
      <c r="D18" s="906" t="s">
        <v>2238</v>
      </c>
      <c r="E18" s="884" t="s">
        <v>2240</v>
      </c>
      <c r="F18" s="894" t="s">
        <v>2233</v>
      </c>
      <c r="G18" s="896">
        <v>0.25</v>
      </c>
      <c r="H18" s="898"/>
      <c r="I18" s="896">
        <v>0.25</v>
      </c>
      <c r="J18" s="898">
        <v>11250</v>
      </c>
      <c r="K18" s="896">
        <v>0.25</v>
      </c>
      <c r="L18" s="898">
        <v>11250</v>
      </c>
      <c r="M18" s="896">
        <v>0.25</v>
      </c>
      <c r="N18" s="898">
        <v>11250</v>
      </c>
      <c r="O18" s="896">
        <f t="shared" ref="O18:P33" si="2">G18+I18+K18+M18</f>
        <v>1</v>
      </c>
      <c r="P18" s="900">
        <f t="shared" si="2"/>
        <v>33750</v>
      </c>
      <c r="Q18" s="274"/>
      <c r="R18" s="902" t="s">
        <v>2234</v>
      </c>
      <c r="S18" s="886" t="s">
        <v>2235</v>
      </c>
      <c r="T18" s="886" t="s">
        <v>2216</v>
      </c>
      <c r="U18" s="886" t="s">
        <v>2223</v>
      </c>
    </row>
    <row r="19" spans="1:21" ht="15.75">
      <c r="A19" s="885"/>
      <c r="B19" s="882"/>
      <c r="C19" s="953"/>
      <c r="D19" s="908"/>
      <c r="E19" s="893"/>
      <c r="F19" s="895"/>
      <c r="G19" s="897"/>
      <c r="H19" s="899"/>
      <c r="I19" s="897"/>
      <c r="J19" s="899"/>
      <c r="K19" s="897"/>
      <c r="L19" s="899"/>
      <c r="M19" s="897"/>
      <c r="N19" s="899"/>
      <c r="O19" s="897"/>
      <c r="P19" s="901"/>
      <c r="Q19" s="274"/>
      <c r="R19" s="903"/>
      <c r="S19" s="892"/>
      <c r="T19" s="892"/>
      <c r="U19" s="892"/>
    </row>
    <row r="20" spans="1:21" ht="78.75" customHeight="1">
      <c r="A20" s="885"/>
      <c r="B20" s="882"/>
      <c r="C20" s="953"/>
      <c r="D20" s="710" t="s">
        <v>2239</v>
      </c>
      <c r="E20" s="711" t="s">
        <v>2241</v>
      </c>
      <c r="F20" s="710" t="s">
        <v>2242</v>
      </c>
      <c r="G20" s="468">
        <v>0.25</v>
      </c>
      <c r="H20" s="345"/>
      <c r="I20" s="468">
        <v>0.25</v>
      </c>
      <c r="J20" s="345">
        <v>20000</v>
      </c>
      <c r="K20" s="468">
        <v>0.25</v>
      </c>
      <c r="L20" s="345">
        <v>20000</v>
      </c>
      <c r="M20" s="468">
        <v>0.25</v>
      </c>
      <c r="N20" s="345">
        <v>10000</v>
      </c>
      <c r="O20" s="468">
        <f t="shared" si="2"/>
        <v>1</v>
      </c>
      <c r="P20" s="374">
        <f>H20+J20+L20+N20</f>
        <v>50000</v>
      </c>
      <c r="Q20" s="274"/>
      <c r="R20" s="575" t="s">
        <v>2236</v>
      </c>
      <c r="S20" s="274" t="s">
        <v>2243</v>
      </c>
      <c r="T20" s="710" t="s">
        <v>2216</v>
      </c>
      <c r="U20" s="274" t="s">
        <v>2223</v>
      </c>
    </row>
    <row r="21" spans="1:21" ht="180">
      <c r="A21" s="885"/>
      <c r="B21" s="884" t="s">
        <v>1436</v>
      </c>
      <c r="C21" s="952" t="s">
        <v>2253</v>
      </c>
      <c r="D21" s="710" t="s">
        <v>2254</v>
      </c>
      <c r="E21" s="719" t="s">
        <v>2256</v>
      </c>
      <c r="F21" s="710" t="s">
        <v>2244</v>
      </c>
      <c r="G21" s="468">
        <v>0.25</v>
      </c>
      <c r="H21" s="350"/>
      <c r="I21" s="468">
        <v>0.25</v>
      </c>
      <c r="J21" s="345">
        <v>60000</v>
      </c>
      <c r="K21" s="468">
        <v>0.25</v>
      </c>
      <c r="L21" s="345">
        <v>60000</v>
      </c>
      <c r="M21" s="468">
        <v>0.25</v>
      </c>
      <c r="N21" s="345">
        <v>60000</v>
      </c>
      <c r="O21" s="468">
        <f t="shared" si="2"/>
        <v>1</v>
      </c>
      <c r="P21" s="374">
        <f t="shared" ref="P21:P35" si="3">H21+J21+L21+N21</f>
        <v>180000</v>
      </c>
      <c r="Q21" s="575" t="s">
        <v>2245</v>
      </c>
      <c r="R21" s="274" t="s">
        <v>2246</v>
      </c>
      <c r="S21" s="710" t="s">
        <v>2216</v>
      </c>
      <c r="T21" s="710" t="s">
        <v>2223</v>
      </c>
      <c r="U21" s="274" t="s">
        <v>2223</v>
      </c>
    </row>
    <row r="22" spans="1:21" ht="94.5">
      <c r="A22" s="885"/>
      <c r="B22" s="885"/>
      <c r="C22" s="953"/>
      <c r="D22" s="804" t="s">
        <v>2549</v>
      </c>
      <c r="E22" s="720" t="s">
        <v>2257</v>
      </c>
      <c r="F22" s="712" t="s">
        <v>2247</v>
      </c>
      <c r="G22" s="721">
        <v>0.25</v>
      </c>
      <c r="H22" s="716"/>
      <c r="I22" s="721">
        <v>0.25</v>
      </c>
      <c r="J22" s="714">
        <v>10000</v>
      </c>
      <c r="K22" s="721">
        <v>0.25</v>
      </c>
      <c r="L22" s="714">
        <v>10000</v>
      </c>
      <c r="M22" s="721">
        <v>0.25</v>
      </c>
      <c r="N22" s="714">
        <v>10000</v>
      </c>
      <c r="O22" s="721">
        <f t="shared" si="2"/>
        <v>1</v>
      </c>
      <c r="P22" s="374">
        <f t="shared" si="3"/>
        <v>30000</v>
      </c>
      <c r="Q22" s="575" t="s">
        <v>2248</v>
      </c>
      <c r="R22" s="274" t="s">
        <v>2249</v>
      </c>
      <c r="S22" s="710" t="s">
        <v>2216</v>
      </c>
      <c r="T22" s="710" t="s">
        <v>2223</v>
      </c>
      <c r="U22" s="274" t="s">
        <v>2223</v>
      </c>
    </row>
    <row r="23" spans="1:21" ht="62.25" customHeight="1">
      <c r="A23" s="885"/>
      <c r="B23" s="885"/>
      <c r="C23" s="953"/>
      <c r="D23" s="710" t="s">
        <v>2255</v>
      </c>
      <c r="E23" s="719" t="s">
        <v>2258</v>
      </c>
      <c r="F23" s="710" t="s">
        <v>2252</v>
      </c>
      <c r="G23" s="468">
        <v>0.25</v>
      </c>
      <c r="H23" s="716"/>
      <c r="I23" s="468">
        <v>0.25</v>
      </c>
      <c r="J23" s="345">
        <v>10000</v>
      </c>
      <c r="K23" s="468">
        <v>0.25</v>
      </c>
      <c r="L23" s="345">
        <v>10000</v>
      </c>
      <c r="M23" s="468">
        <v>0.25</v>
      </c>
      <c r="N23" s="345">
        <v>10000</v>
      </c>
      <c r="O23" s="468">
        <f t="shared" si="2"/>
        <v>1</v>
      </c>
      <c r="P23" s="374">
        <f t="shared" si="3"/>
        <v>30000</v>
      </c>
      <c r="Q23" s="715" t="s">
        <v>2250</v>
      </c>
      <c r="R23" s="710" t="s">
        <v>2251</v>
      </c>
      <c r="S23" s="710" t="s">
        <v>2216</v>
      </c>
      <c r="T23" s="710" t="s">
        <v>2223</v>
      </c>
      <c r="U23" s="274" t="s">
        <v>2223</v>
      </c>
    </row>
    <row r="24" spans="1:21" ht="78.75">
      <c r="A24" s="885"/>
      <c r="B24" s="884" t="s">
        <v>1437</v>
      </c>
      <c r="C24" s="952" t="s">
        <v>2265</v>
      </c>
      <c r="D24" s="957" t="s">
        <v>2550</v>
      </c>
      <c r="E24" s="948" t="s">
        <v>2272</v>
      </c>
      <c r="F24" s="957" t="s">
        <v>2266</v>
      </c>
      <c r="G24" s="468">
        <v>0.25</v>
      </c>
      <c r="H24" s="345"/>
      <c r="I24" s="468">
        <v>0.25</v>
      </c>
      <c r="J24" s="345">
        <v>10000</v>
      </c>
      <c r="K24" s="468">
        <v>0.25</v>
      </c>
      <c r="L24" s="345">
        <v>10000</v>
      </c>
      <c r="M24" s="468">
        <v>0.25</v>
      </c>
      <c r="N24" s="345">
        <v>12400</v>
      </c>
      <c r="O24" s="468">
        <f t="shared" si="2"/>
        <v>1</v>
      </c>
      <c r="P24" s="374">
        <f t="shared" si="3"/>
        <v>32400</v>
      </c>
      <c r="Q24" s="274"/>
      <c r="R24" s="274" t="s">
        <v>2259</v>
      </c>
      <c r="S24" s="274" t="s">
        <v>2260</v>
      </c>
      <c r="T24" s="274"/>
      <c r="U24" s="274"/>
    </row>
    <row r="25" spans="1:21" ht="189" customHeight="1">
      <c r="A25" s="885"/>
      <c r="B25" s="885"/>
      <c r="C25" s="953"/>
      <c r="D25" s="957" t="s">
        <v>2270</v>
      </c>
      <c r="E25" s="948" t="s">
        <v>2273</v>
      </c>
      <c r="F25" s="957" t="s">
        <v>2267</v>
      </c>
      <c r="G25" s="468">
        <v>0.25</v>
      </c>
      <c r="H25" s="714"/>
      <c r="I25" s="721">
        <v>0.25</v>
      </c>
      <c r="J25" s="714">
        <v>60000</v>
      </c>
      <c r="K25" s="721">
        <v>0.25</v>
      </c>
      <c r="L25" s="714">
        <v>60000</v>
      </c>
      <c r="M25" s="721">
        <v>0.25</v>
      </c>
      <c r="N25" s="714">
        <v>60000</v>
      </c>
      <c r="O25" s="721">
        <f t="shared" si="2"/>
        <v>1</v>
      </c>
      <c r="P25" s="374">
        <f t="shared" si="3"/>
        <v>180000</v>
      </c>
      <c r="Q25" s="274"/>
      <c r="R25" s="886" t="s">
        <v>2261</v>
      </c>
      <c r="S25" s="713" t="s">
        <v>2262</v>
      </c>
      <c r="T25" s="713" t="s">
        <v>2216</v>
      </c>
      <c r="U25" s="713"/>
    </row>
    <row r="26" spans="1:21" ht="69.75" customHeight="1">
      <c r="A26" s="885"/>
      <c r="B26" s="885"/>
      <c r="C26" s="953"/>
      <c r="D26" s="957" t="s">
        <v>2271</v>
      </c>
      <c r="E26" s="948" t="s">
        <v>2274</v>
      </c>
      <c r="F26" s="957" t="s">
        <v>2268</v>
      </c>
      <c r="G26" s="468">
        <v>0.25</v>
      </c>
      <c r="H26" s="345"/>
      <c r="I26" s="468">
        <v>0.25</v>
      </c>
      <c r="J26" s="718"/>
      <c r="K26" s="688">
        <v>0.25</v>
      </c>
      <c r="L26" s="718"/>
      <c r="M26" s="688">
        <v>0.25</v>
      </c>
      <c r="N26" s="718"/>
      <c r="O26" s="688">
        <f t="shared" si="2"/>
        <v>1</v>
      </c>
      <c r="P26" s="374">
        <f t="shared" si="3"/>
        <v>0</v>
      </c>
      <c r="Q26" s="274"/>
      <c r="R26" s="887"/>
      <c r="S26" s="274" t="s">
        <v>2263</v>
      </c>
      <c r="T26" s="886" t="s">
        <v>2216</v>
      </c>
      <c r="U26" s="274"/>
    </row>
    <row r="27" spans="1:21" ht="96" customHeight="1">
      <c r="A27" s="885"/>
      <c r="B27" s="893"/>
      <c r="C27" s="954"/>
      <c r="D27" s="957" t="s">
        <v>2548</v>
      </c>
      <c r="E27" s="948" t="s">
        <v>2275</v>
      </c>
      <c r="F27" s="957" t="s">
        <v>2269</v>
      </c>
      <c r="G27" s="468">
        <v>0.25</v>
      </c>
      <c r="H27" s="345"/>
      <c r="I27" s="468">
        <v>0.25</v>
      </c>
      <c r="J27" s="718"/>
      <c r="K27" s="688">
        <v>0.25</v>
      </c>
      <c r="L27" s="718"/>
      <c r="M27" s="688">
        <v>0.25</v>
      </c>
      <c r="N27" s="718"/>
      <c r="O27" s="688">
        <f t="shared" si="2"/>
        <v>1</v>
      </c>
      <c r="P27" s="374">
        <f t="shared" si="3"/>
        <v>0</v>
      </c>
      <c r="Q27" s="274"/>
      <c r="R27" s="892"/>
      <c r="S27" s="274" t="s">
        <v>2264</v>
      </c>
      <c r="T27" s="892"/>
      <c r="U27" s="274"/>
    </row>
    <row r="28" spans="1:21" ht="76.5" customHeight="1">
      <c r="A28" s="885"/>
      <c r="B28" s="882" t="s">
        <v>1438</v>
      </c>
      <c r="C28" s="952" t="s">
        <v>2282</v>
      </c>
      <c r="D28" s="804" t="s">
        <v>2283</v>
      </c>
      <c r="E28" s="703" t="s">
        <v>2286</v>
      </c>
      <c r="F28" s="712" t="s">
        <v>2276</v>
      </c>
      <c r="G28" s="722">
        <v>0.25</v>
      </c>
      <c r="H28" s="717"/>
      <c r="I28" s="721">
        <v>0.25</v>
      </c>
      <c r="J28" s="717">
        <v>60000</v>
      </c>
      <c r="K28" s="722">
        <v>0.25</v>
      </c>
      <c r="L28" s="717">
        <v>60000</v>
      </c>
      <c r="M28" s="722">
        <v>0.25</v>
      </c>
      <c r="N28" s="717">
        <v>60000</v>
      </c>
      <c r="O28" s="722">
        <f t="shared" si="2"/>
        <v>1</v>
      </c>
      <c r="P28" s="374">
        <f t="shared" si="3"/>
        <v>180000</v>
      </c>
      <c r="Q28" s="274"/>
      <c r="R28" s="886" t="s">
        <v>2279</v>
      </c>
      <c r="S28" s="712" t="s">
        <v>2277</v>
      </c>
      <c r="T28" s="712" t="s">
        <v>2216</v>
      </c>
      <c r="U28" s="274"/>
    </row>
    <row r="29" spans="1:21" ht="78.75" customHeight="1">
      <c r="A29" s="885"/>
      <c r="B29" s="882"/>
      <c r="C29" s="953"/>
      <c r="D29" s="667" t="s">
        <v>2284</v>
      </c>
      <c r="E29" s="703" t="s">
        <v>2287</v>
      </c>
      <c r="F29" s="667" t="s">
        <v>2278</v>
      </c>
      <c r="G29" s="468">
        <v>0.25</v>
      </c>
      <c r="H29" s="345"/>
      <c r="I29" s="468">
        <v>0.25</v>
      </c>
      <c r="J29" s="718"/>
      <c r="K29" s="688">
        <v>0.25</v>
      </c>
      <c r="L29" s="718"/>
      <c r="M29" s="688">
        <v>0.25</v>
      </c>
      <c r="N29" s="718"/>
      <c r="O29" s="688">
        <f t="shared" si="2"/>
        <v>1</v>
      </c>
      <c r="P29" s="374">
        <f t="shared" si="3"/>
        <v>0</v>
      </c>
      <c r="Q29" s="274"/>
      <c r="R29" s="887"/>
      <c r="S29" s="274" t="s">
        <v>2280</v>
      </c>
      <c r="T29" s="274"/>
      <c r="U29" s="274"/>
    </row>
    <row r="30" spans="1:21" ht="85.5" customHeight="1">
      <c r="A30" s="885"/>
      <c r="B30" s="882"/>
      <c r="C30" s="954"/>
      <c r="D30" s="804" t="s">
        <v>2285</v>
      </c>
      <c r="E30" s="703" t="s">
        <v>2288</v>
      </c>
      <c r="F30" s="667" t="s">
        <v>2281</v>
      </c>
      <c r="G30" s="468">
        <v>0.25</v>
      </c>
      <c r="H30" s="345"/>
      <c r="I30" s="468">
        <v>0.25</v>
      </c>
      <c r="J30" s="718">
        <v>0</v>
      </c>
      <c r="K30" s="688">
        <v>0.25</v>
      </c>
      <c r="L30" s="718">
        <v>0</v>
      </c>
      <c r="M30" s="688">
        <v>0.25</v>
      </c>
      <c r="N30" s="718">
        <v>0</v>
      </c>
      <c r="O30" s="688">
        <f t="shared" si="2"/>
        <v>1</v>
      </c>
      <c r="P30" s="374">
        <f t="shared" si="3"/>
        <v>0</v>
      </c>
      <c r="Q30" s="274"/>
      <c r="R30" s="887"/>
      <c r="S30" s="274" t="s">
        <v>2280</v>
      </c>
      <c r="T30" s="274"/>
      <c r="U30" s="274"/>
    </row>
    <row r="31" spans="1:21" ht="157.5" customHeight="1">
      <c r="A31" s="885"/>
      <c r="B31" s="912" t="s">
        <v>1439</v>
      </c>
      <c r="C31" s="952" t="s">
        <v>2300</v>
      </c>
      <c r="D31" s="667" t="s">
        <v>2301</v>
      </c>
      <c r="E31" s="703" t="s">
        <v>2306</v>
      </c>
      <c r="F31" s="672" t="s">
        <v>2289</v>
      </c>
      <c r="G31" s="468">
        <v>0.25</v>
      </c>
      <c r="H31" s="345"/>
      <c r="I31" s="468">
        <v>0.25</v>
      </c>
      <c r="J31" s="345">
        <v>40000</v>
      </c>
      <c r="K31" s="468">
        <v>0.25</v>
      </c>
      <c r="L31" s="345">
        <v>40000</v>
      </c>
      <c r="M31" s="468">
        <v>0.25</v>
      </c>
      <c r="N31" s="345">
        <v>43750</v>
      </c>
      <c r="O31" s="468">
        <f t="shared" si="2"/>
        <v>1</v>
      </c>
      <c r="P31" s="374">
        <f t="shared" si="3"/>
        <v>123750</v>
      </c>
      <c r="Q31" s="274"/>
      <c r="R31" s="888" t="s">
        <v>2290</v>
      </c>
      <c r="S31" s="671" t="s">
        <v>2291</v>
      </c>
      <c r="T31" s="274"/>
      <c r="U31" s="274"/>
    </row>
    <row r="32" spans="1:21" ht="101.25" customHeight="1">
      <c r="A32" s="885"/>
      <c r="B32" s="913"/>
      <c r="C32" s="953"/>
      <c r="D32" s="955" t="s">
        <v>2302</v>
      </c>
      <c r="E32" s="703" t="s">
        <v>2307</v>
      </c>
      <c r="F32" s="672" t="s">
        <v>2292</v>
      </c>
      <c r="G32" s="468">
        <v>0.25</v>
      </c>
      <c r="H32" s="345"/>
      <c r="I32" s="468">
        <v>0.25</v>
      </c>
      <c r="J32" s="345">
        <v>0</v>
      </c>
      <c r="K32" s="468">
        <v>0.25</v>
      </c>
      <c r="L32" s="345">
        <v>0</v>
      </c>
      <c r="M32" s="468">
        <v>0.25</v>
      </c>
      <c r="N32" s="345">
        <v>0</v>
      </c>
      <c r="O32" s="468">
        <f t="shared" si="2"/>
        <v>1</v>
      </c>
      <c r="P32" s="374">
        <f t="shared" si="3"/>
        <v>0</v>
      </c>
      <c r="Q32" s="274"/>
      <c r="R32" s="888"/>
      <c r="S32" s="671" t="s">
        <v>2293</v>
      </c>
      <c r="T32" s="274"/>
      <c r="U32" s="274"/>
    </row>
    <row r="33" spans="1:21" ht="75" customHeight="1">
      <c r="A33" s="885"/>
      <c r="B33" s="913"/>
      <c r="C33" s="953"/>
      <c r="D33" s="667" t="s">
        <v>2303</v>
      </c>
      <c r="E33" s="703" t="s">
        <v>2308</v>
      </c>
      <c r="F33" s="672" t="s">
        <v>2294</v>
      </c>
      <c r="G33" s="468">
        <v>0.25</v>
      </c>
      <c r="H33" s="345"/>
      <c r="I33" s="468">
        <v>0.25</v>
      </c>
      <c r="J33" s="345">
        <v>0</v>
      </c>
      <c r="K33" s="468">
        <v>0.25</v>
      </c>
      <c r="L33" s="345">
        <v>0</v>
      </c>
      <c r="M33" s="468">
        <v>0.25</v>
      </c>
      <c r="N33" s="345">
        <v>0</v>
      </c>
      <c r="O33" s="468">
        <f t="shared" si="2"/>
        <v>1</v>
      </c>
      <c r="P33" s="374">
        <f t="shared" si="3"/>
        <v>0</v>
      </c>
      <c r="Q33" s="274"/>
      <c r="R33" s="889" t="s">
        <v>2290</v>
      </c>
      <c r="S33" s="671" t="s">
        <v>2295</v>
      </c>
      <c r="T33" s="274"/>
      <c r="U33" s="274"/>
    </row>
    <row r="34" spans="1:21" ht="76.5">
      <c r="A34" s="885"/>
      <c r="B34" s="913"/>
      <c r="C34" s="953"/>
      <c r="D34" s="667" t="s">
        <v>2304</v>
      </c>
      <c r="E34" s="703" t="s">
        <v>2309</v>
      </c>
      <c r="F34" s="672" t="s">
        <v>2296</v>
      </c>
      <c r="G34" s="468">
        <v>0.25</v>
      </c>
      <c r="H34" s="345"/>
      <c r="I34" s="468">
        <v>0.25</v>
      </c>
      <c r="J34" s="345"/>
      <c r="K34" s="468">
        <v>0.25</v>
      </c>
      <c r="L34" s="345"/>
      <c r="M34" s="468">
        <v>0.25</v>
      </c>
      <c r="N34" s="345"/>
      <c r="O34" s="468">
        <f t="shared" ref="O34:O35" si="4">G34+I34+K34+M34</f>
        <v>1</v>
      </c>
      <c r="P34" s="374">
        <f t="shared" si="3"/>
        <v>0</v>
      </c>
      <c r="Q34" s="274"/>
      <c r="R34" s="890"/>
      <c r="S34" s="671" t="s">
        <v>2297</v>
      </c>
      <c r="T34" s="274"/>
      <c r="U34" s="274"/>
    </row>
    <row r="35" spans="1:21" ht="135">
      <c r="A35" s="885"/>
      <c r="B35" s="914"/>
      <c r="C35" s="954"/>
      <c r="D35" s="956" t="s">
        <v>2305</v>
      </c>
      <c r="E35" s="703" t="s">
        <v>2310</v>
      </c>
      <c r="F35" s="672" t="s">
        <v>2298</v>
      </c>
      <c r="G35" s="468">
        <v>0.25</v>
      </c>
      <c r="H35" s="345"/>
      <c r="I35" s="468">
        <v>0.25</v>
      </c>
      <c r="J35" s="345">
        <v>100000</v>
      </c>
      <c r="K35" s="468">
        <v>0.25</v>
      </c>
      <c r="L35" s="345">
        <v>100000</v>
      </c>
      <c r="M35" s="468">
        <v>0.25</v>
      </c>
      <c r="N35" s="345">
        <v>102500</v>
      </c>
      <c r="O35" s="468">
        <f t="shared" si="4"/>
        <v>1</v>
      </c>
      <c r="P35" s="374">
        <f t="shared" si="3"/>
        <v>302500</v>
      </c>
      <c r="Q35" s="274"/>
      <c r="R35" s="891"/>
      <c r="S35" s="671" t="s">
        <v>2299</v>
      </c>
      <c r="T35" s="274"/>
      <c r="U35" s="274"/>
    </row>
    <row r="36" spans="1:21" ht="15.75">
      <c r="A36" s="285"/>
      <c r="B36" s="286"/>
      <c r="C36" s="285" t="s">
        <v>1443</v>
      </c>
      <c r="D36" s="286"/>
      <c r="E36" s="286"/>
      <c r="F36" s="287"/>
      <c r="G36" s="275">
        <f t="shared" ref="G36:O36" si="5">SUM(G8:G35)</f>
        <v>5</v>
      </c>
      <c r="H36" s="276">
        <f t="shared" si="5"/>
        <v>0</v>
      </c>
      <c r="I36" s="275">
        <f t="shared" si="5"/>
        <v>5</v>
      </c>
      <c r="J36" s="276">
        <f t="shared" si="5"/>
        <v>416250</v>
      </c>
      <c r="K36" s="275">
        <f t="shared" si="5"/>
        <v>5</v>
      </c>
      <c r="L36" s="276">
        <f t="shared" si="5"/>
        <v>416250</v>
      </c>
      <c r="M36" s="275">
        <f t="shared" si="5"/>
        <v>5</v>
      </c>
      <c r="N36" s="276">
        <f t="shared" si="5"/>
        <v>414900</v>
      </c>
      <c r="O36" s="276">
        <f t="shared" si="5"/>
        <v>20</v>
      </c>
      <c r="P36" s="276">
        <f>SUM(P8:P35)</f>
        <v>1247400</v>
      </c>
      <c r="Q36" s="259"/>
      <c r="R36" s="259"/>
      <c r="S36" s="259"/>
      <c r="T36" s="259"/>
      <c r="U36" s="259"/>
    </row>
    <row r="42" spans="1:21">
      <c r="H42" s="350"/>
      <c r="J42" s="350"/>
      <c r="L42" s="350"/>
      <c r="N42" s="350"/>
      <c r="P42" s="350"/>
    </row>
    <row r="43" spans="1:21">
      <c r="H43" s="350"/>
      <c r="J43" s="350"/>
      <c r="L43" s="350"/>
      <c r="N43" s="350"/>
      <c r="P43" s="350"/>
    </row>
    <row r="44" spans="1:21">
      <c r="H44" s="350"/>
      <c r="J44" s="350"/>
      <c r="L44" s="350"/>
      <c r="N44" s="350"/>
      <c r="P44" s="350"/>
    </row>
    <row r="45" spans="1:21">
      <c r="H45" s="350"/>
      <c r="J45" s="350"/>
      <c r="L45" s="350"/>
      <c r="N45" s="350"/>
      <c r="P45" s="350"/>
    </row>
    <row r="46" spans="1:21">
      <c r="H46" s="350"/>
      <c r="J46" s="350"/>
      <c r="L46" s="350"/>
      <c r="N46" s="350"/>
      <c r="P46" s="350"/>
    </row>
    <row r="47" spans="1:21">
      <c r="H47" s="350"/>
      <c r="J47" s="350"/>
      <c r="L47" s="350"/>
      <c r="N47" s="350"/>
      <c r="P47" s="350"/>
    </row>
    <row r="48" spans="1:21">
      <c r="H48" s="350"/>
      <c r="J48" s="350"/>
      <c r="L48" s="350"/>
      <c r="N48" s="350"/>
      <c r="P48" s="350"/>
    </row>
    <row r="49" spans="8:16">
      <c r="H49" s="350"/>
      <c r="J49" s="350"/>
      <c r="L49" s="350"/>
      <c r="N49" s="350"/>
      <c r="P49" s="350"/>
    </row>
    <row r="50" spans="8:16">
      <c r="H50" s="350"/>
      <c r="J50" s="350"/>
      <c r="L50" s="350"/>
      <c r="N50" s="350"/>
      <c r="P50" s="350"/>
    </row>
    <row r="51" spans="8:16">
      <c r="H51" s="350"/>
      <c r="J51" s="350"/>
      <c r="L51" s="350"/>
      <c r="N51" s="350"/>
      <c r="P51" s="350"/>
    </row>
    <row r="52" spans="8:16">
      <c r="H52" s="350"/>
      <c r="J52" s="350"/>
      <c r="L52" s="350"/>
      <c r="N52" s="350"/>
      <c r="P52" s="350"/>
    </row>
    <row r="53" spans="8:16">
      <c r="H53" s="350"/>
      <c r="J53" s="350"/>
      <c r="L53" s="350"/>
      <c r="N53" s="350"/>
      <c r="P53" s="350"/>
    </row>
    <row r="54" spans="8:16">
      <c r="H54" s="350"/>
      <c r="J54" s="350"/>
      <c r="L54" s="350"/>
      <c r="N54" s="350"/>
      <c r="P54" s="350"/>
    </row>
  </sheetData>
  <mergeCells count="107">
    <mergeCell ref="H8:H9"/>
    <mergeCell ref="B21:B23"/>
    <mergeCell ref="B24:B27"/>
    <mergeCell ref="B28:B30"/>
    <mergeCell ref="B31:B35"/>
    <mergeCell ref="C8:C9"/>
    <mergeCell ref="D8:D9"/>
    <mergeCell ref="E8:E9"/>
    <mergeCell ref="F8:F9"/>
    <mergeCell ref="G8:G9"/>
    <mergeCell ref="L8:L9"/>
    <mergeCell ref="M8:M9"/>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35"/>
    <mergeCell ref="B8:B12"/>
    <mergeCell ref="B13:B17"/>
    <mergeCell ref="B18:B20"/>
    <mergeCell ref="T8:T9"/>
    <mergeCell ref="U8:U9"/>
    <mergeCell ref="C10:C12"/>
    <mergeCell ref="D10:D12"/>
    <mergeCell ref="E10:E12"/>
    <mergeCell ref="F10:F12"/>
    <mergeCell ref="G10:G12"/>
    <mergeCell ref="H10:H12"/>
    <mergeCell ref="I10:I12"/>
    <mergeCell ref="J10:J12"/>
    <mergeCell ref="K10:K12"/>
    <mergeCell ref="L10:L12"/>
    <mergeCell ref="M10:M12"/>
    <mergeCell ref="N10:N12"/>
    <mergeCell ref="O10:O12"/>
    <mergeCell ref="P10:P12"/>
    <mergeCell ref="N8:N9"/>
    <mergeCell ref="O8:O9"/>
    <mergeCell ref="P8:P9"/>
    <mergeCell ref="R8:R9"/>
    <mergeCell ref="S8:S9"/>
    <mergeCell ref="I8:I9"/>
    <mergeCell ref="J8:J9"/>
    <mergeCell ref="K8:K9"/>
    <mergeCell ref="R10:R12"/>
    <mergeCell ref="S10:S12"/>
    <mergeCell ref="T10:T12"/>
    <mergeCell ref="U10:U12"/>
    <mergeCell ref="C13:C17"/>
    <mergeCell ref="D13:D17"/>
    <mergeCell ref="E13:E17"/>
    <mergeCell ref="F13:F17"/>
    <mergeCell ref="G13:G17"/>
    <mergeCell ref="H13:H17"/>
    <mergeCell ref="I13:I17"/>
    <mergeCell ref="J13:J17"/>
    <mergeCell ref="K13:K17"/>
    <mergeCell ref="L13:L17"/>
    <mergeCell ref="M13:M17"/>
    <mergeCell ref="N13:N17"/>
    <mergeCell ref="S18:S19"/>
    <mergeCell ref="T18:T19"/>
    <mergeCell ref="U18:U19"/>
    <mergeCell ref="U13:U17"/>
    <mergeCell ref="C18:C20"/>
    <mergeCell ref="D18:D19"/>
    <mergeCell ref="E18:E19"/>
    <mergeCell ref="F18:F19"/>
    <mergeCell ref="G18:G19"/>
    <mergeCell ref="H18:H19"/>
    <mergeCell ref="I18:I19"/>
    <mergeCell ref="J18:J19"/>
    <mergeCell ref="K18:K19"/>
    <mergeCell ref="L18:L19"/>
    <mergeCell ref="M18:M19"/>
    <mergeCell ref="N18:N19"/>
    <mergeCell ref="O18:O19"/>
    <mergeCell ref="P18:P19"/>
    <mergeCell ref="R18:R19"/>
    <mergeCell ref="O13:O17"/>
    <mergeCell ref="P13:P17"/>
    <mergeCell ref="R13:R17"/>
    <mergeCell ref="S13:S17"/>
    <mergeCell ref="T13:T17"/>
    <mergeCell ref="R28:R30"/>
    <mergeCell ref="R31:R32"/>
    <mergeCell ref="R33:R35"/>
    <mergeCell ref="T26:T27"/>
    <mergeCell ref="R25:R27"/>
    <mergeCell ref="C21:C23"/>
    <mergeCell ref="C24:C27"/>
    <mergeCell ref="C28:C30"/>
    <mergeCell ref="C31:C35"/>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10;"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dimension ref="A1:U59"/>
  <sheetViews>
    <sheetView zoomScale="60" zoomScaleNormal="60" workbookViewId="0">
      <pane ySplit="7" topLeftCell="A8" activePane="bottomLeft" state="frozen"/>
      <selection activeCell="Q6" sqref="Q6"/>
      <selection pane="bottomLeft" activeCell="D12" sqref="D12"/>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69" customFormat="1" ht="18.75">
      <c r="G1" s="272" t="s">
        <v>1401</v>
      </c>
      <c r="L1" s="272"/>
      <c r="M1" s="272"/>
      <c r="N1" s="272"/>
      <c r="O1" s="272"/>
      <c r="P1" s="272"/>
      <c r="Q1" s="272"/>
      <c r="R1" s="272"/>
      <c r="S1" s="272"/>
      <c r="T1" s="272"/>
      <c r="U1" s="272"/>
    </row>
    <row r="2" spans="1:21" s="269" customFormat="1" ht="18.75">
      <c r="A2" s="313" t="s">
        <v>1349</v>
      </c>
      <c r="G2" s="272"/>
      <c r="L2" s="272"/>
      <c r="M2" s="272"/>
      <c r="N2" s="272"/>
      <c r="O2" s="272"/>
      <c r="P2" s="272"/>
      <c r="Q2" s="272"/>
      <c r="R2" s="272"/>
      <c r="S2" s="272"/>
      <c r="T2" s="272"/>
      <c r="U2" s="272"/>
    </row>
    <row r="3" spans="1:21" s="269" customFormat="1" ht="27.75" customHeight="1">
      <c r="A3" s="917" t="s">
        <v>1403</v>
      </c>
      <c r="B3" s="917"/>
      <c r="C3" s="917"/>
      <c r="D3" s="917"/>
      <c r="E3" s="917"/>
      <c r="F3" s="917"/>
      <c r="G3" s="917"/>
      <c r="H3" s="917"/>
      <c r="I3" s="917"/>
      <c r="J3" s="917"/>
      <c r="K3" s="917"/>
      <c r="L3" s="917"/>
      <c r="M3" s="917"/>
      <c r="N3" s="917"/>
      <c r="O3" s="917"/>
      <c r="P3" s="917"/>
      <c r="Q3" s="917"/>
      <c r="R3" s="917"/>
      <c r="S3" s="917"/>
      <c r="T3" s="917"/>
      <c r="U3" s="917"/>
    </row>
    <row r="4" spans="1:21" s="312" customFormat="1" ht="18.75" customHeight="1">
      <c r="A4" s="918" t="s">
        <v>1408</v>
      </c>
      <c r="B4" s="918"/>
      <c r="C4" s="918"/>
      <c r="D4" s="918"/>
      <c r="E4" s="918"/>
      <c r="F4" s="918"/>
      <c r="G4" s="918"/>
      <c r="H4" s="918"/>
      <c r="I4" s="918"/>
      <c r="J4" s="918"/>
      <c r="K4" s="918"/>
      <c r="L4" s="918"/>
      <c r="M4" s="918"/>
      <c r="N4" s="918"/>
      <c r="O4" s="918"/>
      <c r="P4" s="918"/>
      <c r="Q4" s="918"/>
      <c r="R4" s="918"/>
      <c r="S4" s="918"/>
      <c r="T4" s="918"/>
      <c r="U4" s="918"/>
    </row>
    <row r="5" spans="1:21" s="66" customFormat="1" ht="23.25" customHeight="1">
      <c r="A5" s="836" t="s">
        <v>97</v>
      </c>
      <c r="B5" s="835" t="s">
        <v>111</v>
      </c>
      <c r="C5" s="838" t="s">
        <v>86</v>
      </c>
      <c r="D5" s="838" t="s">
        <v>87</v>
      </c>
      <c r="E5" s="838" t="s">
        <v>389</v>
      </c>
      <c r="F5" s="838" t="s">
        <v>88</v>
      </c>
      <c r="G5" s="841" t="s">
        <v>100</v>
      </c>
      <c r="H5" s="847"/>
      <c r="I5" s="847"/>
      <c r="J5" s="847"/>
      <c r="K5" s="847"/>
      <c r="L5" s="847"/>
      <c r="M5" s="847"/>
      <c r="N5" s="842"/>
      <c r="O5" s="843" t="s">
        <v>101</v>
      </c>
      <c r="P5" s="844"/>
      <c r="Q5" s="835" t="s">
        <v>102</v>
      </c>
      <c r="R5" s="835" t="s">
        <v>103</v>
      </c>
      <c r="S5" s="835" t="s">
        <v>110</v>
      </c>
      <c r="T5" s="835" t="s">
        <v>109</v>
      </c>
      <c r="U5" s="832" t="s">
        <v>89</v>
      </c>
    </row>
    <row r="6" spans="1:21" s="66" customFormat="1" ht="15" customHeight="1">
      <c r="A6" s="836"/>
      <c r="B6" s="836"/>
      <c r="C6" s="839"/>
      <c r="D6" s="839"/>
      <c r="E6" s="839"/>
      <c r="F6" s="839"/>
      <c r="G6" s="841" t="s">
        <v>104</v>
      </c>
      <c r="H6" s="842"/>
      <c r="I6" s="841" t="s">
        <v>105</v>
      </c>
      <c r="J6" s="842"/>
      <c r="K6" s="841" t="s">
        <v>106</v>
      </c>
      <c r="L6" s="842"/>
      <c r="M6" s="841" t="s">
        <v>107</v>
      </c>
      <c r="N6" s="842"/>
      <c r="O6" s="845"/>
      <c r="P6" s="846"/>
      <c r="Q6" s="836"/>
      <c r="R6" s="836"/>
      <c r="S6" s="836"/>
      <c r="T6" s="836"/>
      <c r="U6" s="833"/>
    </row>
    <row r="7" spans="1:21" s="67" customFormat="1" ht="24" customHeight="1">
      <c r="A7" s="837"/>
      <c r="B7" s="837"/>
      <c r="C7" s="840"/>
      <c r="D7" s="840"/>
      <c r="E7" s="840"/>
      <c r="F7" s="840"/>
      <c r="G7" s="409" t="s">
        <v>108</v>
      </c>
      <c r="H7" s="409" t="s">
        <v>12</v>
      </c>
      <c r="I7" s="409" t="s">
        <v>108</v>
      </c>
      <c r="J7" s="409" t="s">
        <v>12</v>
      </c>
      <c r="K7" s="409" t="s">
        <v>108</v>
      </c>
      <c r="L7" s="409" t="s">
        <v>12</v>
      </c>
      <c r="M7" s="409" t="s">
        <v>108</v>
      </c>
      <c r="N7" s="409" t="s">
        <v>12</v>
      </c>
      <c r="O7" s="409" t="s">
        <v>108</v>
      </c>
      <c r="P7" s="409" t="s">
        <v>12</v>
      </c>
      <c r="Q7" s="837"/>
      <c r="R7" s="837"/>
      <c r="S7" s="837"/>
      <c r="T7" s="837"/>
      <c r="U7" s="834"/>
    </row>
    <row r="8" spans="1:21" s="256" customFormat="1" ht="15.75">
      <c r="A8" s="410"/>
      <c r="B8" s="411"/>
      <c r="C8" s="412"/>
      <c r="D8" s="412"/>
      <c r="E8" s="413"/>
      <c r="F8" s="412"/>
      <c r="G8" s="414"/>
      <c r="H8" s="414"/>
      <c r="I8" s="414"/>
      <c r="J8" s="414"/>
      <c r="K8" s="414"/>
      <c r="L8" s="414"/>
      <c r="M8" s="414"/>
      <c r="N8" s="414"/>
      <c r="O8" s="414"/>
      <c r="P8" s="414"/>
      <c r="Q8" s="415"/>
      <c r="R8" s="415"/>
      <c r="S8" s="415"/>
      <c r="T8" s="415"/>
      <c r="U8" s="416"/>
    </row>
    <row r="9" spans="1:21" ht="78.75" hidden="1" customHeight="1">
      <c r="A9" s="958"/>
      <c r="B9" s="676" t="s">
        <v>1405</v>
      </c>
      <c r="C9" s="270"/>
      <c r="D9" s="270"/>
      <c r="E9" s="270"/>
      <c r="F9" s="270"/>
      <c r="G9" s="348"/>
      <c r="H9" s="349"/>
      <c r="I9" s="270"/>
      <c r="J9" s="349"/>
      <c r="K9" s="270"/>
      <c r="L9" s="349"/>
      <c r="M9" s="270"/>
      <c r="N9" s="349"/>
      <c r="O9" s="373">
        <f t="shared" ref="O9:P10" si="0">G9+I9+K9+M9</f>
        <v>0</v>
      </c>
      <c r="P9" s="374">
        <f t="shared" si="0"/>
        <v>0</v>
      </c>
      <c r="Q9" s="270"/>
      <c r="R9" s="270"/>
      <c r="S9" s="270"/>
      <c r="T9" s="270"/>
      <c r="U9" s="270"/>
    </row>
    <row r="10" spans="1:21" s="433" customFormat="1" ht="96" customHeight="1">
      <c r="A10" s="857" t="s">
        <v>1404</v>
      </c>
      <c r="B10" s="857" t="s">
        <v>1406</v>
      </c>
      <c r="C10" s="960" t="s">
        <v>2144</v>
      </c>
      <c r="D10" s="73" t="s">
        <v>2551</v>
      </c>
      <c r="E10" s="270" t="s">
        <v>2143</v>
      </c>
      <c r="F10" s="685" t="s">
        <v>2146</v>
      </c>
      <c r="G10" s="348">
        <v>0.25</v>
      </c>
      <c r="H10" s="349"/>
      <c r="I10" s="679">
        <v>0.4</v>
      </c>
      <c r="J10" s="349">
        <v>2000000</v>
      </c>
      <c r="K10" s="679">
        <v>0.35</v>
      </c>
      <c r="L10" s="349"/>
      <c r="M10" s="270"/>
      <c r="N10" s="349"/>
      <c r="O10" s="468">
        <f t="shared" si="0"/>
        <v>1</v>
      </c>
      <c r="P10" s="374">
        <f t="shared" si="0"/>
        <v>2000000</v>
      </c>
      <c r="Q10" s="270"/>
      <c r="R10" s="270" t="s">
        <v>2082</v>
      </c>
      <c r="S10" s="270" t="s">
        <v>2083</v>
      </c>
      <c r="T10" s="270" t="s">
        <v>1807</v>
      </c>
      <c r="U10" s="270" t="s">
        <v>2084</v>
      </c>
    </row>
    <row r="11" spans="1:21" ht="123.75" customHeight="1">
      <c r="A11" s="858"/>
      <c r="B11" s="858"/>
      <c r="C11" s="960" t="s">
        <v>2145</v>
      </c>
      <c r="D11" s="73" t="s">
        <v>2374</v>
      </c>
      <c r="E11" s="270" t="s">
        <v>2113</v>
      </c>
      <c r="F11" s="270" t="s">
        <v>1524</v>
      </c>
      <c r="G11" s="348">
        <v>0.25</v>
      </c>
      <c r="H11" s="349">
        <v>885000</v>
      </c>
      <c r="I11" s="679">
        <v>0.25</v>
      </c>
      <c r="J11" s="349">
        <v>500000</v>
      </c>
      <c r="K11" s="679">
        <v>0.25</v>
      </c>
      <c r="L11" s="349">
        <v>1000000</v>
      </c>
      <c r="M11" s="679">
        <v>0.25</v>
      </c>
      <c r="N11" s="349">
        <v>500000</v>
      </c>
      <c r="O11" s="468">
        <f t="shared" ref="O11:O20" si="1">G11+I11+K11+M11</f>
        <v>1</v>
      </c>
      <c r="P11" s="374">
        <f t="shared" ref="P11:P21" si="2">H11+J11+L11+N11</f>
        <v>2885000</v>
      </c>
      <c r="Q11" s="270"/>
      <c r="R11" s="270" t="s">
        <v>2082</v>
      </c>
      <c r="S11" s="270" t="s">
        <v>2083</v>
      </c>
      <c r="T11" s="270" t="s">
        <v>1807</v>
      </c>
      <c r="U11" s="270" t="s">
        <v>2084</v>
      </c>
    </row>
    <row r="12" spans="1:21" s="433" customFormat="1" ht="123.75" customHeight="1">
      <c r="A12" s="858"/>
      <c r="B12" s="858"/>
      <c r="C12" s="960" t="s">
        <v>2127</v>
      </c>
      <c r="D12" s="73" t="s">
        <v>2554</v>
      </c>
      <c r="E12" s="270" t="s">
        <v>2128</v>
      </c>
      <c r="F12" s="270" t="s">
        <v>2129</v>
      </c>
      <c r="G12" s="348">
        <v>0.25</v>
      </c>
      <c r="H12" s="349"/>
      <c r="I12" s="679">
        <v>0.25</v>
      </c>
      <c r="J12" s="349">
        <v>11000000</v>
      </c>
      <c r="K12" s="679">
        <v>0.25</v>
      </c>
      <c r="L12" s="349"/>
      <c r="M12" s="679">
        <v>0.25</v>
      </c>
      <c r="N12" s="349"/>
      <c r="O12" s="468">
        <f t="shared" si="1"/>
        <v>1</v>
      </c>
      <c r="P12" s="374">
        <f t="shared" si="2"/>
        <v>11000000</v>
      </c>
      <c r="Q12" s="270"/>
      <c r="R12" s="270" t="s">
        <v>2130</v>
      </c>
      <c r="S12" s="270" t="s">
        <v>2131</v>
      </c>
      <c r="T12" s="270" t="s">
        <v>1807</v>
      </c>
      <c r="U12" s="270" t="s">
        <v>2132</v>
      </c>
    </row>
    <row r="13" spans="1:21" s="350" customFormat="1" ht="105.75" customHeight="1">
      <c r="A13" s="858"/>
      <c r="B13" s="858"/>
      <c r="C13" s="960" t="s">
        <v>2552</v>
      </c>
      <c r="D13" s="73" t="s">
        <v>2555</v>
      </c>
      <c r="E13" s="270" t="s">
        <v>2114</v>
      </c>
      <c r="F13" s="270" t="s">
        <v>2553</v>
      </c>
      <c r="G13" s="348">
        <v>0.25</v>
      </c>
      <c r="H13" s="349"/>
      <c r="I13" s="679">
        <v>0.4</v>
      </c>
      <c r="J13" s="349"/>
      <c r="K13" s="679">
        <v>0.35</v>
      </c>
      <c r="L13" s="349">
        <v>2000000</v>
      </c>
      <c r="M13" s="270"/>
      <c r="N13" s="349"/>
      <c r="O13" s="468">
        <f t="shared" si="1"/>
        <v>1</v>
      </c>
      <c r="P13" s="374">
        <f t="shared" si="2"/>
        <v>2000000</v>
      </c>
      <c r="Q13" s="270"/>
      <c r="R13" s="270" t="s">
        <v>2086</v>
      </c>
      <c r="S13" s="270" t="s">
        <v>2087</v>
      </c>
      <c r="T13" s="270" t="s">
        <v>1807</v>
      </c>
      <c r="U13" s="270" t="s">
        <v>2088</v>
      </c>
    </row>
    <row r="14" spans="1:21" s="433" customFormat="1" ht="105.75" customHeight="1">
      <c r="A14" s="858"/>
      <c r="B14" s="861"/>
      <c r="C14" s="960" t="s">
        <v>2139</v>
      </c>
      <c r="D14" s="73" t="s">
        <v>2140</v>
      </c>
      <c r="E14" s="270" t="s">
        <v>2138</v>
      </c>
      <c r="F14" s="270" t="s">
        <v>2141</v>
      </c>
      <c r="G14" s="348">
        <v>0.25</v>
      </c>
      <c r="H14" s="349"/>
      <c r="I14" s="679">
        <v>0.5</v>
      </c>
      <c r="J14" s="349">
        <v>250000000</v>
      </c>
      <c r="K14" s="679">
        <v>0.25</v>
      </c>
      <c r="L14" s="349"/>
      <c r="M14" s="270"/>
      <c r="N14" s="349"/>
      <c r="O14" s="468">
        <f t="shared" si="1"/>
        <v>1</v>
      </c>
      <c r="P14" s="552">
        <f t="shared" si="2"/>
        <v>250000000</v>
      </c>
      <c r="Q14" s="270"/>
      <c r="R14" s="270"/>
      <c r="S14" s="270"/>
      <c r="T14" s="270"/>
      <c r="U14" s="270"/>
    </row>
    <row r="15" spans="1:21" s="350" customFormat="1" ht="102" customHeight="1">
      <c r="A15" s="858"/>
      <c r="B15" s="857" t="s">
        <v>1407</v>
      </c>
      <c r="C15" s="960" t="s">
        <v>2126</v>
      </c>
      <c r="D15" s="73" t="s">
        <v>2556</v>
      </c>
      <c r="E15" s="270" t="s">
        <v>2115</v>
      </c>
      <c r="F15" s="270" t="s">
        <v>1523</v>
      </c>
      <c r="G15" s="348">
        <v>0.25</v>
      </c>
      <c r="H15" s="349">
        <f>76800+125000+233900</f>
        <v>435700</v>
      </c>
      <c r="I15" s="679">
        <v>0.25</v>
      </c>
      <c r="J15" s="349">
        <v>2553000</v>
      </c>
      <c r="K15" s="679">
        <v>0.25</v>
      </c>
      <c r="L15" s="349">
        <v>2029500</v>
      </c>
      <c r="M15" s="679">
        <v>0.25</v>
      </c>
      <c r="N15" s="349">
        <v>1329700</v>
      </c>
      <c r="O15" s="468">
        <f t="shared" si="1"/>
        <v>1</v>
      </c>
      <c r="P15" s="374">
        <f t="shared" si="2"/>
        <v>6347900</v>
      </c>
      <c r="Q15" s="270"/>
      <c r="R15" s="270" t="s">
        <v>2093</v>
      </c>
      <c r="S15" s="270" t="s">
        <v>2098</v>
      </c>
      <c r="T15" s="270" t="s">
        <v>1807</v>
      </c>
      <c r="U15" s="270" t="s">
        <v>2088</v>
      </c>
    </row>
    <row r="16" spans="1:21" s="350" customFormat="1" ht="148.5" customHeight="1">
      <c r="A16" s="858"/>
      <c r="B16" s="858"/>
      <c r="C16" s="960" t="s">
        <v>2135</v>
      </c>
      <c r="D16" s="73" t="s">
        <v>2557</v>
      </c>
      <c r="E16" s="270" t="s">
        <v>2116</v>
      </c>
      <c r="F16" s="270" t="s">
        <v>2089</v>
      </c>
      <c r="G16" s="348">
        <v>0.25</v>
      </c>
      <c r="H16" s="349"/>
      <c r="I16" s="679">
        <v>0.25</v>
      </c>
      <c r="J16" s="349"/>
      <c r="K16" s="679">
        <v>0.25</v>
      </c>
      <c r="L16" s="349"/>
      <c r="M16" s="679">
        <v>0.25</v>
      </c>
      <c r="N16" s="349"/>
      <c r="O16" s="468">
        <f t="shared" si="1"/>
        <v>1</v>
      </c>
      <c r="P16" s="374">
        <f t="shared" si="2"/>
        <v>0</v>
      </c>
      <c r="Q16" s="270"/>
      <c r="R16" s="270" t="s">
        <v>2090</v>
      </c>
      <c r="S16" s="270" t="s">
        <v>2091</v>
      </c>
      <c r="T16" s="270" t="s">
        <v>1807</v>
      </c>
      <c r="U16" s="270" t="s">
        <v>2092</v>
      </c>
    </row>
    <row r="17" spans="1:21" s="433" customFormat="1" ht="148.5" customHeight="1">
      <c r="A17" s="858"/>
      <c r="B17" s="858"/>
      <c r="C17" s="960" t="s">
        <v>2136</v>
      </c>
      <c r="D17" s="73" t="s">
        <v>2558</v>
      </c>
      <c r="E17" s="270" t="s">
        <v>2137</v>
      </c>
      <c r="F17" s="270" t="s">
        <v>2089</v>
      </c>
      <c r="G17" s="348">
        <v>0.25</v>
      </c>
      <c r="H17" s="349">
        <v>1951905</v>
      </c>
      <c r="I17" s="679">
        <v>0.25</v>
      </c>
      <c r="J17" s="349"/>
      <c r="K17" s="679">
        <v>0.25</v>
      </c>
      <c r="L17" s="349"/>
      <c r="M17" s="679">
        <v>0.25</v>
      </c>
      <c r="N17" s="349"/>
      <c r="O17" s="468">
        <f t="shared" ref="O17" si="3">G17+I17+K17+M17</f>
        <v>1</v>
      </c>
      <c r="P17" s="374">
        <f t="shared" ref="P17" si="4">H17+J17+L17+N17</f>
        <v>1951905</v>
      </c>
      <c r="Q17" s="270"/>
      <c r="R17" s="270" t="s">
        <v>2090</v>
      </c>
      <c r="S17" s="270" t="s">
        <v>2091</v>
      </c>
      <c r="T17" s="270" t="s">
        <v>1807</v>
      </c>
      <c r="U17" s="270" t="s">
        <v>2092</v>
      </c>
    </row>
    <row r="18" spans="1:21" s="350" customFormat="1" ht="69" customHeight="1">
      <c r="A18" s="858"/>
      <c r="B18" s="858"/>
      <c r="C18" s="960" t="s">
        <v>2094</v>
      </c>
      <c r="D18" s="73" t="s">
        <v>2559</v>
      </c>
      <c r="E18" s="270" t="s">
        <v>1691</v>
      </c>
      <c r="F18" s="526" t="s">
        <v>1692</v>
      </c>
      <c r="G18" s="527">
        <v>1</v>
      </c>
      <c r="H18" s="551">
        <v>1286409.2</v>
      </c>
      <c r="I18" s="527">
        <v>0</v>
      </c>
      <c r="J18" s="523">
        <v>0</v>
      </c>
      <c r="K18" s="527">
        <v>0</v>
      </c>
      <c r="L18" s="523">
        <v>0</v>
      </c>
      <c r="M18" s="521">
        <v>0</v>
      </c>
      <c r="N18" s="522">
        <v>0</v>
      </c>
      <c r="O18" s="468">
        <f t="shared" si="1"/>
        <v>1</v>
      </c>
      <c r="P18" s="373">
        <f>+H18+J18+L18+N18</f>
        <v>1286409.2</v>
      </c>
      <c r="Q18" s="523"/>
      <c r="R18" s="524" t="s">
        <v>1678</v>
      </c>
      <c r="S18" s="523" t="s">
        <v>1679</v>
      </c>
      <c r="T18" s="525" t="s">
        <v>1680</v>
      </c>
      <c r="U18" s="248" t="s">
        <v>1681</v>
      </c>
    </row>
    <row r="19" spans="1:21" s="433" customFormat="1" ht="69" customHeight="1">
      <c r="A19" s="858"/>
      <c r="B19" s="858"/>
      <c r="C19" s="960" t="s">
        <v>2096</v>
      </c>
      <c r="D19" s="73" t="s">
        <v>2560</v>
      </c>
      <c r="E19" s="270" t="s">
        <v>2117</v>
      </c>
      <c r="F19" s="526" t="s">
        <v>2095</v>
      </c>
      <c r="G19" s="348">
        <v>0.25</v>
      </c>
      <c r="H19" s="349"/>
      <c r="I19" s="679">
        <v>0.25</v>
      </c>
      <c r="J19" s="349"/>
      <c r="K19" s="679">
        <v>0.25</v>
      </c>
      <c r="L19" s="523"/>
      <c r="M19" s="548">
        <v>0.25</v>
      </c>
      <c r="N19" s="522"/>
      <c r="O19" s="468">
        <f t="shared" si="1"/>
        <v>1</v>
      </c>
      <c r="P19" s="373"/>
      <c r="Q19" s="523"/>
      <c r="R19" s="524" t="s">
        <v>1678</v>
      </c>
      <c r="S19" s="523" t="s">
        <v>1679</v>
      </c>
      <c r="T19" s="525" t="s">
        <v>1680</v>
      </c>
      <c r="U19" s="248" t="s">
        <v>2097</v>
      </c>
    </row>
    <row r="20" spans="1:21" s="433" customFormat="1" ht="69" customHeight="1">
      <c r="A20" s="858"/>
      <c r="B20" s="861"/>
      <c r="C20" s="960" t="s">
        <v>2329</v>
      </c>
      <c r="D20" s="73" t="s">
        <v>2561</v>
      </c>
      <c r="E20" s="270" t="s">
        <v>2118</v>
      </c>
      <c r="F20" s="526" t="s">
        <v>2095</v>
      </c>
      <c r="G20" s="348">
        <v>0.5</v>
      </c>
      <c r="H20" s="349">
        <v>1167750</v>
      </c>
      <c r="I20" s="679">
        <v>0.5</v>
      </c>
      <c r="J20" s="349">
        <v>440989</v>
      </c>
      <c r="K20" s="679"/>
      <c r="L20" s="523"/>
      <c r="M20" s="548"/>
      <c r="N20" s="522"/>
      <c r="O20" s="468">
        <f t="shared" si="1"/>
        <v>1</v>
      </c>
      <c r="P20" s="373">
        <f>+H20+J20+L20+N20</f>
        <v>1608739</v>
      </c>
      <c r="Q20" s="523"/>
      <c r="R20" s="524" t="s">
        <v>1678</v>
      </c>
      <c r="S20" s="523" t="s">
        <v>1679</v>
      </c>
      <c r="T20" s="525" t="s">
        <v>1680</v>
      </c>
      <c r="U20" s="248" t="s">
        <v>2097</v>
      </c>
    </row>
    <row r="21" spans="1:21" ht="112.5" customHeight="1">
      <c r="A21" s="858"/>
      <c r="B21" s="676" t="s">
        <v>1409</v>
      </c>
      <c r="C21" s="960" t="s">
        <v>2099</v>
      </c>
      <c r="D21" s="73" t="s">
        <v>2104</v>
      </c>
      <c r="E21" s="270" t="s">
        <v>2119</v>
      </c>
      <c r="F21" s="270" t="s">
        <v>2100</v>
      </c>
      <c r="G21" s="348">
        <v>0.25</v>
      </c>
      <c r="H21" s="349">
        <v>0</v>
      </c>
      <c r="I21" s="679">
        <v>0.25</v>
      </c>
      <c r="J21" s="349">
        <v>0</v>
      </c>
      <c r="K21" s="679">
        <v>0.25</v>
      </c>
      <c r="L21" s="683">
        <v>0</v>
      </c>
      <c r="M21" s="548">
        <v>0.25</v>
      </c>
      <c r="N21" s="684">
        <v>0</v>
      </c>
      <c r="O21" s="468">
        <f t="shared" ref="O21:O22" si="5">G21+I21+K21+M21</f>
        <v>1</v>
      </c>
      <c r="P21" s="374">
        <f t="shared" si="2"/>
        <v>0</v>
      </c>
      <c r="Q21" s="270"/>
      <c r="R21" s="270" t="s">
        <v>2101</v>
      </c>
      <c r="S21" s="270" t="s">
        <v>2102</v>
      </c>
      <c r="T21" s="270" t="s">
        <v>1807</v>
      </c>
      <c r="U21" s="270" t="s">
        <v>2103</v>
      </c>
    </row>
    <row r="22" spans="1:21" s="433" customFormat="1" ht="125.25" customHeight="1">
      <c r="A22" s="858"/>
      <c r="B22" s="677"/>
      <c r="C22" s="661" t="s">
        <v>2106</v>
      </c>
      <c r="D22" s="270" t="s">
        <v>2562</v>
      </c>
      <c r="E22" s="270" t="s">
        <v>2120</v>
      </c>
      <c r="F22" s="270" t="s">
        <v>2111</v>
      </c>
      <c r="G22" s="348">
        <v>0.25</v>
      </c>
      <c r="H22" s="349">
        <v>171750</v>
      </c>
      <c r="I22" s="679">
        <v>0.25</v>
      </c>
      <c r="J22" s="349">
        <v>171750</v>
      </c>
      <c r="K22" s="679">
        <v>0.25</v>
      </c>
      <c r="L22" s="349">
        <v>171750</v>
      </c>
      <c r="M22" s="548">
        <v>0.25</v>
      </c>
      <c r="N22" s="349">
        <v>171750</v>
      </c>
      <c r="O22" s="468">
        <f t="shared" si="5"/>
        <v>1</v>
      </c>
      <c r="P22" s="373">
        <f>+H22+J22+L22+N22</f>
        <v>687000</v>
      </c>
      <c r="Q22" s="270"/>
      <c r="R22" s="270" t="s">
        <v>2105</v>
      </c>
      <c r="S22" s="270" t="s">
        <v>2109</v>
      </c>
      <c r="T22" s="270" t="s">
        <v>1807</v>
      </c>
      <c r="U22" s="346" t="s">
        <v>2112</v>
      </c>
    </row>
    <row r="23" spans="1:21" s="433" customFormat="1" ht="108.75" customHeight="1">
      <c r="A23" s="861"/>
      <c r="B23" s="677"/>
      <c r="C23" s="661" t="s">
        <v>2107</v>
      </c>
      <c r="D23" s="270" t="s">
        <v>2562</v>
      </c>
      <c r="E23" s="270" t="s">
        <v>2121</v>
      </c>
      <c r="F23" s="682" t="s">
        <v>2108</v>
      </c>
      <c r="G23" s="348">
        <v>0.25</v>
      </c>
      <c r="H23" s="349">
        <v>250000</v>
      </c>
      <c r="I23" s="679">
        <v>0.25</v>
      </c>
      <c r="J23" s="349">
        <v>250000</v>
      </c>
      <c r="K23" s="679">
        <v>0.25</v>
      </c>
      <c r="L23" s="689">
        <v>250000</v>
      </c>
      <c r="M23" s="686">
        <v>0.25</v>
      </c>
      <c r="N23" s="687">
        <v>250000</v>
      </c>
      <c r="O23" s="688">
        <f t="shared" ref="O23" si="6">G23+I23+K23+M23</f>
        <v>1</v>
      </c>
      <c r="P23" s="373">
        <f>+H23+J23+L23+N23</f>
        <v>1000000</v>
      </c>
      <c r="Q23" s="270"/>
      <c r="R23" s="270" t="s">
        <v>2105</v>
      </c>
      <c r="S23" s="270" t="s">
        <v>2109</v>
      </c>
      <c r="T23" s="270" t="s">
        <v>1807</v>
      </c>
      <c r="U23" s="346" t="s">
        <v>2110</v>
      </c>
    </row>
    <row r="24" spans="1:21" ht="15.75">
      <c r="A24" s="291"/>
      <c r="B24" s="292"/>
      <c r="C24" s="291" t="s">
        <v>1402</v>
      </c>
      <c r="D24" s="292"/>
      <c r="E24" s="292"/>
      <c r="F24" s="293"/>
      <c r="G24" s="260">
        <f>SUM(G9:G22)</f>
        <v>4.25</v>
      </c>
      <c r="H24" s="232">
        <f t="shared" ref="H24:O24" si="7">SUM(H9:H21)</f>
        <v>5726764.2000000002</v>
      </c>
      <c r="I24" s="260">
        <f t="shared" si="7"/>
        <v>3.55</v>
      </c>
      <c r="J24" s="232">
        <f t="shared" si="7"/>
        <v>266493989</v>
      </c>
      <c r="K24" s="260">
        <f t="shared" si="7"/>
        <v>2.7</v>
      </c>
      <c r="L24" s="232">
        <f t="shared" si="7"/>
        <v>5029500</v>
      </c>
      <c r="M24" s="260">
        <f t="shared" si="7"/>
        <v>1.75</v>
      </c>
      <c r="N24" s="232">
        <f t="shared" si="7"/>
        <v>1829700</v>
      </c>
      <c r="O24" s="232">
        <f t="shared" si="7"/>
        <v>12</v>
      </c>
      <c r="P24" s="232">
        <f>SUM(P9:Q23)</f>
        <v>280766953.19999999</v>
      </c>
      <c r="Q24" s="260"/>
      <c r="R24" s="260"/>
      <c r="S24" s="260"/>
      <c r="T24" s="260"/>
      <c r="U24" s="271"/>
    </row>
    <row r="27" spans="1:21">
      <c r="M27" s="433"/>
    </row>
    <row r="28" spans="1:21">
      <c r="M28" s="433"/>
    </row>
    <row r="29" spans="1:21">
      <c r="M29" s="433"/>
    </row>
    <row r="30" spans="1:21">
      <c r="M30" s="433"/>
    </row>
    <row r="31" spans="1:21">
      <c r="M31" s="433"/>
    </row>
    <row r="32" spans="1:21">
      <c r="M32" s="433"/>
    </row>
    <row r="44" s="256" customFormat="1" ht="12"/>
    <row r="45" s="256" customFormat="1" ht="12"/>
    <row r="58" s="256" customFormat="1" ht="12"/>
    <row r="59" s="256" customFormat="1" ht="12"/>
  </sheetData>
  <mergeCells count="22">
    <mergeCell ref="A3:U3"/>
    <mergeCell ref="A5:A7"/>
    <mergeCell ref="B5:B7"/>
    <mergeCell ref="C5:C7"/>
    <mergeCell ref="D5:D7"/>
    <mergeCell ref="A4:U4"/>
    <mergeCell ref="E5:E7"/>
    <mergeCell ref="I6:J6"/>
    <mergeCell ref="K6:L6"/>
    <mergeCell ref="B15:B20"/>
    <mergeCell ref="B10:B14"/>
    <mergeCell ref="T5:T7"/>
    <mergeCell ref="U5:U7"/>
    <mergeCell ref="O5:P6"/>
    <mergeCell ref="Q5:Q7"/>
    <mergeCell ref="R5:R7"/>
    <mergeCell ref="M6:N6"/>
    <mergeCell ref="F5:F7"/>
    <mergeCell ref="G5:N5"/>
    <mergeCell ref="G6:H6"/>
    <mergeCell ref="S5:S7"/>
    <mergeCell ref="A10:A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10;"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dimension ref="A1:U15"/>
  <sheetViews>
    <sheetView zoomScale="70" zoomScaleNormal="70" workbookViewId="0">
      <pane ySplit="6" topLeftCell="A8" activePane="bottomLeft" state="frozen"/>
      <selection activeCell="R5" sqref="R5"/>
      <selection pane="bottomLeft" activeCell="F16" sqref="F16"/>
    </sheetView>
  </sheetViews>
  <sheetFormatPr baseColWidth="10" defaultRowHeight="15"/>
  <cols>
    <col min="1" max="2" width="21.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c r="B1" s="277"/>
      <c r="C1" s="277"/>
      <c r="D1" s="277"/>
      <c r="E1" s="277"/>
      <c r="G1" s="277" t="s">
        <v>1410</v>
      </c>
      <c r="I1" s="277"/>
      <c r="J1" s="277"/>
      <c r="K1" s="277"/>
      <c r="L1" s="277"/>
      <c r="M1" s="277"/>
      <c r="N1" s="277"/>
      <c r="O1" s="277"/>
      <c r="P1" s="277"/>
      <c r="Q1" s="277"/>
      <c r="R1" s="277"/>
      <c r="S1" s="277"/>
      <c r="T1" s="277"/>
      <c r="U1" s="277"/>
    </row>
    <row r="2" spans="1:21" s="350" customFormat="1" ht="18.75">
      <c r="A2" s="350" t="s">
        <v>1345</v>
      </c>
      <c r="B2" s="277"/>
      <c r="C2" s="277"/>
      <c r="D2" s="277"/>
      <c r="E2" s="277"/>
      <c r="G2" s="277"/>
      <c r="H2" s="233"/>
      <c r="I2" s="277"/>
      <c r="J2" s="277"/>
      <c r="K2" s="277"/>
      <c r="L2" s="277"/>
      <c r="M2" s="277"/>
      <c r="N2" s="277"/>
      <c r="O2" s="277"/>
      <c r="P2" s="277"/>
      <c r="Q2" s="277"/>
      <c r="R2" s="277"/>
      <c r="S2" s="277"/>
      <c r="T2" s="277"/>
      <c r="U2" s="277"/>
    </row>
    <row r="3" spans="1:21">
      <c r="A3" s="265" t="s">
        <v>1413</v>
      </c>
      <c r="B3" s="265"/>
      <c r="C3" s="265"/>
      <c r="D3" s="265"/>
      <c r="E3" s="265"/>
      <c r="F3" s="265"/>
      <c r="G3" s="265"/>
      <c r="H3" s="265"/>
      <c r="I3" s="265"/>
      <c r="J3" s="265"/>
      <c r="K3" s="265"/>
      <c r="L3" s="265"/>
      <c r="M3" s="265"/>
      <c r="N3" s="265"/>
      <c r="O3" s="265"/>
      <c r="P3" s="265"/>
      <c r="Q3" s="265"/>
      <c r="R3" s="265"/>
      <c r="S3" s="265"/>
      <c r="T3" s="265"/>
      <c r="U3" s="265"/>
    </row>
    <row r="4" spans="1:21" ht="1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ht="25.5">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s="350" customFormat="1" ht="15.75">
      <c r="A7" s="410"/>
      <c r="B7" s="411"/>
      <c r="C7" s="412"/>
      <c r="D7" s="412"/>
      <c r="E7" s="413"/>
      <c r="F7" s="412"/>
      <c r="G7" s="414"/>
      <c r="H7" s="414"/>
      <c r="I7" s="414"/>
      <c r="J7" s="414"/>
      <c r="K7" s="414"/>
      <c r="L7" s="414"/>
      <c r="M7" s="414"/>
      <c r="N7" s="414"/>
      <c r="O7" s="414"/>
      <c r="P7" s="414"/>
      <c r="Q7" s="415"/>
      <c r="R7" s="415"/>
      <c r="S7" s="415"/>
      <c r="T7" s="415"/>
      <c r="U7" s="416"/>
    </row>
    <row r="8" spans="1:21" ht="56.25" customHeight="1">
      <c r="A8" s="854" t="s">
        <v>1411</v>
      </c>
      <c r="B8" s="857" t="s">
        <v>1412</v>
      </c>
      <c r="C8" s="961" t="s">
        <v>2564</v>
      </c>
      <c r="D8" s="962" t="s">
        <v>2563</v>
      </c>
      <c r="E8" s="248" t="s">
        <v>2312</v>
      </c>
      <c r="F8" s="723" t="s">
        <v>2311</v>
      </c>
      <c r="G8" s="544">
        <v>1</v>
      </c>
      <c r="H8" s="730">
        <v>25000</v>
      </c>
      <c r="I8" s="544"/>
      <c r="J8" s="730"/>
      <c r="K8" s="544"/>
      <c r="L8" s="730"/>
      <c r="M8" s="544"/>
      <c r="N8" s="730"/>
      <c r="O8" s="438"/>
      <c r="P8" s="726">
        <f>+H8+J8+L8+N8</f>
        <v>25000</v>
      </c>
      <c r="Q8" s="716"/>
      <c r="R8" s="716"/>
      <c r="S8" s="716"/>
      <c r="T8" s="716"/>
      <c r="U8" s="716"/>
    </row>
    <row r="9" spans="1:21" ht="29.25">
      <c r="A9" s="854"/>
      <c r="B9" s="858"/>
      <c r="C9" s="963"/>
      <c r="D9" s="964"/>
      <c r="E9" s="316" t="s">
        <v>2317</v>
      </c>
      <c r="F9" s="724" t="s">
        <v>2313</v>
      </c>
      <c r="G9" s="692"/>
      <c r="H9" s="343"/>
      <c r="I9" s="692"/>
      <c r="J9" s="343"/>
      <c r="K9" s="692">
        <v>1</v>
      </c>
      <c r="L9" s="343">
        <v>9500</v>
      </c>
      <c r="M9" s="692"/>
      <c r="N9" s="343"/>
      <c r="O9" s="373">
        <f t="shared" ref="O9" si="0">G9+I9+K9+M9</f>
        <v>1</v>
      </c>
      <c r="P9" s="726">
        <f t="shared" ref="P9:P14" si="1">+H9+J9+L9+N9</f>
        <v>9500</v>
      </c>
      <c r="Q9" s="316"/>
      <c r="R9" s="316"/>
      <c r="S9" s="316"/>
      <c r="T9" s="316"/>
      <c r="U9" s="316"/>
    </row>
    <row r="10" spans="1:21" s="350" customFormat="1" ht="29.25">
      <c r="A10" s="854"/>
      <c r="B10" s="858"/>
      <c r="C10" s="963"/>
      <c r="D10" s="964"/>
      <c r="E10" s="316" t="s">
        <v>2318</v>
      </c>
      <c r="F10" s="724" t="s">
        <v>2314</v>
      </c>
      <c r="G10" s="692"/>
      <c r="H10" s="343"/>
      <c r="I10" s="692"/>
      <c r="J10" s="343"/>
      <c r="K10" s="692">
        <v>1</v>
      </c>
      <c r="L10" s="343">
        <v>7000</v>
      </c>
      <c r="M10" s="692"/>
      <c r="N10" s="343"/>
      <c r="O10" s="373">
        <f t="shared" ref="O10:O14" si="2">G10+I10+K10+M10</f>
        <v>1</v>
      </c>
      <c r="P10" s="726">
        <f t="shared" si="1"/>
        <v>7000</v>
      </c>
      <c r="Q10" s="316"/>
      <c r="R10" s="316"/>
      <c r="S10" s="316"/>
      <c r="T10" s="316"/>
      <c r="U10" s="316"/>
    </row>
    <row r="11" spans="1:21" s="350" customFormat="1" ht="29.25">
      <c r="A11" s="854"/>
      <c r="B11" s="858"/>
      <c r="C11" s="963"/>
      <c r="D11" s="964"/>
      <c r="E11" s="316" t="s">
        <v>2319</v>
      </c>
      <c r="F11" s="724" t="s">
        <v>2315</v>
      </c>
      <c r="G11" s="692"/>
      <c r="H11" s="343"/>
      <c r="I11" s="692">
        <v>1</v>
      </c>
      <c r="J11" s="343">
        <v>5000</v>
      </c>
      <c r="K11" s="692"/>
      <c r="L11" s="343"/>
      <c r="M11" s="692"/>
      <c r="N11" s="343"/>
      <c r="O11" s="373">
        <f t="shared" si="2"/>
        <v>1</v>
      </c>
      <c r="P11" s="726">
        <f t="shared" si="1"/>
        <v>5000</v>
      </c>
      <c r="Q11" s="316"/>
      <c r="R11" s="316"/>
      <c r="S11" s="316"/>
      <c r="T11" s="316"/>
      <c r="U11" s="316"/>
    </row>
    <row r="12" spans="1:21" s="350" customFormat="1" ht="29.25">
      <c r="A12" s="854"/>
      <c r="B12" s="858"/>
      <c r="C12" s="963"/>
      <c r="D12" s="964"/>
      <c r="E12" s="727" t="s">
        <v>2320</v>
      </c>
      <c r="F12" s="725" t="s">
        <v>2316</v>
      </c>
      <c r="G12" s="731"/>
      <c r="H12" s="343"/>
      <c r="I12" s="692"/>
      <c r="J12" s="343"/>
      <c r="K12" s="692"/>
      <c r="L12" s="343"/>
      <c r="M12" s="692">
        <v>1</v>
      </c>
      <c r="N12" s="343">
        <v>5000</v>
      </c>
      <c r="O12" s="373">
        <f t="shared" si="2"/>
        <v>1</v>
      </c>
      <c r="P12" s="726">
        <f t="shared" si="1"/>
        <v>5000</v>
      </c>
      <c r="Q12" s="316"/>
      <c r="R12" s="316"/>
      <c r="S12" s="316"/>
      <c r="T12" s="316"/>
      <c r="U12" s="316"/>
    </row>
    <row r="13" spans="1:21" s="350" customFormat="1" ht="95.25" customHeight="1">
      <c r="A13" s="854"/>
      <c r="B13" s="919"/>
      <c r="C13" s="965" t="s">
        <v>2565</v>
      </c>
      <c r="D13" s="965" t="s">
        <v>2322</v>
      </c>
      <c r="E13" s="270" t="s">
        <v>2035</v>
      </c>
      <c r="F13" s="728" t="s">
        <v>2321</v>
      </c>
      <c r="G13" s="692">
        <v>1</v>
      </c>
      <c r="H13" s="343">
        <v>25000</v>
      </c>
      <c r="I13" s="692"/>
      <c r="J13" s="343"/>
      <c r="K13" s="692"/>
      <c r="L13" s="343"/>
      <c r="M13" s="692"/>
      <c r="N13" s="343"/>
      <c r="O13" s="373">
        <f t="shared" ref="O13" si="3">G13+I13+K13+M13</f>
        <v>1</v>
      </c>
      <c r="P13" s="726">
        <f t="shared" si="1"/>
        <v>25000</v>
      </c>
      <c r="Q13" s="316"/>
      <c r="R13" s="316"/>
      <c r="S13" s="316"/>
      <c r="T13" s="316"/>
      <c r="U13" s="316"/>
    </row>
    <row r="14" spans="1:21" ht="90" customHeight="1">
      <c r="A14" s="854"/>
      <c r="B14" s="919"/>
      <c r="C14" s="965" t="s">
        <v>2565</v>
      </c>
      <c r="D14" s="965" t="s">
        <v>2322</v>
      </c>
      <c r="E14" s="270" t="s">
        <v>2323</v>
      </c>
      <c r="F14" s="729" t="s">
        <v>2321</v>
      </c>
      <c r="G14" s="692"/>
      <c r="H14" s="343"/>
      <c r="I14" s="692"/>
      <c r="J14" s="343"/>
      <c r="K14" s="692"/>
      <c r="L14" s="343"/>
      <c r="M14" s="692">
        <v>1</v>
      </c>
      <c r="N14" s="343">
        <v>28500</v>
      </c>
      <c r="O14" s="373">
        <f t="shared" si="2"/>
        <v>1</v>
      </c>
      <c r="P14" s="726">
        <f t="shared" si="1"/>
        <v>28500</v>
      </c>
      <c r="Q14" s="316"/>
      <c r="R14" s="316"/>
      <c r="S14" s="316"/>
      <c r="T14" s="316"/>
      <c r="U14" s="316"/>
    </row>
    <row r="15" spans="1:21" ht="15.6" customHeight="1">
      <c r="A15" s="285"/>
      <c r="B15" s="286"/>
      <c r="C15" s="285" t="s">
        <v>1509</v>
      </c>
      <c r="D15" s="286"/>
      <c r="E15" s="286"/>
      <c r="F15" s="287"/>
      <c r="G15" s="280">
        <f t="shared" ref="G15:O15" si="4">SUM(G9:G14)</f>
        <v>1</v>
      </c>
      <c r="H15" s="235">
        <f t="shared" si="4"/>
        <v>25000</v>
      </c>
      <c r="I15" s="280">
        <f t="shared" si="4"/>
        <v>1</v>
      </c>
      <c r="J15" s="235">
        <f t="shared" si="4"/>
        <v>5000</v>
      </c>
      <c r="K15" s="280">
        <f t="shared" si="4"/>
        <v>2</v>
      </c>
      <c r="L15" s="235">
        <f t="shared" si="4"/>
        <v>16500</v>
      </c>
      <c r="M15" s="280">
        <f t="shared" si="4"/>
        <v>2</v>
      </c>
      <c r="N15" s="235">
        <f t="shared" si="4"/>
        <v>33500</v>
      </c>
      <c r="O15" s="235">
        <f t="shared" si="4"/>
        <v>6</v>
      </c>
      <c r="P15" s="235">
        <f>SUM(P8:P14)</f>
        <v>105000</v>
      </c>
      <c r="Q15" s="260"/>
      <c r="R15" s="260"/>
      <c r="S15" s="260"/>
      <c r="T15" s="260"/>
      <c r="U15" s="260"/>
    </row>
  </sheetData>
  <mergeCells count="21">
    <mergeCell ref="A8:A14"/>
    <mergeCell ref="B8:B14"/>
    <mergeCell ref="A4:A6"/>
    <mergeCell ref="B4:B6"/>
    <mergeCell ref="C4:C6"/>
    <mergeCell ref="C8:C12"/>
    <mergeCell ref="D8:D12"/>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dimension ref="A1:U16"/>
  <sheetViews>
    <sheetView zoomScale="40" zoomScaleNormal="40" workbookViewId="0">
      <pane ySplit="7" topLeftCell="A8" activePane="bottomLeft" state="frozen"/>
      <selection activeCell="A7" sqref="A7"/>
      <selection pane="bottomLeft" activeCell="D15" sqref="D15"/>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3" bestFit="1" customWidth="1"/>
    <col min="9" max="9" width="15.28515625" customWidth="1"/>
    <col min="10" max="10" width="18.85546875" style="233" customWidth="1"/>
    <col min="12" max="12" width="14.85546875" style="233" bestFit="1" customWidth="1"/>
    <col min="14" max="14" width="14.85546875" style="233" bestFit="1" customWidth="1"/>
    <col min="15" max="15" width="15.28515625" customWidth="1"/>
    <col min="16" max="16" width="18.28515625" style="233" customWidth="1"/>
    <col min="17" max="17" width="14.140625" hidden="1" customWidth="1"/>
    <col min="18" max="18" width="26.28515625" customWidth="1"/>
    <col min="19" max="20" width="14.140625" customWidth="1"/>
    <col min="21" max="21" width="17" customWidth="1"/>
  </cols>
  <sheetData>
    <row r="1" spans="1:21" ht="18" customHeight="1">
      <c r="B1" s="241"/>
      <c r="C1" s="241"/>
      <c r="D1" s="241"/>
      <c r="E1" s="243"/>
      <c r="F1" s="241"/>
      <c r="G1" s="284" t="s">
        <v>1351</v>
      </c>
      <c r="J1" s="241"/>
      <c r="K1" s="241"/>
      <c r="L1" s="241"/>
      <c r="M1" s="241"/>
      <c r="N1" s="241"/>
      <c r="O1" s="241"/>
      <c r="P1" s="241"/>
      <c r="Q1" s="241"/>
      <c r="R1" s="241"/>
      <c r="S1" s="241"/>
      <c r="T1" s="241"/>
      <c r="U1" s="241"/>
    </row>
    <row r="2" spans="1:21" ht="18" customHeight="1">
      <c r="B2" s="243"/>
      <c r="C2" s="243"/>
      <c r="D2" s="243"/>
      <c r="E2" s="243"/>
      <c r="F2" s="243"/>
      <c r="G2" s="284"/>
      <c r="J2" s="243"/>
      <c r="K2" s="243"/>
      <c r="L2" s="243"/>
      <c r="M2" s="243"/>
      <c r="N2" s="243"/>
      <c r="O2" s="243"/>
      <c r="P2" s="243"/>
      <c r="Q2" s="243"/>
      <c r="R2" s="243"/>
      <c r="S2" s="243"/>
      <c r="T2" s="243"/>
      <c r="U2" s="243"/>
    </row>
    <row r="3" spans="1:21" ht="18" customHeight="1">
      <c r="A3" s="308" t="s">
        <v>1344</v>
      </c>
      <c r="B3" s="243"/>
      <c r="C3" s="243"/>
      <c r="D3" s="243"/>
      <c r="E3" s="243"/>
      <c r="F3" s="243"/>
      <c r="G3" s="284"/>
      <c r="J3" s="243"/>
      <c r="K3" s="243"/>
      <c r="L3" s="243"/>
      <c r="M3" s="243"/>
      <c r="N3" s="243"/>
      <c r="O3" s="243"/>
      <c r="P3" s="243"/>
      <c r="Q3" s="243"/>
      <c r="R3" s="243"/>
      <c r="S3" s="243"/>
      <c r="T3" s="243"/>
      <c r="U3" s="243"/>
    </row>
    <row r="4" spans="1:21" ht="33" customHeight="1">
      <c r="A4" s="922" t="s">
        <v>1350</v>
      </c>
      <c r="B4" s="922"/>
      <c r="C4" s="922"/>
      <c r="D4" s="922"/>
      <c r="E4" s="922"/>
      <c r="F4" s="922"/>
      <c r="G4" s="922"/>
      <c r="H4" s="922"/>
      <c r="I4" s="922"/>
      <c r="J4" s="922"/>
      <c r="K4" s="922"/>
      <c r="L4" s="922"/>
      <c r="M4" s="922"/>
      <c r="N4" s="922"/>
      <c r="O4" s="922"/>
      <c r="P4" s="922"/>
      <c r="Q4" s="922"/>
      <c r="R4" s="922"/>
      <c r="S4" s="922"/>
      <c r="T4" s="922"/>
      <c r="U4" s="922"/>
    </row>
    <row r="5" spans="1:21" ht="14.45" customHeight="1">
      <c r="A5" s="836" t="s">
        <v>97</v>
      </c>
      <c r="B5" s="835" t="s">
        <v>111</v>
      </c>
      <c r="C5" s="838" t="s">
        <v>86</v>
      </c>
      <c r="D5" s="838" t="s">
        <v>87</v>
      </c>
      <c r="E5" s="838" t="s">
        <v>389</v>
      </c>
      <c r="F5" s="838" t="s">
        <v>88</v>
      </c>
      <c r="G5" s="841" t="s">
        <v>100</v>
      </c>
      <c r="H5" s="847"/>
      <c r="I5" s="847"/>
      <c r="J5" s="847"/>
      <c r="K5" s="847"/>
      <c r="L5" s="847"/>
      <c r="M5" s="847"/>
      <c r="N5" s="842"/>
      <c r="O5" s="843" t="s">
        <v>101</v>
      </c>
      <c r="P5" s="844"/>
      <c r="Q5" s="835" t="s">
        <v>102</v>
      </c>
      <c r="R5" s="835" t="s">
        <v>103</v>
      </c>
      <c r="S5" s="835" t="s">
        <v>110</v>
      </c>
      <c r="T5" s="835" t="s">
        <v>109</v>
      </c>
      <c r="U5" s="832" t="s">
        <v>89</v>
      </c>
    </row>
    <row r="6" spans="1:21" ht="14.45" customHeight="1">
      <c r="A6" s="836"/>
      <c r="B6" s="836"/>
      <c r="C6" s="839"/>
      <c r="D6" s="839"/>
      <c r="E6" s="839"/>
      <c r="F6" s="839"/>
      <c r="G6" s="841" t="s">
        <v>104</v>
      </c>
      <c r="H6" s="842"/>
      <c r="I6" s="841" t="s">
        <v>105</v>
      </c>
      <c r="J6" s="842"/>
      <c r="K6" s="841" t="s">
        <v>106</v>
      </c>
      <c r="L6" s="842"/>
      <c r="M6" s="841" t="s">
        <v>107</v>
      </c>
      <c r="N6" s="842"/>
      <c r="O6" s="845"/>
      <c r="P6" s="846"/>
      <c r="Q6" s="836"/>
      <c r="R6" s="836"/>
      <c r="S6" s="836"/>
      <c r="T6" s="836"/>
      <c r="U6" s="833"/>
    </row>
    <row r="7" spans="1:21" ht="25.5">
      <c r="A7" s="837"/>
      <c r="B7" s="837"/>
      <c r="C7" s="840"/>
      <c r="D7" s="840"/>
      <c r="E7" s="840"/>
      <c r="F7" s="840"/>
      <c r="G7" s="409" t="s">
        <v>108</v>
      </c>
      <c r="H7" s="409" t="s">
        <v>12</v>
      </c>
      <c r="I7" s="409" t="s">
        <v>108</v>
      </c>
      <c r="J7" s="409" t="s">
        <v>12</v>
      </c>
      <c r="K7" s="409" t="s">
        <v>108</v>
      </c>
      <c r="L7" s="409" t="s">
        <v>12</v>
      </c>
      <c r="M7" s="409" t="s">
        <v>108</v>
      </c>
      <c r="N7" s="409" t="s">
        <v>12</v>
      </c>
      <c r="O7" s="409" t="s">
        <v>108</v>
      </c>
      <c r="P7" s="409" t="s">
        <v>12</v>
      </c>
      <c r="Q7" s="837"/>
      <c r="R7" s="837"/>
      <c r="S7" s="837"/>
      <c r="T7" s="837"/>
      <c r="U7" s="834"/>
    </row>
    <row r="8" spans="1:21" ht="15.6" customHeight="1">
      <c r="A8" s="410"/>
      <c r="B8" s="411"/>
      <c r="C8" s="412"/>
      <c r="D8" s="412"/>
      <c r="E8" s="413"/>
      <c r="F8" s="412"/>
      <c r="G8" s="414"/>
      <c r="H8" s="414"/>
      <c r="I8" s="414"/>
      <c r="J8" s="414"/>
      <c r="K8" s="414"/>
      <c r="L8" s="414"/>
      <c r="M8" s="414"/>
      <c r="N8" s="414"/>
      <c r="O8" s="414"/>
      <c r="P8" s="414"/>
      <c r="Q8" s="415"/>
      <c r="R8" s="415"/>
      <c r="S8" s="415"/>
      <c r="T8" s="415"/>
      <c r="U8" s="416"/>
    </row>
    <row r="9" spans="1:21" ht="108" customHeight="1">
      <c r="A9" s="923" t="s">
        <v>1414</v>
      </c>
      <c r="B9" s="920" t="s">
        <v>1415</v>
      </c>
      <c r="C9" s="675" t="s">
        <v>1934</v>
      </c>
      <c r="D9" s="466" t="s">
        <v>1514</v>
      </c>
      <c r="E9" s="316" t="s">
        <v>1529</v>
      </c>
      <c r="F9" s="463" t="s">
        <v>1935</v>
      </c>
      <c r="G9" s="205">
        <v>1</v>
      </c>
      <c r="H9" s="204"/>
      <c r="I9" s="203"/>
      <c r="J9" s="204"/>
      <c r="K9" s="203"/>
      <c r="L9" s="204"/>
      <c r="M9" s="203"/>
      <c r="N9" s="204"/>
      <c r="O9" s="205">
        <f>G9+I9+K9+M9</f>
        <v>1</v>
      </c>
      <c r="P9" s="358">
        <f>H9+J9+L9+N9</f>
        <v>0</v>
      </c>
      <c r="Q9" s="71"/>
      <c r="R9" s="463" t="s">
        <v>1936</v>
      </c>
      <c r="S9" s="463" t="s">
        <v>1937</v>
      </c>
      <c r="T9" s="71" t="s">
        <v>1515</v>
      </c>
      <c r="U9" s="463" t="s">
        <v>1516</v>
      </c>
    </row>
    <row r="10" spans="1:21" ht="110.25">
      <c r="A10" s="924"/>
      <c r="B10" s="921"/>
      <c r="C10" s="316" t="s">
        <v>1938</v>
      </c>
      <c r="D10" s="316" t="s">
        <v>1528</v>
      </c>
      <c r="E10" s="316" t="s">
        <v>1939</v>
      </c>
      <c r="F10" s="316" t="s">
        <v>1527</v>
      </c>
      <c r="G10" s="467">
        <v>0.25</v>
      </c>
      <c r="H10" s="341">
        <v>50000</v>
      </c>
      <c r="I10" s="467">
        <v>0.25</v>
      </c>
      <c r="J10" s="341">
        <v>50000</v>
      </c>
      <c r="K10" s="467">
        <v>0.25</v>
      </c>
      <c r="L10" s="341">
        <v>50000</v>
      </c>
      <c r="M10" s="467">
        <v>0.25</v>
      </c>
      <c r="N10" s="341">
        <v>50000</v>
      </c>
      <c r="O10" s="468">
        <f t="shared" ref="O10:P15" si="0">G10+I10+K10+M10</f>
        <v>1</v>
      </c>
      <c r="P10" s="374">
        <f t="shared" si="0"/>
        <v>200000</v>
      </c>
      <c r="Q10" s="316"/>
      <c r="R10" s="466" t="s">
        <v>1530</v>
      </c>
      <c r="S10" s="466" t="s">
        <v>1531</v>
      </c>
      <c r="T10" s="466" t="s">
        <v>1532</v>
      </c>
      <c r="U10" s="466" t="s">
        <v>1533</v>
      </c>
    </row>
    <row r="11" spans="1:21" ht="78.75">
      <c r="A11" s="924"/>
      <c r="B11" s="921"/>
      <c r="C11" s="73" t="s">
        <v>1942</v>
      </c>
      <c r="D11" s="316" t="s">
        <v>1940</v>
      </c>
      <c r="E11" s="316" t="s">
        <v>1941</v>
      </c>
      <c r="F11" s="316" t="s">
        <v>1943</v>
      </c>
      <c r="G11" s="344">
        <v>0.3</v>
      </c>
      <c r="H11" s="341">
        <v>1800</v>
      </c>
      <c r="I11" s="344">
        <v>0.4</v>
      </c>
      <c r="J11" s="341">
        <v>2400</v>
      </c>
      <c r="K11" s="344">
        <v>0.3</v>
      </c>
      <c r="L11" s="341">
        <v>1800</v>
      </c>
      <c r="M11" s="338">
        <v>0</v>
      </c>
      <c r="N11" s="341">
        <v>0</v>
      </c>
      <c r="O11" s="468">
        <f t="shared" si="0"/>
        <v>1</v>
      </c>
      <c r="P11" s="374">
        <f t="shared" si="0"/>
        <v>6000</v>
      </c>
      <c r="Q11" s="316"/>
      <c r="R11" s="316" t="s">
        <v>1944</v>
      </c>
      <c r="S11" s="316" t="s">
        <v>1945</v>
      </c>
      <c r="T11" s="316" t="s">
        <v>1532</v>
      </c>
      <c r="U11" s="316" t="s">
        <v>1946</v>
      </c>
    </row>
    <row r="12" spans="1:21" ht="110.25">
      <c r="A12" s="924"/>
      <c r="B12" s="921"/>
      <c r="C12" s="316" t="s">
        <v>1951</v>
      </c>
      <c r="D12" s="316" t="s">
        <v>1948</v>
      </c>
      <c r="E12" s="316" t="s">
        <v>1949</v>
      </c>
      <c r="F12" s="316" t="s">
        <v>1950</v>
      </c>
      <c r="G12" s="467">
        <v>0.25</v>
      </c>
      <c r="H12" s="341">
        <v>2000</v>
      </c>
      <c r="I12" s="467">
        <v>0.5</v>
      </c>
      <c r="J12" s="341">
        <v>2250</v>
      </c>
      <c r="K12" s="467">
        <v>0.25</v>
      </c>
      <c r="L12" s="341">
        <v>2000</v>
      </c>
      <c r="M12" s="338"/>
      <c r="N12" s="341"/>
      <c r="O12" s="468">
        <f t="shared" si="0"/>
        <v>1</v>
      </c>
      <c r="P12" s="374">
        <f t="shared" si="0"/>
        <v>6250</v>
      </c>
      <c r="Q12" s="316"/>
      <c r="R12" s="316" t="s">
        <v>1952</v>
      </c>
      <c r="S12" s="316" t="s">
        <v>1953</v>
      </c>
      <c r="T12" s="316" t="s">
        <v>1954</v>
      </c>
      <c r="U12" s="72" t="s">
        <v>1946</v>
      </c>
    </row>
    <row r="13" spans="1:21" ht="78.75">
      <c r="A13" s="924"/>
      <c r="B13" s="921"/>
      <c r="C13" s="316" t="s">
        <v>1956</v>
      </c>
      <c r="D13" s="316" t="s">
        <v>1957</v>
      </c>
      <c r="E13" s="316" t="s">
        <v>1955</v>
      </c>
      <c r="F13" s="270" t="s">
        <v>1958</v>
      </c>
      <c r="G13" s="344">
        <v>0.5</v>
      </c>
      <c r="H13" s="341"/>
      <c r="I13" s="344">
        <v>0.25</v>
      </c>
      <c r="J13" s="341"/>
      <c r="K13" s="344">
        <v>0.25</v>
      </c>
      <c r="L13" s="341"/>
      <c r="M13" s="344"/>
      <c r="N13" s="341"/>
      <c r="O13" s="468">
        <f t="shared" si="0"/>
        <v>1</v>
      </c>
      <c r="P13" s="374">
        <f t="shared" si="0"/>
        <v>0</v>
      </c>
      <c r="Q13" s="316"/>
      <c r="R13" s="316" t="s">
        <v>1959</v>
      </c>
      <c r="S13" s="316" t="s">
        <v>1960</v>
      </c>
      <c r="T13" s="316" t="s">
        <v>1961</v>
      </c>
      <c r="U13" s="270" t="s">
        <v>1962</v>
      </c>
    </row>
    <row r="14" spans="1:21" ht="94.5">
      <c r="A14" s="924"/>
      <c r="B14" s="921"/>
      <c r="C14" s="670" t="s">
        <v>1963</v>
      </c>
      <c r="D14" s="316" t="s">
        <v>1964</v>
      </c>
      <c r="E14" s="316" t="s">
        <v>1965</v>
      </c>
      <c r="F14" s="316" t="s">
        <v>1966</v>
      </c>
      <c r="G14" s="467">
        <v>0.2</v>
      </c>
      <c r="H14" s="341">
        <v>33404</v>
      </c>
      <c r="I14" s="467">
        <v>0.3</v>
      </c>
      <c r="J14" s="341">
        <v>50106</v>
      </c>
      <c r="K14" s="467">
        <v>0.3</v>
      </c>
      <c r="L14" s="341">
        <v>50106</v>
      </c>
      <c r="M14" s="467">
        <v>0.2</v>
      </c>
      <c r="N14" s="341">
        <v>33404</v>
      </c>
      <c r="O14" s="468">
        <f t="shared" si="0"/>
        <v>1</v>
      </c>
      <c r="P14" s="374">
        <f t="shared" si="0"/>
        <v>167020</v>
      </c>
      <c r="Q14" s="316"/>
      <c r="R14" s="316" t="s">
        <v>1970</v>
      </c>
      <c r="S14" s="316" t="s">
        <v>1971</v>
      </c>
      <c r="T14" s="316" t="s">
        <v>1972</v>
      </c>
      <c r="U14" s="316" t="s">
        <v>1973</v>
      </c>
    </row>
    <row r="15" spans="1:21" ht="78.75">
      <c r="A15" s="924"/>
      <c r="B15" s="921"/>
      <c r="C15" s="959" t="s">
        <v>1967</v>
      </c>
      <c r="D15" s="959" t="s">
        <v>1968</v>
      </c>
      <c r="E15" s="316" t="s">
        <v>1969</v>
      </c>
      <c r="F15" s="73" t="s">
        <v>1974</v>
      </c>
      <c r="G15" s="344">
        <v>0.5</v>
      </c>
      <c r="H15" s="341">
        <v>2468015</v>
      </c>
      <c r="I15" s="344">
        <v>0.5</v>
      </c>
      <c r="J15" s="341"/>
      <c r="K15" s="338"/>
      <c r="L15" s="341"/>
      <c r="M15" s="338"/>
      <c r="N15" s="341"/>
      <c r="O15" s="468">
        <f t="shared" si="0"/>
        <v>1</v>
      </c>
      <c r="P15" s="374">
        <f>H15+J15+L15+N15</f>
        <v>2468015</v>
      </c>
      <c r="Q15" s="316"/>
      <c r="R15" s="316" t="s">
        <v>1975</v>
      </c>
      <c r="S15" s="316" t="s">
        <v>1976</v>
      </c>
      <c r="T15" s="316" t="s">
        <v>1977</v>
      </c>
      <c r="U15" s="316" t="s">
        <v>1978</v>
      </c>
    </row>
    <row r="16" spans="1:21" ht="15.6" customHeight="1">
      <c r="A16" s="294"/>
      <c r="B16" s="242"/>
      <c r="C16" s="294" t="s">
        <v>114</v>
      </c>
      <c r="D16" s="242"/>
      <c r="E16" s="242"/>
      <c r="F16" s="242"/>
      <c r="G16" s="80">
        <f t="shared" ref="G16:P16" si="1">SUM(G9:G15)</f>
        <v>3</v>
      </c>
      <c r="H16" s="234">
        <f t="shared" si="1"/>
        <v>2555219</v>
      </c>
      <c r="I16" s="80">
        <f t="shared" si="1"/>
        <v>2.2000000000000002</v>
      </c>
      <c r="J16" s="234">
        <f t="shared" si="1"/>
        <v>104756</v>
      </c>
      <c r="K16" s="80">
        <f t="shared" si="1"/>
        <v>1.35</v>
      </c>
      <c r="L16" s="234">
        <f t="shared" si="1"/>
        <v>103906</v>
      </c>
      <c r="M16" s="80">
        <f t="shared" si="1"/>
        <v>0.45</v>
      </c>
      <c r="N16" s="234">
        <f t="shared" si="1"/>
        <v>83404</v>
      </c>
      <c r="O16" s="234">
        <f t="shared" si="1"/>
        <v>7</v>
      </c>
      <c r="P16" s="234">
        <f t="shared" si="1"/>
        <v>2847285</v>
      </c>
      <c r="Q16" s="68"/>
      <c r="R16" s="68"/>
      <c r="S16" s="68"/>
      <c r="T16" s="68"/>
      <c r="U16" s="68"/>
    </row>
  </sheetData>
  <mergeCells count="20">
    <mergeCell ref="A4:U4"/>
    <mergeCell ref="A9:A15"/>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1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10;"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legacyDrawing r:id="rId2"/>
</worksheet>
</file>

<file path=xl/worksheets/sheet26.xml><?xml version="1.0" encoding="utf-8"?>
<worksheet xmlns="http://schemas.openxmlformats.org/spreadsheetml/2006/main" xmlns:r="http://schemas.openxmlformats.org/officeDocument/2006/relationships">
  <dimension ref="A1:U18"/>
  <sheetViews>
    <sheetView zoomScale="40" zoomScaleNormal="40" workbookViewId="0">
      <pane ySplit="6" topLeftCell="A7" activePane="bottomLeft" state="frozen"/>
      <selection activeCell="R7" sqref="R7"/>
      <selection pane="bottomLeft" activeCell="D8" sqref="D8"/>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0.140625" customWidth="1"/>
    <col min="18" max="18" width="23.7109375" customWidth="1"/>
    <col min="19" max="20" width="14.28515625" customWidth="1"/>
    <col min="21" max="21" width="15.7109375" customWidth="1"/>
  </cols>
  <sheetData>
    <row r="1" spans="1:21" ht="18.75">
      <c r="A1" s="928" t="s">
        <v>1342</v>
      </c>
      <c r="B1" s="928"/>
      <c r="C1" s="928"/>
      <c r="D1" s="928"/>
      <c r="E1" s="928"/>
      <c r="F1" s="928"/>
      <c r="G1" s="928"/>
      <c r="H1" s="928"/>
      <c r="I1" s="928"/>
      <c r="J1" s="928"/>
      <c r="K1" s="928"/>
      <c r="L1" s="928"/>
      <c r="M1" s="928"/>
      <c r="N1" s="928"/>
      <c r="O1" s="928"/>
      <c r="P1" s="928"/>
      <c r="Q1" s="928"/>
      <c r="R1" s="928"/>
      <c r="S1" s="928"/>
      <c r="T1" s="928"/>
      <c r="U1" s="928"/>
    </row>
    <row r="2" spans="1:21">
      <c r="A2" s="929" t="s">
        <v>1416</v>
      </c>
      <c r="B2" s="929"/>
      <c r="C2" s="929"/>
      <c r="D2" s="929"/>
      <c r="E2" s="929"/>
      <c r="F2" s="929"/>
      <c r="G2" s="929"/>
      <c r="H2" s="929"/>
      <c r="I2" s="929"/>
      <c r="J2" s="929"/>
      <c r="K2" s="929"/>
      <c r="L2" s="929"/>
      <c r="M2" s="929"/>
      <c r="N2" s="929"/>
      <c r="O2" s="929"/>
      <c r="P2" s="929"/>
      <c r="Q2" s="929"/>
      <c r="R2" s="929"/>
      <c r="S2" s="929"/>
      <c r="T2" s="929"/>
      <c r="U2" s="929"/>
    </row>
    <row r="3" spans="1:21" ht="13.5" customHeight="1">
      <c r="A3" s="305" t="s">
        <v>1417</v>
      </c>
      <c r="B3" s="306"/>
      <c r="C3" s="306"/>
      <c r="D3" s="306"/>
      <c r="E3" s="306"/>
      <c r="F3" s="306"/>
      <c r="G3" s="306"/>
      <c r="H3" s="306"/>
      <c r="I3" s="306"/>
      <c r="J3" s="306"/>
      <c r="K3" s="306"/>
      <c r="L3" s="306"/>
      <c r="M3" s="306"/>
      <c r="N3" s="306"/>
      <c r="O3" s="306"/>
      <c r="P3" s="306"/>
      <c r="Q3" s="306"/>
      <c r="R3" s="306"/>
      <c r="S3" s="306"/>
      <c r="T3" s="306"/>
      <c r="U3" s="306"/>
    </row>
    <row r="4" spans="1:21" ht="15" customHeight="1">
      <c r="A4" s="836" t="s">
        <v>97</v>
      </c>
      <c r="B4" s="835" t="s">
        <v>111</v>
      </c>
      <c r="C4" s="838" t="s">
        <v>86</v>
      </c>
      <c r="D4" s="838" t="s">
        <v>87</v>
      </c>
      <c r="E4" s="838" t="s">
        <v>389</v>
      </c>
      <c r="F4" s="838" t="s">
        <v>88</v>
      </c>
      <c r="G4" s="841" t="s">
        <v>100</v>
      </c>
      <c r="H4" s="847"/>
      <c r="I4" s="847"/>
      <c r="J4" s="847"/>
      <c r="K4" s="847"/>
      <c r="L4" s="847"/>
      <c r="M4" s="847"/>
      <c r="N4" s="842"/>
      <c r="O4" s="843" t="s">
        <v>101</v>
      </c>
      <c r="P4" s="844"/>
      <c r="Q4" s="835" t="s">
        <v>102</v>
      </c>
      <c r="R4" s="835" t="s">
        <v>103</v>
      </c>
      <c r="S4" s="835" t="s">
        <v>110</v>
      </c>
      <c r="T4" s="835" t="s">
        <v>109</v>
      </c>
      <c r="U4" s="832" t="s">
        <v>89</v>
      </c>
    </row>
    <row r="5" spans="1:21" ht="15" customHeight="1">
      <c r="A5" s="836"/>
      <c r="B5" s="836"/>
      <c r="C5" s="839"/>
      <c r="D5" s="839"/>
      <c r="E5" s="839"/>
      <c r="F5" s="839"/>
      <c r="G5" s="841" t="s">
        <v>104</v>
      </c>
      <c r="H5" s="842"/>
      <c r="I5" s="841" t="s">
        <v>105</v>
      </c>
      <c r="J5" s="842"/>
      <c r="K5" s="841" t="s">
        <v>106</v>
      </c>
      <c r="L5" s="842"/>
      <c r="M5" s="841" t="s">
        <v>107</v>
      </c>
      <c r="N5" s="842"/>
      <c r="O5" s="845"/>
      <c r="P5" s="846"/>
      <c r="Q5" s="836"/>
      <c r="R5" s="836"/>
      <c r="S5" s="836"/>
      <c r="T5" s="836"/>
      <c r="U5" s="833"/>
    </row>
    <row r="6" spans="1:21" ht="25.5">
      <c r="A6" s="837"/>
      <c r="B6" s="837"/>
      <c r="C6" s="840"/>
      <c r="D6" s="840"/>
      <c r="E6" s="840"/>
      <c r="F6" s="840"/>
      <c r="G6" s="409" t="s">
        <v>108</v>
      </c>
      <c r="H6" s="409" t="s">
        <v>12</v>
      </c>
      <c r="I6" s="409" t="s">
        <v>108</v>
      </c>
      <c r="J6" s="409" t="s">
        <v>12</v>
      </c>
      <c r="K6" s="409" t="s">
        <v>108</v>
      </c>
      <c r="L6" s="409" t="s">
        <v>12</v>
      </c>
      <c r="M6" s="409" t="s">
        <v>108</v>
      </c>
      <c r="N6" s="409" t="s">
        <v>12</v>
      </c>
      <c r="O6" s="409" t="s">
        <v>108</v>
      </c>
      <c r="P6" s="409" t="s">
        <v>12</v>
      </c>
      <c r="Q6" s="837"/>
      <c r="R6" s="837"/>
      <c r="S6" s="837"/>
      <c r="T6" s="837"/>
      <c r="U6" s="834"/>
    </row>
    <row r="7" spans="1:21" ht="15.75">
      <c r="A7" s="410"/>
      <c r="B7" s="411"/>
      <c r="C7" s="412"/>
      <c r="D7" s="412"/>
      <c r="E7" s="413"/>
      <c r="F7" s="412"/>
      <c r="G7" s="414"/>
      <c r="H7" s="414"/>
      <c r="I7" s="414"/>
      <c r="J7" s="414"/>
      <c r="K7" s="414"/>
      <c r="L7" s="414"/>
      <c r="M7" s="414"/>
      <c r="N7" s="414"/>
      <c r="O7" s="414"/>
      <c r="P7" s="414"/>
      <c r="Q7" s="415"/>
      <c r="R7" s="415"/>
      <c r="S7" s="415"/>
      <c r="T7" s="415"/>
      <c r="U7" s="416"/>
    </row>
    <row r="8" spans="1:21" ht="90" customHeight="1">
      <c r="A8" s="850" t="s">
        <v>1510</v>
      </c>
      <c r="B8" s="932" t="s">
        <v>2034</v>
      </c>
      <c r="C8" s="270" t="s">
        <v>1984</v>
      </c>
      <c r="D8" s="270" t="s">
        <v>1525</v>
      </c>
      <c r="E8" s="302" t="s">
        <v>1983</v>
      </c>
      <c r="F8" s="270" t="s">
        <v>1985</v>
      </c>
      <c r="G8" s="679">
        <v>0.25</v>
      </c>
      <c r="H8" s="349"/>
      <c r="I8" s="679">
        <v>0.25</v>
      </c>
      <c r="J8" s="349"/>
      <c r="K8" s="679">
        <v>0.25</v>
      </c>
      <c r="L8" s="349"/>
      <c r="M8" s="679">
        <v>0.25</v>
      </c>
      <c r="N8" s="349"/>
      <c r="O8" s="468">
        <f t="shared" ref="O8" si="0">G8+I8+K8+M8</f>
        <v>1</v>
      </c>
      <c r="P8" s="345">
        <v>0</v>
      </c>
      <c r="Q8" s="270"/>
      <c r="R8" s="465" t="s">
        <v>1526</v>
      </c>
      <c r="S8" s="270" t="s">
        <v>1980</v>
      </c>
      <c r="T8" s="270" t="s">
        <v>1981</v>
      </c>
      <c r="U8" s="270" t="s">
        <v>1982</v>
      </c>
    </row>
    <row r="9" spans="1:21" s="350" customFormat="1" ht="93.75" customHeight="1">
      <c r="A9" s="851"/>
      <c r="B9" s="933"/>
      <c r="C9" s="270" t="s">
        <v>2085</v>
      </c>
      <c r="D9" s="270" t="s">
        <v>1986</v>
      </c>
      <c r="E9" s="302" t="s">
        <v>1987</v>
      </c>
      <c r="F9" s="270" t="s">
        <v>1988</v>
      </c>
      <c r="G9" s="348">
        <v>0.2</v>
      </c>
      <c r="H9" s="680">
        <v>80906.144</v>
      </c>
      <c r="I9" s="679">
        <v>0.3</v>
      </c>
      <c r="J9" s="349">
        <f>121359.216+211020.48</f>
        <v>332379.696</v>
      </c>
      <c r="K9" s="679">
        <v>0.4</v>
      </c>
      <c r="L9" s="349">
        <v>161812.288</v>
      </c>
      <c r="M9" s="679">
        <v>0.1</v>
      </c>
      <c r="N9" s="349">
        <v>40453.072</v>
      </c>
      <c r="O9" s="468">
        <f t="shared" ref="O9:O17" si="1">G9+I9+K9+M9</f>
        <v>1</v>
      </c>
      <c r="P9" s="374">
        <f t="shared" ref="P9:P17" si="2">H9+J9+L9+N9</f>
        <v>615551.20000000007</v>
      </c>
      <c r="Q9" s="270"/>
      <c r="R9" s="270" t="s">
        <v>1989</v>
      </c>
      <c r="S9" s="270" t="s">
        <v>1990</v>
      </c>
      <c r="T9" s="270" t="s">
        <v>1991</v>
      </c>
      <c r="U9" s="270" t="s">
        <v>1992</v>
      </c>
    </row>
    <row r="10" spans="1:21" s="350" customFormat="1" ht="103.5" customHeight="1">
      <c r="A10" s="851"/>
      <c r="B10" s="933"/>
      <c r="C10" s="270" t="s">
        <v>1995</v>
      </c>
      <c r="D10" s="270" t="s">
        <v>1994</v>
      </c>
      <c r="E10" s="302" t="s">
        <v>1997</v>
      </c>
      <c r="F10" s="270" t="s">
        <v>1996</v>
      </c>
      <c r="G10" s="348">
        <v>0.3</v>
      </c>
      <c r="H10" s="349">
        <v>75242.232000000004</v>
      </c>
      <c r="I10" s="679">
        <v>0.3</v>
      </c>
      <c r="J10" s="349">
        <v>75242.232000000004</v>
      </c>
      <c r="K10" s="348">
        <v>0.4</v>
      </c>
      <c r="L10" s="349">
        <v>100322.976</v>
      </c>
      <c r="M10" s="270">
        <v>0</v>
      </c>
      <c r="N10" s="349">
        <v>0</v>
      </c>
      <c r="O10" s="468">
        <f t="shared" si="1"/>
        <v>1</v>
      </c>
      <c r="P10" s="374">
        <f t="shared" si="2"/>
        <v>250807.44</v>
      </c>
      <c r="Q10" s="270"/>
      <c r="R10" s="465" t="s">
        <v>1998</v>
      </c>
      <c r="S10" s="270" t="s">
        <v>1999</v>
      </c>
      <c r="T10" s="270" t="s">
        <v>2000</v>
      </c>
      <c r="U10" s="270" t="s">
        <v>2001</v>
      </c>
    </row>
    <row r="11" spans="1:21" s="433" customFormat="1" ht="100.5" customHeight="1">
      <c r="A11" s="851"/>
      <c r="B11" s="933"/>
      <c r="C11" s="270" t="s">
        <v>2004</v>
      </c>
      <c r="D11" s="270" t="s">
        <v>2005</v>
      </c>
      <c r="E11" s="302" t="s">
        <v>2006</v>
      </c>
      <c r="F11" s="270" t="s">
        <v>2007</v>
      </c>
      <c r="G11" s="348">
        <v>0.1</v>
      </c>
      <c r="H11" s="349">
        <v>25200</v>
      </c>
      <c r="I11" s="679">
        <v>0.3</v>
      </c>
      <c r="J11" s="349">
        <v>75600</v>
      </c>
      <c r="K11" s="679">
        <v>0.4</v>
      </c>
      <c r="L11" s="349">
        <v>100800</v>
      </c>
      <c r="M11" s="679">
        <v>0.2</v>
      </c>
      <c r="N11" s="349">
        <v>50400</v>
      </c>
      <c r="O11" s="468">
        <f t="shared" si="1"/>
        <v>1</v>
      </c>
      <c r="P11" s="374">
        <f t="shared" si="2"/>
        <v>252000</v>
      </c>
      <c r="Q11" s="270"/>
      <c r="R11" s="270" t="s">
        <v>2008</v>
      </c>
      <c r="S11" s="270" t="s">
        <v>2009</v>
      </c>
      <c r="T11" s="270" t="s">
        <v>2010</v>
      </c>
      <c r="U11" s="270" t="s">
        <v>2001</v>
      </c>
    </row>
    <row r="12" spans="1:21" s="350" customFormat="1" ht="105.75" customHeight="1">
      <c r="A12" s="851"/>
      <c r="B12" s="933"/>
      <c r="C12" s="270" t="s">
        <v>2012</v>
      </c>
      <c r="D12" s="270" t="s">
        <v>2567</v>
      </c>
      <c r="E12" s="302" t="s">
        <v>2013</v>
      </c>
      <c r="F12" s="270" t="s">
        <v>2014</v>
      </c>
      <c r="G12" s="348">
        <v>0.25</v>
      </c>
      <c r="H12" s="349">
        <v>5000</v>
      </c>
      <c r="I12" s="679">
        <v>0.25</v>
      </c>
      <c r="J12" s="349">
        <v>5000</v>
      </c>
      <c r="K12" s="679">
        <v>0.25</v>
      </c>
      <c r="L12" s="349">
        <v>5000</v>
      </c>
      <c r="M12" s="679">
        <v>0.25</v>
      </c>
      <c r="N12" s="680">
        <v>5000</v>
      </c>
      <c r="O12" s="468">
        <f t="shared" si="1"/>
        <v>1</v>
      </c>
      <c r="P12" s="374">
        <f t="shared" si="2"/>
        <v>20000</v>
      </c>
      <c r="Q12" s="270"/>
      <c r="R12" s="270" t="s">
        <v>2015</v>
      </c>
      <c r="S12" s="270" t="s">
        <v>2016</v>
      </c>
      <c r="T12" s="270" t="s">
        <v>2017</v>
      </c>
      <c r="U12" s="270" t="s">
        <v>2018</v>
      </c>
    </row>
    <row r="13" spans="1:21" s="433" customFormat="1" ht="94.5">
      <c r="A13" s="851"/>
      <c r="B13" s="933"/>
      <c r="C13" s="270" t="s">
        <v>2019</v>
      </c>
      <c r="D13" s="270" t="s">
        <v>2020</v>
      </c>
      <c r="E13" s="302" t="s">
        <v>2021</v>
      </c>
      <c r="F13" s="270" t="s">
        <v>2022</v>
      </c>
      <c r="G13" s="348">
        <v>0.25</v>
      </c>
      <c r="H13" s="349">
        <f>28000+30000</f>
        <v>58000</v>
      </c>
      <c r="I13" s="679">
        <v>0.25</v>
      </c>
      <c r="J13" s="349">
        <v>28000</v>
      </c>
      <c r="K13" s="679">
        <v>0.25</v>
      </c>
      <c r="L13" s="349">
        <v>28000</v>
      </c>
      <c r="M13" s="679">
        <v>0.25</v>
      </c>
      <c r="N13" s="349">
        <v>28000</v>
      </c>
      <c r="O13" s="468">
        <f t="shared" si="1"/>
        <v>1</v>
      </c>
      <c r="P13" s="374">
        <f t="shared" si="2"/>
        <v>142000</v>
      </c>
      <c r="Q13" s="270"/>
      <c r="R13" s="270" t="s">
        <v>2024</v>
      </c>
      <c r="S13" s="270" t="s">
        <v>2025</v>
      </c>
      <c r="T13" s="270" t="s">
        <v>2026</v>
      </c>
      <c r="U13" s="270" t="s">
        <v>2018</v>
      </c>
    </row>
    <row r="14" spans="1:21" s="433" customFormat="1" ht="66.75" customHeight="1">
      <c r="A14" s="851"/>
      <c r="B14" s="933"/>
      <c r="C14" s="270" t="s">
        <v>2028</v>
      </c>
      <c r="D14" s="966" t="s">
        <v>2568</v>
      </c>
      <c r="E14" s="302" t="s">
        <v>2027</v>
      </c>
      <c r="F14" s="270" t="s">
        <v>2029</v>
      </c>
      <c r="G14" s="348">
        <v>0.25</v>
      </c>
      <c r="H14" s="349">
        <v>168750</v>
      </c>
      <c r="I14" s="679">
        <v>0.25</v>
      </c>
      <c r="J14" s="349"/>
      <c r="K14" s="679">
        <v>0.25</v>
      </c>
      <c r="L14" s="349"/>
      <c r="M14" s="679">
        <v>0.25</v>
      </c>
      <c r="N14" s="349"/>
      <c r="O14" s="468">
        <f t="shared" si="1"/>
        <v>1</v>
      </c>
      <c r="P14" s="374">
        <f t="shared" si="2"/>
        <v>168750</v>
      </c>
      <c r="Q14" s="270"/>
      <c r="R14" s="270" t="s">
        <v>2030</v>
      </c>
      <c r="S14" s="270" t="s">
        <v>2031</v>
      </c>
      <c r="T14" s="270" t="s">
        <v>2026</v>
      </c>
      <c r="U14" s="270" t="s">
        <v>2018</v>
      </c>
    </row>
    <row r="15" spans="1:21" ht="51" customHeight="1">
      <c r="A15" s="851"/>
      <c r="B15" s="930" t="s">
        <v>2033</v>
      </c>
      <c r="C15" s="270" t="s">
        <v>2032</v>
      </c>
      <c r="D15" s="270" t="s">
        <v>2570</v>
      </c>
      <c r="E15" s="270" t="s">
        <v>2035</v>
      </c>
      <c r="F15" s="270" t="s">
        <v>2038</v>
      </c>
      <c r="G15" s="348">
        <v>0.25</v>
      </c>
      <c r="H15" s="349"/>
      <c r="I15" s="348">
        <v>0.25</v>
      </c>
      <c r="J15" s="349"/>
      <c r="K15" s="348">
        <v>0.25</v>
      </c>
      <c r="L15" s="349"/>
      <c r="M15" s="348">
        <v>0.25</v>
      </c>
      <c r="N15" s="349"/>
      <c r="O15" s="468">
        <f t="shared" si="1"/>
        <v>1</v>
      </c>
      <c r="P15" s="374">
        <f t="shared" si="2"/>
        <v>0</v>
      </c>
      <c r="Q15" s="270"/>
      <c r="R15" s="270" t="s">
        <v>2040</v>
      </c>
      <c r="S15" s="270" t="s">
        <v>2041</v>
      </c>
      <c r="T15" s="270" t="s">
        <v>2026</v>
      </c>
      <c r="U15" s="270" t="s">
        <v>2042</v>
      </c>
    </row>
    <row r="16" spans="1:21" ht="78.75">
      <c r="A16" s="851"/>
      <c r="B16" s="931"/>
      <c r="C16" s="270" t="s">
        <v>2036</v>
      </c>
      <c r="D16" s="270" t="s">
        <v>2569</v>
      </c>
      <c r="E16" s="270" t="s">
        <v>2037</v>
      </c>
      <c r="F16" s="270" t="s">
        <v>2039</v>
      </c>
      <c r="G16" s="348">
        <v>0.25</v>
      </c>
      <c r="H16" s="349"/>
      <c r="I16" s="348">
        <v>0.25</v>
      </c>
      <c r="J16" s="349"/>
      <c r="K16" s="348">
        <v>0.25</v>
      </c>
      <c r="L16" s="349"/>
      <c r="M16" s="348">
        <v>0.25</v>
      </c>
      <c r="N16" s="349"/>
      <c r="O16" s="468">
        <f t="shared" si="1"/>
        <v>1</v>
      </c>
      <c r="P16" s="374">
        <f t="shared" si="2"/>
        <v>0</v>
      </c>
      <c r="Q16" s="270"/>
      <c r="R16" s="270" t="s">
        <v>2040</v>
      </c>
      <c r="S16" s="270" t="s">
        <v>2041</v>
      </c>
      <c r="T16" s="270" t="s">
        <v>2026</v>
      </c>
      <c r="U16" s="270" t="s">
        <v>2043</v>
      </c>
    </row>
    <row r="17" spans="1:21" ht="94.5">
      <c r="A17" s="851"/>
      <c r="B17" s="674" t="s">
        <v>2044</v>
      </c>
      <c r="C17" s="270" t="s">
        <v>2045</v>
      </c>
      <c r="D17" s="270" t="s">
        <v>2566</v>
      </c>
      <c r="E17" s="270" t="s">
        <v>2046</v>
      </c>
      <c r="F17" s="270" t="s">
        <v>2047</v>
      </c>
      <c r="G17" s="348">
        <v>0.25</v>
      </c>
      <c r="H17" s="349"/>
      <c r="I17" s="348">
        <v>0.25</v>
      </c>
      <c r="J17" s="349"/>
      <c r="K17" s="348">
        <v>0.25</v>
      </c>
      <c r="L17" s="349"/>
      <c r="M17" s="348">
        <v>0.25</v>
      </c>
      <c r="N17" s="349"/>
      <c r="O17" s="468">
        <f t="shared" si="1"/>
        <v>1</v>
      </c>
      <c r="P17" s="374">
        <f t="shared" si="2"/>
        <v>0</v>
      </c>
      <c r="Q17" s="270"/>
      <c r="R17" s="270" t="s">
        <v>2048</v>
      </c>
      <c r="S17" s="270" t="s">
        <v>2050</v>
      </c>
      <c r="T17" s="270" t="s">
        <v>2049</v>
      </c>
      <c r="U17" s="346" t="s">
        <v>2051</v>
      </c>
    </row>
    <row r="18" spans="1:21" ht="15.75">
      <c r="A18" s="925" t="s">
        <v>1343</v>
      </c>
      <c r="B18" s="926"/>
      <c r="C18" s="926"/>
      <c r="D18" s="926"/>
      <c r="E18" s="926"/>
      <c r="F18" s="927"/>
      <c r="G18" s="232">
        <f t="shared" ref="G18:P18" si="3">SUM(G8:G17)</f>
        <v>2.35</v>
      </c>
      <c r="H18" s="232">
        <f t="shared" si="3"/>
        <v>413098.37599999999</v>
      </c>
      <c r="I18" s="232">
        <f t="shared" si="3"/>
        <v>2.6500000000000004</v>
      </c>
      <c r="J18" s="232">
        <f t="shared" si="3"/>
        <v>516221.92800000001</v>
      </c>
      <c r="K18" s="232">
        <f t="shared" si="3"/>
        <v>2.95</v>
      </c>
      <c r="L18" s="232">
        <f t="shared" si="3"/>
        <v>395935.26399999997</v>
      </c>
      <c r="M18" s="232">
        <f t="shared" si="3"/>
        <v>2.0499999999999998</v>
      </c>
      <c r="N18" s="232">
        <f t="shared" si="3"/>
        <v>123853.072</v>
      </c>
      <c r="O18" s="232">
        <f t="shared" si="3"/>
        <v>10</v>
      </c>
      <c r="P18" s="232">
        <f t="shared" si="3"/>
        <v>1449108.6400000001</v>
      </c>
      <c r="Q18" s="260"/>
      <c r="R18" s="260"/>
      <c r="S18" s="260"/>
      <c r="T18" s="260"/>
      <c r="U18" s="271"/>
    </row>
  </sheetData>
  <mergeCells count="23">
    <mergeCell ref="B8:B14"/>
    <mergeCell ref="Q4:Q6"/>
    <mergeCell ref="F4:F6"/>
    <mergeCell ref="B4:B6"/>
    <mergeCell ref="C4:C6"/>
    <mergeCell ref="D4:D6"/>
    <mergeCell ref="E4:E6"/>
    <mergeCell ref="A4:A6"/>
    <mergeCell ref="A8:A17"/>
    <mergeCell ref="A18:F18"/>
    <mergeCell ref="A1:U1"/>
    <mergeCell ref="A2:U2"/>
    <mergeCell ref="T4:T6"/>
    <mergeCell ref="U4:U6"/>
    <mergeCell ref="G5:H5"/>
    <mergeCell ref="I5:J5"/>
    <mergeCell ref="K5:L5"/>
    <mergeCell ref="M5:N5"/>
    <mergeCell ref="G4:N4"/>
    <mergeCell ref="O4:P5"/>
    <mergeCell ref="S4:S6"/>
    <mergeCell ref="R4:R6"/>
    <mergeCell ref="B15:B1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10;"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AA29"/>
  <sheetViews>
    <sheetView workbookViewId="0">
      <pane ySplit="8" topLeftCell="A9" activePane="bottomLeft" state="frozen"/>
      <selection activeCell="K7" sqref="K7"/>
      <selection pane="bottomLeft" activeCell="B23" sqref="B23:B28"/>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7" ht="24.75" customHeight="1">
      <c r="E1" s="934" t="s">
        <v>1353</v>
      </c>
      <c r="F1" s="934"/>
      <c r="G1" s="934"/>
      <c r="H1" s="934"/>
      <c r="I1" s="934"/>
      <c r="J1" s="934"/>
      <c r="K1" s="934"/>
      <c r="L1" s="934"/>
      <c r="M1" s="283"/>
      <c r="N1" s="283"/>
      <c r="O1" s="283"/>
      <c r="P1" s="283"/>
      <c r="Q1" s="283"/>
      <c r="R1" s="283"/>
      <c r="S1" s="283"/>
      <c r="T1" s="283"/>
      <c r="U1" s="283"/>
      <c r="V1" s="283"/>
      <c r="W1" s="283"/>
      <c r="X1" s="283"/>
      <c r="Y1" s="283"/>
      <c r="Z1" s="283"/>
      <c r="AA1" s="283"/>
    </row>
    <row r="2" spans="1:27" ht="18.75">
      <c r="A2" s="310" t="s">
        <v>1352</v>
      </c>
      <c r="G2" s="283"/>
      <c r="I2" s="283"/>
      <c r="J2" s="283"/>
      <c r="K2" s="283"/>
      <c r="L2" s="283"/>
      <c r="M2" s="283"/>
      <c r="N2" s="283"/>
      <c r="O2" s="283"/>
      <c r="P2" s="283"/>
      <c r="Q2" s="283"/>
      <c r="R2" s="283"/>
      <c r="S2" s="283"/>
      <c r="T2" s="283"/>
      <c r="U2" s="283"/>
      <c r="V2" s="283"/>
      <c r="W2" s="283"/>
      <c r="X2" s="283"/>
      <c r="Y2" s="283"/>
      <c r="Z2" s="283"/>
      <c r="AA2" s="283"/>
    </row>
    <row r="3" spans="1:27" s="350" customFormat="1" ht="18.75">
      <c r="A3" s="310" t="s">
        <v>1418</v>
      </c>
      <c r="G3" s="283"/>
      <c r="H3" s="233"/>
      <c r="I3" s="283"/>
      <c r="J3" s="283"/>
      <c r="K3" s="283"/>
      <c r="L3" s="283"/>
      <c r="M3" s="283"/>
      <c r="N3" s="283"/>
      <c r="O3" s="283"/>
      <c r="P3" s="283"/>
      <c r="Q3" s="283"/>
      <c r="R3" s="283"/>
      <c r="S3" s="283"/>
      <c r="T3" s="283"/>
      <c r="U3" s="283"/>
      <c r="V3" s="283"/>
      <c r="W3" s="283"/>
      <c r="X3" s="283"/>
      <c r="Y3" s="283"/>
      <c r="Z3" s="283"/>
      <c r="AA3" s="283"/>
    </row>
    <row r="4" spans="1:27" s="350" customFormat="1" ht="18.75">
      <c r="A4" s="310" t="s">
        <v>1419</v>
      </c>
      <c r="G4" s="283"/>
      <c r="H4" s="233"/>
      <c r="I4" s="283"/>
      <c r="J4" s="283"/>
      <c r="K4" s="283"/>
      <c r="L4" s="283"/>
      <c r="M4" s="283"/>
      <c r="N4" s="283"/>
      <c r="O4" s="283"/>
      <c r="P4" s="283"/>
      <c r="Q4" s="283"/>
      <c r="R4" s="283"/>
      <c r="S4" s="283"/>
      <c r="T4" s="283"/>
      <c r="U4" s="283"/>
      <c r="V4" s="283"/>
      <c r="W4" s="283"/>
      <c r="X4" s="283"/>
      <c r="Y4" s="283"/>
      <c r="Z4" s="283"/>
      <c r="AA4" s="283"/>
    </row>
    <row r="5" spans="1:27" ht="18.75" customHeight="1">
      <c r="A5" s="922" t="s">
        <v>1420</v>
      </c>
      <c r="B5" s="935"/>
      <c r="C5" s="935"/>
      <c r="D5" s="935"/>
      <c r="E5" s="935"/>
      <c r="F5" s="935"/>
      <c r="G5" s="935"/>
      <c r="H5" s="935"/>
      <c r="I5" s="935"/>
      <c r="J5" s="935"/>
      <c r="K5" s="935"/>
      <c r="L5" s="935"/>
      <c r="M5" s="935"/>
      <c r="N5" s="935"/>
      <c r="O5" s="935"/>
      <c r="P5" s="935"/>
      <c r="Q5" s="935"/>
      <c r="R5" s="935"/>
      <c r="S5" s="935"/>
      <c r="T5" s="935"/>
      <c r="U5" s="935"/>
    </row>
    <row r="6" spans="1:27" ht="15" customHeight="1">
      <c r="A6" s="836" t="s">
        <v>97</v>
      </c>
      <c r="B6" s="835" t="s">
        <v>111</v>
      </c>
      <c r="C6" s="838" t="s">
        <v>86</v>
      </c>
      <c r="D6" s="838" t="s">
        <v>87</v>
      </c>
      <c r="E6" s="838" t="s">
        <v>389</v>
      </c>
      <c r="F6" s="838" t="s">
        <v>88</v>
      </c>
      <c r="G6" s="841" t="s">
        <v>100</v>
      </c>
      <c r="H6" s="847"/>
      <c r="I6" s="847"/>
      <c r="J6" s="847"/>
      <c r="K6" s="847"/>
      <c r="L6" s="847"/>
      <c r="M6" s="847"/>
      <c r="N6" s="842"/>
      <c r="O6" s="843" t="s">
        <v>101</v>
      </c>
      <c r="P6" s="844"/>
      <c r="Q6" s="835" t="s">
        <v>102</v>
      </c>
      <c r="R6" s="835" t="s">
        <v>103</v>
      </c>
      <c r="S6" s="835" t="s">
        <v>110</v>
      </c>
      <c r="T6" s="835" t="s">
        <v>109</v>
      </c>
      <c r="U6" s="832" t="s">
        <v>89</v>
      </c>
    </row>
    <row r="7" spans="1:27" ht="15" customHeight="1">
      <c r="A7" s="836"/>
      <c r="B7" s="836"/>
      <c r="C7" s="839"/>
      <c r="D7" s="839"/>
      <c r="E7" s="839"/>
      <c r="F7" s="839"/>
      <c r="G7" s="841" t="s">
        <v>104</v>
      </c>
      <c r="H7" s="842"/>
      <c r="I7" s="841" t="s">
        <v>105</v>
      </c>
      <c r="J7" s="842"/>
      <c r="K7" s="841" t="s">
        <v>106</v>
      </c>
      <c r="L7" s="842"/>
      <c r="M7" s="841" t="s">
        <v>107</v>
      </c>
      <c r="N7" s="842"/>
      <c r="O7" s="845"/>
      <c r="P7" s="846"/>
      <c r="Q7" s="836"/>
      <c r="R7" s="836"/>
      <c r="S7" s="836"/>
      <c r="T7" s="836"/>
      <c r="U7" s="833"/>
    </row>
    <row r="8" spans="1:27" ht="25.5">
      <c r="A8" s="837"/>
      <c r="B8" s="837"/>
      <c r="C8" s="840"/>
      <c r="D8" s="840"/>
      <c r="E8" s="840"/>
      <c r="F8" s="840"/>
      <c r="G8" s="409" t="s">
        <v>108</v>
      </c>
      <c r="H8" s="409" t="s">
        <v>12</v>
      </c>
      <c r="I8" s="409" t="s">
        <v>108</v>
      </c>
      <c r="J8" s="409" t="s">
        <v>12</v>
      </c>
      <c r="K8" s="409" t="s">
        <v>108</v>
      </c>
      <c r="L8" s="409" t="s">
        <v>12</v>
      </c>
      <c r="M8" s="409" t="s">
        <v>108</v>
      </c>
      <c r="N8" s="409" t="s">
        <v>12</v>
      </c>
      <c r="O8" s="409" t="s">
        <v>108</v>
      </c>
      <c r="P8" s="409" t="s">
        <v>12</v>
      </c>
      <c r="Q8" s="837"/>
      <c r="R8" s="837"/>
      <c r="S8" s="837"/>
      <c r="T8" s="837"/>
      <c r="U8" s="834"/>
    </row>
    <row r="9" spans="1:27" s="350" customFormat="1" ht="15.75">
      <c r="A9" s="410"/>
      <c r="B9" s="411"/>
      <c r="C9" s="412"/>
      <c r="D9" s="412"/>
      <c r="E9" s="413"/>
      <c r="F9" s="412"/>
      <c r="G9" s="414"/>
      <c r="H9" s="414"/>
      <c r="I9" s="414"/>
      <c r="J9" s="414"/>
      <c r="K9" s="414"/>
      <c r="L9" s="414"/>
      <c r="M9" s="414"/>
      <c r="N9" s="414"/>
      <c r="O9" s="414"/>
      <c r="P9" s="414"/>
      <c r="Q9" s="415"/>
      <c r="R9" s="415"/>
      <c r="S9" s="415"/>
      <c r="T9" s="415"/>
      <c r="U9" s="416"/>
    </row>
    <row r="10" spans="1:27" ht="15.75">
      <c r="A10" s="936" t="s">
        <v>1422</v>
      </c>
      <c r="B10" s="936" t="s">
        <v>1421</v>
      </c>
      <c r="C10" s="316"/>
      <c r="D10" s="316"/>
      <c r="E10" s="316"/>
      <c r="F10" s="316"/>
      <c r="G10" s="342"/>
      <c r="H10" s="343"/>
      <c r="I10" s="342"/>
      <c r="J10" s="343"/>
      <c r="K10" s="342"/>
      <c r="L10" s="343"/>
      <c r="M10" s="342"/>
      <c r="N10" s="343"/>
      <c r="O10" s="375">
        <f t="shared" ref="O10:P10" si="0">G10+I10+K10+M10</f>
        <v>0</v>
      </c>
      <c r="P10" s="374">
        <f t="shared" si="0"/>
        <v>0</v>
      </c>
      <c r="Q10" s="316"/>
      <c r="R10" s="316"/>
      <c r="S10" s="316"/>
      <c r="T10" s="316"/>
      <c r="U10" s="316"/>
    </row>
    <row r="11" spans="1:27" s="350" customFormat="1" ht="15.75">
      <c r="A11" s="936"/>
      <c r="B11" s="936"/>
      <c r="C11" s="316"/>
      <c r="D11" s="316"/>
      <c r="E11" s="316"/>
      <c r="F11" s="316"/>
      <c r="G11" s="342"/>
      <c r="H11" s="343"/>
      <c r="I11" s="342"/>
      <c r="J11" s="343"/>
      <c r="K11" s="342"/>
      <c r="L11" s="343"/>
      <c r="M11" s="342"/>
      <c r="N11" s="343"/>
      <c r="O11" s="375">
        <f t="shared" ref="O11:O28" si="1">G11+I11+K11+M11</f>
        <v>0</v>
      </c>
      <c r="P11" s="374">
        <f t="shared" ref="P11:P28" si="2">H11+J11+L11+N11</f>
        <v>0</v>
      </c>
      <c r="Q11" s="316"/>
      <c r="R11" s="316"/>
      <c r="S11" s="316"/>
      <c r="T11" s="316"/>
      <c r="U11" s="316"/>
    </row>
    <row r="12" spans="1:27" s="350" customFormat="1" ht="15.75">
      <c r="A12" s="936"/>
      <c r="B12" s="936"/>
      <c r="C12" s="316"/>
      <c r="D12" s="316"/>
      <c r="E12" s="316"/>
      <c r="F12" s="316"/>
      <c r="G12" s="342"/>
      <c r="H12" s="343"/>
      <c r="I12" s="342"/>
      <c r="J12" s="343"/>
      <c r="K12" s="342"/>
      <c r="L12" s="343"/>
      <c r="M12" s="342"/>
      <c r="N12" s="343"/>
      <c r="O12" s="375">
        <f t="shared" si="1"/>
        <v>0</v>
      </c>
      <c r="P12" s="374">
        <f t="shared" si="2"/>
        <v>0</v>
      </c>
      <c r="Q12" s="316"/>
      <c r="R12" s="316"/>
      <c r="S12" s="316"/>
      <c r="T12" s="316"/>
      <c r="U12" s="316"/>
    </row>
    <row r="13" spans="1:27" s="350" customFormat="1" ht="15.75">
      <c r="A13" s="936"/>
      <c r="B13" s="936"/>
      <c r="C13" s="316"/>
      <c r="D13" s="316"/>
      <c r="E13" s="316"/>
      <c r="F13" s="316"/>
      <c r="G13" s="342"/>
      <c r="H13" s="343"/>
      <c r="I13" s="342"/>
      <c r="J13" s="343"/>
      <c r="K13" s="342"/>
      <c r="L13" s="343"/>
      <c r="M13" s="342"/>
      <c r="N13" s="343"/>
      <c r="O13" s="375">
        <f t="shared" si="1"/>
        <v>0</v>
      </c>
      <c r="P13" s="374">
        <f t="shared" si="2"/>
        <v>0</v>
      </c>
      <c r="Q13" s="316"/>
      <c r="R13" s="316"/>
      <c r="S13" s="316"/>
      <c r="T13" s="316"/>
      <c r="U13" s="316"/>
    </row>
    <row r="14" spans="1:27" s="350" customFormat="1" ht="15.75">
      <c r="A14" s="936"/>
      <c r="B14" s="936"/>
      <c r="C14" s="316"/>
      <c r="D14" s="316"/>
      <c r="E14" s="316"/>
      <c r="F14" s="316"/>
      <c r="G14" s="342"/>
      <c r="H14" s="343"/>
      <c r="I14" s="342"/>
      <c r="J14" s="343"/>
      <c r="K14" s="342"/>
      <c r="L14" s="343"/>
      <c r="M14" s="342"/>
      <c r="N14" s="343"/>
      <c r="O14" s="375">
        <f t="shared" si="1"/>
        <v>0</v>
      </c>
      <c r="P14" s="374">
        <f t="shared" si="2"/>
        <v>0</v>
      </c>
      <c r="Q14" s="316"/>
      <c r="R14" s="316"/>
      <c r="S14" s="316"/>
      <c r="T14" s="316"/>
      <c r="U14" s="316"/>
    </row>
    <row r="15" spans="1:27" s="350" customFormat="1" ht="15.75">
      <c r="A15" s="936"/>
      <c r="B15" s="936"/>
      <c r="C15" s="316"/>
      <c r="D15" s="316"/>
      <c r="E15" s="316"/>
      <c r="F15" s="316"/>
      <c r="G15" s="342"/>
      <c r="H15" s="343"/>
      <c r="I15" s="342"/>
      <c r="J15" s="343"/>
      <c r="K15" s="342"/>
      <c r="L15" s="343"/>
      <c r="M15" s="342"/>
      <c r="N15" s="343"/>
      <c r="O15" s="375">
        <f t="shared" si="1"/>
        <v>0</v>
      </c>
      <c r="P15" s="374">
        <f t="shared" si="2"/>
        <v>0</v>
      </c>
      <c r="Q15" s="316"/>
      <c r="R15" s="316"/>
      <c r="S15" s="316"/>
      <c r="T15" s="316"/>
      <c r="U15" s="316"/>
    </row>
    <row r="16" spans="1:27" ht="15.75">
      <c r="A16" s="936"/>
      <c r="B16" s="936"/>
      <c r="C16" s="316"/>
      <c r="D16" s="316"/>
      <c r="E16" s="316"/>
      <c r="F16" s="316"/>
      <c r="G16" s="342"/>
      <c r="H16" s="343"/>
      <c r="I16" s="342"/>
      <c r="J16" s="343"/>
      <c r="K16" s="342"/>
      <c r="L16" s="343"/>
      <c r="M16" s="342"/>
      <c r="N16" s="343"/>
      <c r="O16" s="375">
        <f t="shared" si="1"/>
        <v>0</v>
      </c>
      <c r="P16" s="374">
        <f t="shared" si="2"/>
        <v>0</v>
      </c>
      <c r="Q16" s="316"/>
      <c r="R16" s="316"/>
      <c r="S16" s="316"/>
      <c r="T16" s="316"/>
      <c r="U16" s="316"/>
    </row>
    <row r="17" spans="1:21" s="350" customFormat="1" ht="15.75">
      <c r="A17" s="848" t="s">
        <v>1424</v>
      </c>
      <c r="B17" s="848" t="s">
        <v>115</v>
      </c>
      <c r="C17" s="316"/>
      <c r="D17" s="316"/>
      <c r="E17" s="316"/>
      <c r="F17" s="316"/>
      <c r="G17" s="342"/>
      <c r="H17" s="343"/>
      <c r="I17" s="342"/>
      <c r="J17" s="343"/>
      <c r="K17" s="342"/>
      <c r="L17" s="343"/>
      <c r="M17" s="342"/>
      <c r="N17" s="343"/>
      <c r="O17" s="375">
        <f t="shared" si="1"/>
        <v>0</v>
      </c>
      <c r="P17" s="374">
        <f t="shared" si="2"/>
        <v>0</v>
      </c>
      <c r="Q17" s="316"/>
      <c r="R17" s="316"/>
      <c r="S17" s="316"/>
      <c r="T17" s="316"/>
      <c r="U17" s="316"/>
    </row>
    <row r="18" spans="1:21" s="350" customFormat="1" ht="15.75">
      <c r="A18" s="849"/>
      <c r="B18" s="849"/>
      <c r="C18" s="316"/>
      <c r="D18" s="316"/>
      <c r="E18" s="316"/>
      <c r="F18" s="316"/>
      <c r="G18" s="342"/>
      <c r="H18" s="343"/>
      <c r="I18" s="342"/>
      <c r="J18" s="343"/>
      <c r="K18" s="342"/>
      <c r="L18" s="343"/>
      <c r="M18" s="342"/>
      <c r="N18" s="343"/>
      <c r="O18" s="375">
        <f t="shared" si="1"/>
        <v>0</v>
      </c>
      <c r="P18" s="374">
        <f t="shared" si="2"/>
        <v>0</v>
      </c>
      <c r="Q18" s="316"/>
      <c r="R18" s="316"/>
      <c r="S18" s="316"/>
      <c r="T18" s="316"/>
      <c r="U18" s="316"/>
    </row>
    <row r="19" spans="1:21" s="350" customFormat="1" ht="15.75">
      <c r="A19" s="849"/>
      <c r="B19" s="849"/>
      <c r="C19" s="316"/>
      <c r="D19" s="316"/>
      <c r="E19" s="316"/>
      <c r="F19" s="316"/>
      <c r="G19" s="342"/>
      <c r="H19" s="343"/>
      <c r="I19" s="342"/>
      <c r="J19" s="343"/>
      <c r="K19" s="342"/>
      <c r="L19" s="343"/>
      <c r="M19" s="342"/>
      <c r="N19" s="343"/>
      <c r="O19" s="375">
        <f t="shared" si="1"/>
        <v>0</v>
      </c>
      <c r="P19" s="374">
        <f t="shared" si="2"/>
        <v>0</v>
      </c>
      <c r="Q19" s="316"/>
      <c r="R19" s="316"/>
      <c r="S19" s="316"/>
      <c r="T19" s="316"/>
      <c r="U19" s="316"/>
    </row>
    <row r="20" spans="1:21" s="350" customFormat="1" ht="15.75">
      <c r="A20" s="849"/>
      <c r="B20" s="849"/>
      <c r="C20" s="316"/>
      <c r="D20" s="316"/>
      <c r="E20" s="316"/>
      <c r="F20" s="316"/>
      <c r="G20" s="342"/>
      <c r="H20" s="343"/>
      <c r="I20" s="342"/>
      <c r="J20" s="343"/>
      <c r="K20" s="342"/>
      <c r="L20" s="343"/>
      <c r="M20" s="342"/>
      <c r="N20" s="343"/>
      <c r="O20" s="375">
        <f t="shared" si="1"/>
        <v>0</v>
      </c>
      <c r="P20" s="374">
        <f t="shared" si="2"/>
        <v>0</v>
      </c>
      <c r="Q20" s="316"/>
      <c r="R20" s="316"/>
      <c r="S20" s="316"/>
      <c r="T20" s="316"/>
      <c r="U20" s="316"/>
    </row>
    <row r="21" spans="1:21" s="350" customFormat="1" ht="15.75">
      <c r="A21" s="849"/>
      <c r="B21" s="849"/>
      <c r="C21" s="316"/>
      <c r="D21" s="316"/>
      <c r="E21" s="316"/>
      <c r="F21" s="316"/>
      <c r="G21" s="342"/>
      <c r="H21" s="343"/>
      <c r="I21" s="342"/>
      <c r="J21" s="343"/>
      <c r="K21" s="342"/>
      <c r="L21" s="343"/>
      <c r="M21" s="342"/>
      <c r="N21" s="343"/>
      <c r="O21" s="375">
        <f t="shared" si="1"/>
        <v>0</v>
      </c>
      <c r="P21" s="374">
        <f t="shared" si="2"/>
        <v>0</v>
      </c>
      <c r="Q21" s="316"/>
      <c r="R21" s="316"/>
      <c r="S21" s="316"/>
      <c r="T21" s="316"/>
      <c r="U21" s="316"/>
    </row>
    <row r="22" spans="1:21" s="350" customFormat="1" ht="15.75">
      <c r="A22" s="937"/>
      <c r="B22" s="937"/>
      <c r="C22" s="316"/>
      <c r="D22" s="316"/>
      <c r="E22" s="316"/>
      <c r="F22" s="316"/>
      <c r="G22" s="342"/>
      <c r="H22" s="343"/>
      <c r="I22" s="342"/>
      <c r="J22" s="343"/>
      <c r="K22" s="342"/>
      <c r="L22" s="343"/>
      <c r="M22" s="342"/>
      <c r="N22" s="343"/>
      <c r="O22" s="375">
        <f t="shared" si="1"/>
        <v>0</v>
      </c>
      <c r="P22" s="374">
        <f t="shared" si="2"/>
        <v>0</v>
      </c>
      <c r="Q22" s="316"/>
      <c r="R22" s="316"/>
      <c r="S22" s="316"/>
      <c r="T22" s="316"/>
      <c r="U22" s="316"/>
    </row>
    <row r="23" spans="1:21" s="350" customFormat="1" ht="15.75">
      <c r="A23" s="936" t="s">
        <v>1425</v>
      </c>
      <c r="B23" s="848"/>
      <c r="C23" s="316"/>
      <c r="D23" s="316"/>
      <c r="E23" s="316"/>
      <c r="F23" s="316"/>
      <c r="G23" s="342"/>
      <c r="H23" s="343"/>
      <c r="I23" s="342"/>
      <c r="J23" s="343"/>
      <c r="K23" s="342"/>
      <c r="L23" s="343"/>
      <c r="M23" s="342"/>
      <c r="N23" s="343"/>
      <c r="O23" s="375">
        <f t="shared" si="1"/>
        <v>0</v>
      </c>
      <c r="P23" s="374">
        <f t="shared" si="2"/>
        <v>0</v>
      </c>
      <c r="Q23" s="316"/>
      <c r="R23" s="316"/>
      <c r="S23" s="316"/>
      <c r="T23" s="316"/>
      <c r="U23" s="316"/>
    </row>
    <row r="24" spans="1:21" s="350" customFormat="1" ht="15.75">
      <c r="A24" s="936"/>
      <c r="B24" s="849"/>
      <c r="C24" s="316"/>
      <c r="D24" s="316"/>
      <c r="E24" s="316"/>
      <c r="F24" s="316"/>
      <c r="G24" s="342"/>
      <c r="H24" s="343"/>
      <c r="I24" s="342"/>
      <c r="J24" s="343"/>
      <c r="K24" s="342"/>
      <c r="L24" s="343"/>
      <c r="M24" s="342"/>
      <c r="N24" s="343"/>
      <c r="O24" s="375">
        <f t="shared" si="1"/>
        <v>0</v>
      </c>
      <c r="P24" s="374">
        <f t="shared" si="2"/>
        <v>0</v>
      </c>
      <c r="Q24" s="316"/>
      <c r="R24" s="316"/>
      <c r="S24" s="316"/>
      <c r="T24" s="316"/>
      <c r="U24" s="316"/>
    </row>
    <row r="25" spans="1:21" s="350" customFormat="1" ht="15.75">
      <c r="A25" s="936"/>
      <c r="B25" s="849"/>
      <c r="C25" s="316"/>
      <c r="D25" s="316"/>
      <c r="E25" s="316"/>
      <c r="F25" s="316"/>
      <c r="G25" s="342"/>
      <c r="H25" s="343"/>
      <c r="I25" s="342"/>
      <c r="J25" s="343"/>
      <c r="K25" s="342"/>
      <c r="L25" s="343"/>
      <c r="M25" s="342"/>
      <c r="N25" s="343"/>
      <c r="O25" s="375">
        <f t="shared" si="1"/>
        <v>0</v>
      </c>
      <c r="P25" s="374">
        <f t="shared" si="2"/>
        <v>0</v>
      </c>
      <c r="Q25" s="316"/>
      <c r="R25" s="316"/>
      <c r="S25" s="316"/>
      <c r="T25" s="316"/>
      <c r="U25" s="316"/>
    </row>
    <row r="26" spans="1:21" s="350" customFormat="1" ht="15.75">
      <c r="A26" s="936"/>
      <c r="B26" s="849"/>
      <c r="C26" s="316"/>
      <c r="D26" s="316"/>
      <c r="E26" s="316"/>
      <c r="F26" s="316"/>
      <c r="G26" s="342"/>
      <c r="H26" s="343"/>
      <c r="I26" s="342"/>
      <c r="J26" s="343"/>
      <c r="K26" s="342"/>
      <c r="L26" s="343"/>
      <c r="M26" s="342"/>
      <c r="N26" s="343"/>
      <c r="O26" s="375">
        <f t="shared" si="1"/>
        <v>0</v>
      </c>
      <c r="P26" s="374">
        <f t="shared" si="2"/>
        <v>0</v>
      </c>
      <c r="Q26" s="316"/>
      <c r="R26" s="316"/>
      <c r="S26" s="316"/>
      <c r="T26" s="316"/>
      <c r="U26" s="316"/>
    </row>
    <row r="27" spans="1:21" s="350" customFormat="1" ht="15.75">
      <c r="A27" s="936"/>
      <c r="B27" s="849"/>
      <c r="C27" s="316"/>
      <c r="D27" s="316"/>
      <c r="E27" s="316"/>
      <c r="F27" s="316"/>
      <c r="G27" s="342"/>
      <c r="H27" s="343"/>
      <c r="I27" s="342"/>
      <c r="J27" s="343"/>
      <c r="K27" s="342"/>
      <c r="L27" s="343"/>
      <c r="M27" s="342"/>
      <c r="N27" s="343"/>
      <c r="O27" s="375">
        <f t="shared" si="1"/>
        <v>0</v>
      </c>
      <c r="P27" s="374">
        <f t="shared" si="2"/>
        <v>0</v>
      </c>
      <c r="Q27" s="316"/>
      <c r="R27" s="316"/>
      <c r="S27" s="316"/>
      <c r="T27" s="316"/>
      <c r="U27" s="316"/>
    </row>
    <row r="28" spans="1:21" ht="15.75">
      <c r="A28" s="936"/>
      <c r="B28" s="937"/>
      <c r="C28" s="316"/>
      <c r="D28" s="316"/>
      <c r="E28" s="316"/>
      <c r="F28" s="316"/>
      <c r="G28" s="316"/>
      <c r="H28" s="343"/>
      <c r="I28" s="316"/>
      <c r="J28" s="343"/>
      <c r="K28" s="316"/>
      <c r="L28" s="343"/>
      <c r="M28" s="316"/>
      <c r="N28" s="343"/>
      <c r="O28" s="375">
        <f t="shared" si="1"/>
        <v>0</v>
      </c>
      <c r="P28" s="374">
        <f t="shared" si="2"/>
        <v>0</v>
      </c>
      <c r="Q28" s="316"/>
      <c r="R28" s="71"/>
      <c r="S28" s="316"/>
      <c r="T28" s="316"/>
      <c r="U28" s="316"/>
    </row>
    <row r="29" spans="1:21" ht="15.75">
      <c r="A29" s="288"/>
      <c r="B29" s="289"/>
      <c r="C29" s="289"/>
      <c r="D29" s="288" t="s">
        <v>1423</v>
      </c>
      <c r="E29" s="289"/>
      <c r="F29" s="290"/>
      <c r="G29" s="75">
        <f t="shared" ref="G29:P29" si="3">SUM(G10:G28)</f>
        <v>0</v>
      </c>
      <c r="H29" s="235">
        <f t="shared" si="3"/>
        <v>0</v>
      </c>
      <c r="I29" s="75">
        <f t="shared" si="3"/>
        <v>0</v>
      </c>
      <c r="J29" s="235">
        <f t="shared" si="3"/>
        <v>0</v>
      </c>
      <c r="K29" s="75">
        <f t="shared" si="3"/>
        <v>0</v>
      </c>
      <c r="L29" s="235">
        <f t="shared" si="3"/>
        <v>0</v>
      </c>
      <c r="M29" s="75">
        <f t="shared" si="3"/>
        <v>0</v>
      </c>
      <c r="N29" s="235">
        <f t="shared" si="3"/>
        <v>0</v>
      </c>
      <c r="O29" s="235">
        <f t="shared" si="3"/>
        <v>0</v>
      </c>
      <c r="P29" s="235">
        <f t="shared" si="3"/>
        <v>0</v>
      </c>
      <c r="Q29" s="68"/>
      <c r="R29" s="68"/>
      <c r="S29" s="68"/>
      <c r="T29" s="68"/>
      <c r="U29" s="68"/>
    </row>
  </sheetData>
  <mergeCells count="25">
    <mergeCell ref="D6:D8"/>
    <mergeCell ref="A23:A28"/>
    <mergeCell ref="B23:B28"/>
    <mergeCell ref="B10:B16"/>
    <mergeCell ref="B6:B8"/>
    <mergeCell ref="C6:C8"/>
    <mergeCell ref="A10:A16"/>
    <mergeCell ref="A17:A22"/>
    <mergeCell ref="B17:B22"/>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10;"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0"/>
  <sheetViews>
    <sheetView zoomScale="80" zoomScaleNormal="80" workbookViewId="0">
      <pane ySplit="8" topLeftCell="A49" activePane="bottomLeft" state="frozen"/>
      <selection activeCell="K7" sqref="K7"/>
      <selection pane="bottomLeft" activeCell="B64" sqref="B64"/>
    </sheetView>
  </sheetViews>
  <sheetFormatPr baseColWidth="10" defaultRowHeight="15"/>
  <cols>
    <col min="1" max="1" width="35.7109375" style="350" customWidth="1"/>
    <col min="2" max="2" width="35.85546875" style="350" customWidth="1"/>
    <col min="3" max="6" width="27.42578125" style="350" customWidth="1"/>
    <col min="7" max="7" width="15.28515625" style="350" customWidth="1"/>
    <col min="8" max="8" width="11.42578125" style="233"/>
    <col min="9" max="9" width="15.28515625" style="350" customWidth="1"/>
    <col min="10" max="10" width="18.85546875" style="233" customWidth="1"/>
    <col min="11" max="11" width="11.42578125" style="350"/>
    <col min="12" max="12" width="11.42578125" style="233"/>
    <col min="13" max="13" width="11.42578125" style="350"/>
    <col min="14" max="14" width="11.42578125" style="233"/>
    <col min="15" max="15" width="15.28515625" style="350" customWidth="1"/>
    <col min="16" max="16" width="18.28515625" style="233" customWidth="1"/>
    <col min="17" max="17" width="14.140625" style="350" hidden="1" customWidth="1"/>
    <col min="18" max="20" width="14.140625" style="350" customWidth="1"/>
    <col min="21" max="21" width="17" style="350" customWidth="1"/>
    <col min="22" max="16384" width="11.42578125" style="350"/>
  </cols>
  <sheetData>
    <row r="1" spans="1:42" ht="24.75" customHeight="1">
      <c r="A1" s="378"/>
      <c r="B1" s="378"/>
      <c r="C1" s="378"/>
      <c r="D1" s="378"/>
      <c r="E1" s="938" t="s">
        <v>1465</v>
      </c>
      <c r="F1" s="938"/>
      <c r="G1" s="938"/>
      <c r="H1" s="938"/>
      <c r="I1" s="938"/>
      <c r="J1" s="938"/>
      <c r="K1" s="938"/>
      <c r="L1" s="938"/>
      <c r="M1" s="379"/>
      <c r="N1" s="379"/>
      <c r="O1" s="379"/>
      <c r="P1" s="379"/>
      <c r="Q1" s="379"/>
      <c r="R1" s="379"/>
      <c r="S1" s="379"/>
      <c r="T1" s="379"/>
      <c r="U1" s="379"/>
      <c r="V1" s="379"/>
      <c r="W1" s="379"/>
      <c r="X1" s="379"/>
      <c r="Y1" s="379"/>
      <c r="Z1" s="379"/>
      <c r="AA1" s="379"/>
      <c r="AB1" s="378"/>
      <c r="AC1" s="378"/>
      <c r="AD1" s="378"/>
      <c r="AE1" s="378"/>
      <c r="AF1" s="378"/>
      <c r="AG1" s="378"/>
      <c r="AH1" s="378"/>
      <c r="AI1" s="378"/>
      <c r="AJ1" s="378"/>
      <c r="AK1" s="378"/>
      <c r="AL1" s="378"/>
      <c r="AM1" s="378"/>
      <c r="AN1" s="378"/>
      <c r="AO1" s="378"/>
      <c r="AP1" s="378"/>
    </row>
    <row r="2" spans="1:42" ht="18.75">
      <c r="A2" s="377" t="s">
        <v>1352</v>
      </c>
      <c r="B2" s="378"/>
      <c r="C2" s="378"/>
      <c r="D2" s="378"/>
      <c r="E2" s="378"/>
      <c r="F2" s="378"/>
      <c r="G2" s="379"/>
      <c r="H2" s="380"/>
      <c r="I2" s="379"/>
      <c r="J2" s="379"/>
      <c r="K2" s="379"/>
      <c r="L2" s="379"/>
      <c r="M2" s="379"/>
      <c r="N2" s="379"/>
      <c r="O2" s="379"/>
      <c r="P2" s="379"/>
      <c r="Q2" s="379"/>
      <c r="R2" s="379"/>
      <c r="S2" s="379"/>
      <c r="T2" s="379"/>
      <c r="U2" s="379"/>
      <c r="V2" s="379"/>
      <c r="W2" s="379"/>
      <c r="X2" s="379"/>
      <c r="Y2" s="379"/>
      <c r="Z2" s="379"/>
      <c r="AA2" s="379"/>
      <c r="AB2" s="378"/>
      <c r="AC2" s="378"/>
      <c r="AD2" s="378"/>
      <c r="AE2" s="378"/>
      <c r="AF2" s="378"/>
      <c r="AG2" s="378"/>
      <c r="AH2" s="378"/>
      <c r="AI2" s="378"/>
      <c r="AJ2" s="378"/>
      <c r="AK2" s="378"/>
      <c r="AL2" s="378"/>
      <c r="AM2" s="378"/>
      <c r="AN2" s="378"/>
      <c r="AO2" s="378"/>
      <c r="AP2" s="378"/>
    </row>
    <row r="3" spans="1:42" ht="18.75">
      <c r="A3" s="377" t="s">
        <v>1471</v>
      </c>
      <c r="B3" s="378"/>
      <c r="C3" s="378"/>
      <c r="D3" s="378"/>
      <c r="E3" s="378"/>
      <c r="F3" s="378"/>
      <c r="G3" s="379"/>
      <c r="H3" s="380"/>
      <c r="I3" s="379"/>
      <c r="J3" s="379"/>
      <c r="K3" s="379"/>
      <c r="L3" s="379"/>
      <c r="M3" s="379"/>
      <c r="N3" s="379"/>
      <c r="O3" s="379"/>
      <c r="P3" s="379"/>
      <c r="Q3" s="379"/>
      <c r="R3" s="379"/>
      <c r="S3" s="379"/>
      <c r="T3" s="379"/>
      <c r="U3" s="379"/>
      <c r="V3" s="379"/>
      <c r="W3" s="379"/>
      <c r="X3" s="379"/>
      <c r="Y3" s="379"/>
      <c r="Z3" s="379"/>
      <c r="AA3" s="379"/>
      <c r="AB3" s="378"/>
      <c r="AC3" s="378"/>
      <c r="AD3" s="378"/>
      <c r="AE3" s="378"/>
      <c r="AF3" s="378"/>
      <c r="AG3" s="378"/>
      <c r="AH3" s="378"/>
      <c r="AI3" s="378"/>
      <c r="AJ3" s="378"/>
      <c r="AK3" s="378"/>
      <c r="AL3" s="378"/>
      <c r="AM3" s="378"/>
      <c r="AN3" s="378"/>
      <c r="AO3" s="378"/>
      <c r="AP3" s="378"/>
    </row>
    <row r="4" spans="1:42" s="378" customFormat="1" ht="18.75">
      <c r="A4" s="377" t="s">
        <v>1482</v>
      </c>
      <c r="G4" s="379"/>
      <c r="H4" s="380"/>
      <c r="I4" s="379"/>
      <c r="J4" s="379"/>
      <c r="K4" s="379"/>
      <c r="L4" s="379"/>
      <c r="M4" s="379"/>
      <c r="N4" s="379"/>
      <c r="O4" s="379"/>
      <c r="P4" s="379"/>
      <c r="Q4" s="379"/>
      <c r="R4" s="379"/>
      <c r="S4" s="379"/>
      <c r="T4" s="379"/>
      <c r="U4" s="379"/>
      <c r="V4" s="379"/>
      <c r="W4" s="379"/>
      <c r="X4" s="379"/>
      <c r="Y4" s="379"/>
      <c r="Z4" s="379"/>
      <c r="AA4" s="379"/>
    </row>
    <row r="5" spans="1:42" s="378" customFormat="1" ht="18.75" customHeight="1">
      <c r="A5" s="381" t="s">
        <v>1472</v>
      </c>
      <c r="B5" s="382"/>
      <c r="C5" s="382"/>
      <c r="D5" s="382"/>
      <c r="E5" s="382"/>
      <c r="F5" s="382"/>
      <c r="G5" s="382"/>
      <c r="H5" s="382"/>
      <c r="I5" s="382"/>
      <c r="J5" s="382"/>
      <c r="K5" s="382"/>
      <c r="L5" s="382"/>
      <c r="M5" s="382"/>
      <c r="N5" s="382"/>
      <c r="O5" s="382"/>
      <c r="P5" s="382"/>
      <c r="Q5" s="382"/>
      <c r="R5" s="382"/>
      <c r="S5" s="382"/>
      <c r="T5" s="382"/>
      <c r="U5" s="382"/>
    </row>
    <row r="6" spans="1:42" ht="15" customHeight="1">
      <c r="A6" s="836" t="s">
        <v>97</v>
      </c>
      <c r="B6" s="835" t="s">
        <v>111</v>
      </c>
      <c r="C6" s="838" t="s">
        <v>86</v>
      </c>
      <c r="D6" s="838" t="s">
        <v>87</v>
      </c>
      <c r="E6" s="838" t="s">
        <v>389</v>
      </c>
      <c r="F6" s="838" t="s">
        <v>88</v>
      </c>
      <c r="G6" s="841" t="s">
        <v>100</v>
      </c>
      <c r="H6" s="847"/>
      <c r="I6" s="847"/>
      <c r="J6" s="847"/>
      <c r="K6" s="847"/>
      <c r="L6" s="847"/>
      <c r="M6" s="847"/>
      <c r="N6" s="842"/>
      <c r="O6" s="843" t="s">
        <v>101</v>
      </c>
      <c r="P6" s="844"/>
      <c r="Q6" s="835" t="s">
        <v>102</v>
      </c>
      <c r="R6" s="835" t="s">
        <v>103</v>
      </c>
      <c r="S6" s="835" t="s">
        <v>110</v>
      </c>
      <c r="T6" s="835" t="s">
        <v>109</v>
      </c>
      <c r="U6" s="832" t="s">
        <v>89</v>
      </c>
    </row>
    <row r="7" spans="1:42" ht="15" customHeight="1">
      <c r="A7" s="836"/>
      <c r="B7" s="836"/>
      <c r="C7" s="839"/>
      <c r="D7" s="839"/>
      <c r="E7" s="839"/>
      <c r="F7" s="839"/>
      <c r="G7" s="841" t="s">
        <v>104</v>
      </c>
      <c r="H7" s="842"/>
      <c r="I7" s="841" t="s">
        <v>105</v>
      </c>
      <c r="J7" s="842"/>
      <c r="K7" s="841" t="s">
        <v>106</v>
      </c>
      <c r="L7" s="842"/>
      <c r="M7" s="841" t="s">
        <v>107</v>
      </c>
      <c r="N7" s="842"/>
      <c r="O7" s="845"/>
      <c r="P7" s="846"/>
      <c r="Q7" s="836"/>
      <c r="R7" s="836"/>
      <c r="S7" s="836"/>
      <c r="T7" s="836"/>
      <c r="U7" s="833"/>
    </row>
    <row r="8" spans="1:42" ht="25.5">
      <c r="A8" s="837"/>
      <c r="B8" s="837"/>
      <c r="C8" s="840"/>
      <c r="D8" s="840"/>
      <c r="E8" s="840"/>
      <c r="F8" s="840"/>
      <c r="G8" s="409" t="s">
        <v>108</v>
      </c>
      <c r="H8" s="409" t="s">
        <v>12</v>
      </c>
      <c r="I8" s="409" t="s">
        <v>108</v>
      </c>
      <c r="J8" s="409" t="s">
        <v>12</v>
      </c>
      <c r="K8" s="409" t="s">
        <v>108</v>
      </c>
      <c r="L8" s="409" t="s">
        <v>12</v>
      </c>
      <c r="M8" s="409" t="s">
        <v>108</v>
      </c>
      <c r="N8" s="409" t="s">
        <v>12</v>
      </c>
      <c r="O8" s="409" t="s">
        <v>108</v>
      </c>
      <c r="P8" s="409" t="s">
        <v>12</v>
      </c>
      <c r="Q8" s="837"/>
      <c r="R8" s="837"/>
      <c r="S8" s="837"/>
      <c r="T8" s="837"/>
      <c r="U8" s="834"/>
    </row>
    <row r="9" spans="1:42" ht="15.75">
      <c r="A9" s="410"/>
      <c r="B9" s="411"/>
      <c r="C9" s="412"/>
      <c r="D9" s="412"/>
      <c r="E9" s="413"/>
      <c r="F9" s="412"/>
      <c r="G9" s="414"/>
      <c r="H9" s="414"/>
      <c r="I9" s="414"/>
      <c r="J9" s="414"/>
      <c r="K9" s="414"/>
      <c r="L9" s="414"/>
      <c r="M9" s="414"/>
      <c r="N9" s="414"/>
      <c r="O9" s="414"/>
      <c r="P9" s="414"/>
      <c r="Q9" s="415"/>
      <c r="R9" s="415"/>
      <c r="S9" s="415"/>
      <c r="T9" s="415"/>
      <c r="U9" s="416"/>
    </row>
    <row r="10" spans="1:42" ht="15.75" customHeight="1">
      <c r="A10" s="848" t="s">
        <v>1473</v>
      </c>
      <c r="B10" s="848" t="s">
        <v>1474</v>
      </c>
      <c r="C10" s="316"/>
      <c r="D10" s="316"/>
      <c r="E10" s="316"/>
      <c r="F10" s="316"/>
      <c r="G10" s="342"/>
      <c r="H10" s="343"/>
      <c r="I10" s="342"/>
      <c r="J10" s="343"/>
      <c r="K10" s="342"/>
      <c r="L10" s="343"/>
      <c r="M10" s="342"/>
      <c r="N10" s="343"/>
      <c r="O10" s="375">
        <f t="shared" ref="O10:P62" si="0">G10+I10+K10+M10</f>
        <v>0</v>
      </c>
      <c r="P10" s="374">
        <f t="shared" si="0"/>
        <v>0</v>
      </c>
      <c r="Q10" s="316"/>
      <c r="R10" s="316"/>
      <c r="S10" s="316"/>
      <c r="T10" s="316"/>
      <c r="U10" s="316"/>
    </row>
    <row r="11" spans="1:42" ht="15.75">
      <c r="A11" s="849"/>
      <c r="B11" s="849"/>
      <c r="C11" s="316"/>
      <c r="D11" s="316"/>
      <c r="E11" s="316"/>
      <c r="F11" s="316"/>
      <c r="G11" s="342"/>
      <c r="H11" s="343"/>
      <c r="I11" s="342"/>
      <c r="J11" s="343"/>
      <c r="K11" s="342"/>
      <c r="L11" s="343"/>
      <c r="M11" s="342"/>
      <c r="N11" s="343"/>
      <c r="O11" s="375">
        <f t="shared" si="0"/>
        <v>0</v>
      </c>
      <c r="P11" s="374">
        <f t="shared" si="0"/>
        <v>0</v>
      </c>
      <c r="Q11" s="316"/>
      <c r="R11" s="316"/>
      <c r="S11" s="316"/>
      <c r="T11" s="316"/>
      <c r="U11" s="316"/>
    </row>
    <row r="12" spans="1:42" ht="15.75">
      <c r="A12" s="849"/>
      <c r="B12" s="849"/>
      <c r="C12" s="316"/>
      <c r="D12" s="316"/>
      <c r="E12" s="316"/>
      <c r="F12" s="316"/>
      <c r="G12" s="342"/>
      <c r="H12" s="343"/>
      <c r="I12" s="342"/>
      <c r="J12" s="343"/>
      <c r="K12" s="342"/>
      <c r="L12" s="343"/>
      <c r="M12" s="342"/>
      <c r="N12" s="343"/>
      <c r="O12" s="375">
        <f t="shared" si="0"/>
        <v>0</v>
      </c>
      <c r="P12" s="374">
        <f t="shared" si="0"/>
        <v>0</v>
      </c>
      <c r="Q12" s="316"/>
      <c r="R12" s="316"/>
      <c r="S12" s="316"/>
      <c r="T12" s="316"/>
      <c r="U12" s="316"/>
    </row>
    <row r="13" spans="1:42" ht="15.75">
      <c r="A13" s="849"/>
      <c r="B13" s="849"/>
      <c r="C13" s="316"/>
      <c r="D13" s="316"/>
      <c r="E13" s="316"/>
      <c r="F13" s="316"/>
      <c r="G13" s="342"/>
      <c r="H13" s="343"/>
      <c r="I13" s="342"/>
      <c r="J13" s="343"/>
      <c r="K13" s="342"/>
      <c r="L13" s="343"/>
      <c r="M13" s="342"/>
      <c r="N13" s="343"/>
      <c r="O13" s="375">
        <f t="shared" ref="O13:O25" si="1">G13+I13+K13+M13</f>
        <v>0</v>
      </c>
      <c r="P13" s="374">
        <f t="shared" ref="P13:P25" si="2">H13+J13+L13+N13</f>
        <v>0</v>
      </c>
      <c r="Q13" s="316"/>
      <c r="R13" s="316"/>
      <c r="S13" s="316"/>
      <c r="T13" s="316"/>
      <c r="U13" s="316"/>
    </row>
    <row r="14" spans="1:42" ht="15.75">
      <c r="A14" s="849"/>
      <c r="B14" s="849"/>
      <c r="C14" s="316"/>
      <c r="D14" s="316"/>
      <c r="E14" s="316"/>
      <c r="F14" s="316"/>
      <c r="G14" s="342"/>
      <c r="H14" s="343"/>
      <c r="I14" s="342"/>
      <c r="J14" s="343"/>
      <c r="K14" s="342"/>
      <c r="L14" s="343"/>
      <c r="M14" s="342"/>
      <c r="N14" s="343"/>
      <c r="O14" s="375">
        <f t="shared" si="1"/>
        <v>0</v>
      </c>
      <c r="P14" s="374">
        <f t="shared" si="2"/>
        <v>0</v>
      </c>
      <c r="Q14" s="316"/>
      <c r="R14" s="316"/>
      <c r="S14" s="316"/>
      <c r="T14" s="316"/>
      <c r="U14" s="316"/>
    </row>
    <row r="15" spans="1:42" ht="15.75">
      <c r="A15" s="849"/>
      <c r="B15" s="849"/>
      <c r="C15" s="316"/>
      <c r="D15" s="316"/>
      <c r="E15" s="316"/>
      <c r="F15" s="316"/>
      <c r="G15" s="342"/>
      <c r="H15" s="343"/>
      <c r="I15" s="342"/>
      <c r="J15" s="343"/>
      <c r="K15" s="342"/>
      <c r="L15" s="343"/>
      <c r="M15" s="342"/>
      <c r="N15" s="343"/>
      <c r="O15" s="375">
        <f t="shared" si="1"/>
        <v>0</v>
      </c>
      <c r="P15" s="374">
        <f t="shared" si="2"/>
        <v>0</v>
      </c>
      <c r="Q15" s="316"/>
      <c r="R15" s="316"/>
      <c r="S15" s="316"/>
      <c r="T15" s="316"/>
      <c r="U15" s="316"/>
    </row>
    <row r="16" spans="1:42" ht="15.75">
      <c r="A16" s="849"/>
      <c r="B16" s="849"/>
      <c r="C16" s="316"/>
      <c r="D16" s="316"/>
      <c r="E16" s="316"/>
      <c r="F16" s="316"/>
      <c r="G16" s="342"/>
      <c r="H16" s="343"/>
      <c r="I16" s="342"/>
      <c r="J16" s="343"/>
      <c r="K16" s="342"/>
      <c r="L16" s="343"/>
      <c r="M16" s="342"/>
      <c r="N16" s="343"/>
      <c r="O16" s="375">
        <f t="shared" si="1"/>
        <v>0</v>
      </c>
      <c r="P16" s="374">
        <f t="shared" si="2"/>
        <v>0</v>
      </c>
      <c r="Q16" s="316"/>
      <c r="R16" s="316"/>
      <c r="S16" s="316"/>
      <c r="T16" s="316"/>
      <c r="U16" s="316"/>
    </row>
    <row r="17" spans="1:21" ht="15.75">
      <c r="A17" s="849"/>
      <c r="B17" s="937"/>
      <c r="C17" s="316"/>
      <c r="D17" s="316"/>
      <c r="E17" s="316"/>
      <c r="F17" s="316"/>
      <c r="G17" s="342"/>
      <c r="H17" s="343"/>
      <c r="I17" s="342"/>
      <c r="J17" s="343"/>
      <c r="K17" s="342"/>
      <c r="L17" s="343"/>
      <c r="M17" s="342"/>
      <c r="N17" s="343"/>
      <c r="O17" s="375">
        <f t="shared" si="1"/>
        <v>0</v>
      </c>
      <c r="P17" s="374">
        <f t="shared" si="2"/>
        <v>0</v>
      </c>
      <c r="Q17" s="316"/>
      <c r="R17" s="316"/>
      <c r="S17" s="316"/>
      <c r="T17" s="316"/>
      <c r="U17" s="316"/>
    </row>
    <row r="18" spans="1:21" ht="15.75">
      <c r="A18" s="849"/>
      <c r="B18" s="848" t="s">
        <v>1475</v>
      </c>
      <c r="C18" s="316"/>
      <c r="D18" s="316"/>
      <c r="E18" s="316"/>
      <c r="F18" s="316"/>
      <c r="G18" s="342"/>
      <c r="H18" s="343"/>
      <c r="I18" s="342"/>
      <c r="J18" s="343"/>
      <c r="K18" s="342"/>
      <c r="L18" s="343"/>
      <c r="M18" s="342"/>
      <c r="N18" s="343"/>
      <c r="O18" s="375">
        <f t="shared" si="1"/>
        <v>0</v>
      </c>
      <c r="P18" s="374">
        <f t="shared" si="2"/>
        <v>0</v>
      </c>
      <c r="Q18" s="316"/>
      <c r="R18" s="316"/>
      <c r="S18" s="316"/>
      <c r="T18" s="316"/>
      <c r="U18" s="316"/>
    </row>
    <row r="19" spans="1:21" ht="15.75">
      <c r="A19" s="849"/>
      <c r="B19" s="849"/>
      <c r="C19" s="316"/>
      <c r="D19" s="316"/>
      <c r="E19" s="316"/>
      <c r="F19" s="316"/>
      <c r="G19" s="342"/>
      <c r="H19" s="343"/>
      <c r="I19" s="342"/>
      <c r="J19" s="343"/>
      <c r="K19" s="342"/>
      <c r="L19" s="343"/>
      <c r="M19" s="342"/>
      <c r="N19" s="343"/>
      <c r="O19" s="375"/>
      <c r="P19" s="374"/>
      <c r="Q19" s="316"/>
      <c r="R19" s="316"/>
      <c r="S19" s="316"/>
      <c r="T19" s="316"/>
      <c r="U19" s="316"/>
    </row>
    <row r="20" spans="1:21" ht="15.75">
      <c r="A20" s="849"/>
      <c r="B20" s="849"/>
      <c r="C20" s="316"/>
      <c r="D20" s="316"/>
      <c r="E20" s="316"/>
      <c r="F20" s="316"/>
      <c r="G20" s="342"/>
      <c r="H20" s="343"/>
      <c r="I20" s="342"/>
      <c r="J20" s="343"/>
      <c r="K20" s="342"/>
      <c r="L20" s="343"/>
      <c r="M20" s="342"/>
      <c r="N20" s="343"/>
      <c r="O20" s="375"/>
      <c r="P20" s="374"/>
      <c r="Q20" s="316"/>
      <c r="R20" s="316"/>
      <c r="S20" s="316"/>
      <c r="T20" s="316"/>
      <c r="U20" s="316"/>
    </row>
    <row r="21" spans="1:21" ht="15.75">
      <c r="A21" s="849"/>
      <c r="B21" s="849"/>
      <c r="C21" s="316"/>
      <c r="D21" s="316"/>
      <c r="E21" s="316"/>
      <c r="F21" s="316"/>
      <c r="G21" s="342"/>
      <c r="H21" s="343"/>
      <c r="I21" s="342"/>
      <c r="J21" s="343"/>
      <c r="K21" s="342"/>
      <c r="L21" s="343"/>
      <c r="M21" s="342"/>
      <c r="N21" s="343"/>
      <c r="O21" s="375"/>
      <c r="P21" s="374"/>
      <c r="Q21" s="316"/>
      <c r="R21" s="316"/>
      <c r="S21" s="316"/>
      <c r="T21" s="316"/>
      <c r="U21" s="316"/>
    </row>
    <row r="22" spans="1:21" ht="15.75">
      <c r="A22" s="849"/>
      <c r="B22" s="849"/>
      <c r="C22" s="316"/>
      <c r="D22" s="316"/>
      <c r="E22" s="316"/>
      <c r="F22" s="316"/>
      <c r="G22" s="342"/>
      <c r="H22" s="343"/>
      <c r="I22" s="342"/>
      <c r="J22" s="343"/>
      <c r="K22" s="342"/>
      <c r="L22" s="343"/>
      <c r="M22" s="342"/>
      <c r="N22" s="343"/>
      <c r="O22" s="375"/>
      <c r="P22" s="374"/>
      <c r="Q22" s="316"/>
      <c r="R22" s="316"/>
      <c r="S22" s="316"/>
      <c r="T22" s="316"/>
      <c r="U22" s="316"/>
    </row>
    <row r="23" spans="1:21" ht="15.75">
      <c r="A23" s="849"/>
      <c r="B23" s="849"/>
      <c r="C23" s="316"/>
      <c r="D23" s="316"/>
      <c r="E23" s="316"/>
      <c r="F23" s="316"/>
      <c r="G23" s="342"/>
      <c r="H23" s="343"/>
      <c r="I23" s="342"/>
      <c r="J23" s="343"/>
      <c r="K23" s="342"/>
      <c r="L23" s="343"/>
      <c r="M23" s="342"/>
      <c r="N23" s="343"/>
      <c r="O23" s="375">
        <f t="shared" si="1"/>
        <v>0</v>
      </c>
      <c r="P23" s="374">
        <f t="shared" si="2"/>
        <v>0</v>
      </c>
      <c r="Q23" s="316"/>
      <c r="R23" s="316"/>
      <c r="S23" s="316"/>
      <c r="T23" s="316"/>
      <c r="U23" s="316"/>
    </row>
    <row r="24" spans="1:21" ht="15.75">
      <c r="A24" s="849"/>
      <c r="B24" s="937"/>
      <c r="C24" s="316"/>
      <c r="D24" s="316"/>
      <c r="E24" s="316"/>
      <c r="F24" s="316"/>
      <c r="G24" s="342"/>
      <c r="H24" s="343"/>
      <c r="I24" s="342"/>
      <c r="J24" s="343"/>
      <c r="K24" s="342"/>
      <c r="L24" s="343"/>
      <c r="M24" s="342"/>
      <c r="N24" s="343"/>
      <c r="O24" s="375">
        <f t="shared" si="1"/>
        <v>0</v>
      </c>
      <c r="P24" s="374">
        <f t="shared" si="2"/>
        <v>0</v>
      </c>
      <c r="Q24" s="316"/>
      <c r="R24" s="316"/>
      <c r="S24" s="316"/>
      <c r="T24" s="316"/>
      <c r="U24" s="316"/>
    </row>
    <row r="25" spans="1:21" ht="15.75">
      <c r="A25" s="849"/>
      <c r="B25" s="848" t="s">
        <v>1476</v>
      </c>
      <c r="C25" s="316"/>
      <c r="D25" s="316"/>
      <c r="E25" s="316"/>
      <c r="F25" s="316"/>
      <c r="G25" s="342"/>
      <c r="H25" s="343"/>
      <c r="I25" s="342"/>
      <c r="J25" s="343"/>
      <c r="K25" s="342"/>
      <c r="L25" s="343"/>
      <c r="M25" s="342"/>
      <c r="N25" s="343"/>
      <c r="O25" s="375">
        <f t="shared" si="1"/>
        <v>0</v>
      </c>
      <c r="P25" s="374">
        <f t="shared" si="2"/>
        <v>0</v>
      </c>
      <c r="Q25" s="316"/>
      <c r="R25" s="316"/>
      <c r="S25" s="316"/>
      <c r="T25" s="316"/>
      <c r="U25" s="316"/>
    </row>
    <row r="26" spans="1:21" ht="15.75">
      <c r="A26" s="849"/>
      <c r="B26" s="849"/>
      <c r="C26" s="316"/>
      <c r="D26" s="316"/>
      <c r="E26" s="316"/>
      <c r="F26" s="316"/>
      <c r="G26" s="342"/>
      <c r="H26" s="343"/>
      <c r="I26" s="342"/>
      <c r="J26" s="343"/>
      <c r="K26" s="342"/>
      <c r="L26" s="343"/>
      <c r="M26" s="342"/>
      <c r="N26" s="343"/>
      <c r="O26" s="375">
        <f t="shared" si="0"/>
        <v>0</v>
      </c>
      <c r="P26" s="374">
        <f t="shared" si="0"/>
        <v>0</v>
      </c>
      <c r="Q26" s="316"/>
      <c r="R26" s="316"/>
      <c r="S26" s="316"/>
      <c r="T26" s="316"/>
      <c r="U26" s="316"/>
    </row>
    <row r="27" spans="1:21" ht="15.75">
      <c r="A27" s="849"/>
      <c r="B27" s="849"/>
      <c r="C27" s="316"/>
      <c r="D27" s="316"/>
      <c r="E27" s="316"/>
      <c r="F27" s="316"/>
      <c r="G27" s="342"/>
      <c r="H27" s="343"/>
      <c r="I27" s="342"/>
      <c r="J27" s="343"/>
      <c r="K27" s="342"/>
      <c r="L27" s="343"/>
      <c r="M27" s="342"/>
      <c r="N27" s="343"/>
      <c r="O27" s="375">
        <f t="shared" si="0"/>
        <v>0</v>
      </c>
      <c r="P27" s="374">
        <f t="shared" si="0"/>
        <v>0</v>
      </c>
      <c r="Q27" s="316"/>
      <c r="R27" s="316"/>
      <c r="S27" s="316"/>
      <c r="T27" s="316"/>
      <c r="U27" s="316"/>
    </row>
    <row r="28" spans="1:21" ht="15.75">
      <c r="A28" s="849"/>
      <c r="B28" s="937"/>
      <c r="C28" s="316"/>
      <c r="D28" s="316"/>
      <c r="E28" s="316"/>
      <c r="F28" s="316"/>
      <c r="G28" s="342"/>
      <c r="H28" s="343"/>
      <c r="I28" s="342"/>
      <c r="J28" s="343"/>
      <c r="K28" s="342"/>
      <c r="L28" s="343"/>
      <c r="M28" s="342"/>
      <c r="N28" s="343"/>
      <c r="O28" s="375">
        <f t="shared" si="0"/>
        <v>0</v>
      </c>
      <c r="P28" s="374">
        <f t="shared" si="0"/>
        <v>0</v>
      </c>
      <c r="Q28" s="316"/>
      <c r="R28" s="316"/>
      <c r="S28" s="316"/>
      <c r="T28" s="316"/>
      <c r="U28" s="316"/>
    </row>
    <row r="29" spans="1:21" ht="15.75">
      <c r="A29" s="849"/>
      <c r="B29" s="848" t="s">
        <v>1477</v>
      </c>
      <c r="C29" s="316"/>
      <c r="D29" s="316"/>
      <c r="E29" s="316"/>
      <c r="F29" s="316"/>
      <c r="G29" s="342"/>
      <c r="H29" s="343"/>
      <c r="I29" s="342"/>
      <c r="J29" s="343"/>
      <c r="K29" s="342"/>
      <c r="L29" s="343"/>
      <c r="M29" s="342"/>
      <c r="N29" s="343"/>
      <c r="O29" s="375">
        <f t="shared" si="0"/>
        <v>0</v>
      </c>
      <c r="P29" s="374">
        <f t="shared" si="0"/>
        <v>0</v>
      </c>
      <c r="Q29" s="316"/>
      <c r="R29" s="316"/>
      <c r="S29" s="316"/>
      <c r="T29" s="316"/>
      <c r="U29" s="316"/>
    </row>
    <row r="30" spans="1:21" ht="15.75">
      <c r="A30" s="849"/>
      <c r="B30" s="849"/>
      <c r="C30" s="316"/>
      <c r="D30" s="316"/>
      <c r="E30" s="316"/>
      <c r="F30" s="316"/>
      <c r="G30" s="342"/>
      <c r="H30" s="343"/>
      <c r="I30" s="342"/>
      <c r="J30" s="343"/>
      <c r="K30" s="342"/>
      <c r="L30" s="343"/>
      <c r="M30" s="342"/>
      <c r="N30" s="343"/>
      <c r="O30" s="375">
        <f t="shared" si="0"/>
        <v>0</v>
      </c>
      <c r="P30" s="374">
        <f t="shared" si="0"/>
        <v>0</v>
      </c>
      <c r="Q30" s="316"/>
      <c r="R30" s="316"/>
      <c r="S30" s="316"/>
      <c r="T30" s="316"/>
      <c r="U30" s="316"/>
    </row>
    <row r="31" spans="1:21" ht="15.75">
      <c r="A31" s="849"/>
      <c r="B31" s="849"/>
      <c r="C31" s="316"/>
      <c r="D31" s="316"/>
      <c r="E31" s="316"/>
      <c r="F31" s="316"/>
      <c r="G31" s="342"/>
      <c r="H31" s="343"/>
      <c r="I31" s="342"/>
      <c r="J31" s="343"/>
      <c r="K31" s="342"/>
      <c r="L31" s="343"/>
      <c r="M31" s="342"/>
      <c r="N31" s="343"/>
      <c r="O31" s="375"/>
      <c r="P31" s="374"/>
      <c r="Q31" s="316"/>
      <c r="R31" s="316"/>
      <c r="S31" s="316"/>
      <c r="T31" s="316"/>
      <c r="U31" s="316"/>
    </row>
    <row r="32" spans="1:21" ht="15.75">
      <c r="A32" s="849"/>
      <c r="B32" s="849"/>
      <c r="C32" s="316"/>
      <c r="D32" s="316"/>
      <c r="E32" s="316"/>
      <c r="F32" s="316"/>
      <c r="G32" s="342"/>
      <c r="H32" s="343"/>
      <c r="I32" s="342"/>
      <c r="J32" s="343"/>
      <c r="K32" s="342"/>
      <c r="L32" s="343"/>
      <c r="M32" s="342"/>
      <c r="N32" s="343"/>
      <c r="O32" s="375"/>
      <c r="P32" s="374"/>
      <c r="Q32" s="316"/>
      <c r="R32" s="316"/>
      <c r="S32" s="316"/>
      <c r="T32" s="316"/>
      <c r="U32" s="316"/>
    </row>
    <row r="33" spans="1:21" ht="15.75">
      <c r="A33" s="849"/>
      <c r="B33" s="849"/>
      <c r="C33" s="316"/>
      <c r="D33" s="316"/>
      <c r="E33" s="316"/>
      <c r="F33" s="316"/>
      <c r="G33" s="342"/>
      <c r="H33" s="343"/>
      <c r="I33" s="342"/>
      <c r="J33" s="343"/>
      <c r="K33" s="342"/>
      <c r="L33" s="343"/>
      <c r="M33" s="342"/>
      <c r="N33" s="343"/>
      <c r="O33" s="375"/>
      <c r="P33" s="374"/>
      <c r="Q33" s="316"/>
      <c r="R33" s="316"/>
      <c r="S33" s="316"/>
      <c r="T33" s="316"/>
      <c r="U33" s="316"/>
    </row>
    <row r="34" spans="1:21" ht="15.75">
      <c r="A34" s="849"/>
      <c r="B34" s="849"/>
      <c r="C34" s="316"/>
      <c r="D34" s="316"/>
      <c r="E34" s="316"/>
      <c r="F34" s="316"/>
      <c r="G34" s="342"/>
      <c r="H34" s="343"/>
      <c r="I34" s="342"/>
      <c r="J34" s="343"/>
      <c r="K34" s="342"/>
      <c r="L34" s="343"/>
      <c r="M34" s="342"/>
      <c r="N34" s="343"/>
      <c r="O34" s="375"/>
      <c r="P34" s="374"/>
      <c r="Q34" s="316"/>
      <c r="R34" s="316"/>
      <c r="S34" s="316"/>
      <c r="T34" s="316"/>
      <c r="U34" s="316"/>
    </row>
    <row r="35" spans="1:21" ht="15.75">
      <c r="A35" s="849"/>
      <c r="B35" s="849"/>
      <c r="C35" s="316"/>
      <c r="D35" s="316"/>
      <c r="E35" s="316"/>
      <c r="F35" s="316"/>
      <c r="G35" s="342"/>
      <c r="H35" s="343"/>
      <c r="I35" s="342"/>
      <c r="J35" s="343"/>
      <c r="K35" s="342"/>
      <c r="L35" s="343"/>
      <c r="M35" s="342"/>
      <c r="N35" s="343"/>
      <c r="O35" s="375">
        <f t="shared" si="0"/>
        <v>0</v>
      </c>
      <c r="P35" s="374">
        <f t="shared" si="0"/>
        <v>0</v>
      </c>
      <c r="Q35" s="316"/>
      <c r="R35" s="316"/>
      <c r="S35" s="316"/>
      <c r="T35" s="316"/>
      <c r="U35" s="316"/>
    </row>
    <row r="36" spans="1:21" ht="15.75">
      <c r="A36" s="849"/>
      <c r="B36" s="849"/>
      <c r="C36" s="316"/>
      <c r="D36" s="316"/>
      <c r="E36" s="316"/>
      <c r="F36" s="316"/>
      <c r="G36" s="342"/>
      <c r="H36" s="343"/>
      <c r="I36" s="342"/>
      <c r="J36" s="343"/>
      <c r="K36" s="342"/>
      <c r="L36" s="343"/>
      <c r="M36" s="342"/>
      <c r="N36" s="343"/>
      <c r="O36" s="375"/>
      <c r="P36" s="374"/>
      <c r="Q36" s="316"/>
      <c r="R36" s="316"/>
      <c r="S36" s="316"/>
      <c r="T36" s="316"/>
      <c r="U36" s="316"/>
    </row>
    <row r="37" spans="1:21" ht="15.75">
      <c r="A37" s="849"/>
      <c r="B37" s="849"/>
      <c r="C37" s="316"/>
      <c r="D37" s="316"/>
      <c r="E37" s="316"/>
      <c r="F37" s="316"/>
      <c r="G37" s="342"/>
      <c r="H37" s="343"/>
      <c r="I37" s="342"/>
      <c r="J37" s="343"/>
      <c r="K37" s="342"/>
      <c r="L37" s="343"/>
      <c r="M37" s="342"/>
      <c r="N37" s="343"/>
      <c r="O37" s="375"/>
      <c r="P37" s="374"/>
      <c r="Q37" s="316"/>
      <c r="R37" s="316"/>
      <c r="S37" s="316"/>
      <c r="T37" s="316"/>
      <c r="U37" s="316"/>
    </row>
    <row r="38" spans="1:21" ht="15.75">
      <c r="A38" s="849"/>
      <c r="B38" s="849"/>
      <c r="C38" s="316"/>
      <c r="D38" s="316"/>
      <c r="E38" s="316"/>
      <c r="F38" s="316"/>
      <c r="G38" s="342"/>
      <c r="H38" s="343"/>
      <c r="I38" s="342"/>
      <c r="J38" s="343"/>
      <c r="K38" s="342"/>
      <c r="L38" s="343"/>
      <c r="M38" s="342"/>
      <c r="N38" s="343"/>
      <c r="O38" s="375"/>
      <c r="P38" s="374"/>
      <c r="Q38" s="316"/>
      <c r="R38" s="316"/>
      <c r="S38" s="316"/>
      <c r="T38" s="316"/>
      <c r="U38" s="316"/>
    </row>
    <row r="39" spans="1:21" ht="15.75">
      <c r="A39" s="849"/>
      <c r="B39" s="849"/>
      <c r="C39" s="316"/>
      <c r="D39" s="316"/>
      <c r="E39" s="316"/>
      <c r="F39" s="316"/>
      <c r="G39" s="342"/>
      <c r="H39" s="343"/>
      <c r="I39" s="342"/>
      <c r="J39" s="343"/>
      <c r="K39" s="342"/>
      <c r="L39" s="343"/>
      <c r="M39" s="342"/>
      <c r="N39" s="343"/>
      <c r="O39" s="375"/>
      <c r="P39" s="374"/>
      <c r="Q39" s="316"/>
      <c r="R39" s="316"/>
      <c r="S39" s="316"/>
      <c r="T39" s="316"/>
      <c r="U39" s="316"/>
    </row>
    <row r="40" spans="1:21" ht="15.75">
      <c r="A40" s="937"/>
      <c r="B40" s="937"/>
      <c r="C40" s="316"/>
      <c r="D40" s="316"/>
      <c r="E40" s="316"/>
      <c r="F40" s="316"/>
      <c r="G40" s="342"/>
      <c r="H40" s="343"/>
      <c r="I40" s="342"/>
      <c r="J40" s="343"/>
      <c r="K40" s="342"/>
      <c r="L40" s="343"/>
      <c r="M40" s="342"/>
      <c r="N40" s="343"/>
      <c r="O40" s="375"/>
      <c r="P40" s="374"/>
      <c r="Q40" s="316"/>
      <c r="R40" s="316"/>
      <c r="S40" s="316"/>
      <c r="T40" s="316"/>
      <c r="U40" s="316"/>
    </row>
    <row r="41" spans="1:21" ht="15.75">
      <c r="A41" s="848" t="s">
        <v>1478</v>
      </c>
      <c r="B41" s="848" t="s">
        <v>1479</v>
      </c>
      <c r="C41" s="316"/>
      <c r="D41" s="316"/>
      <c r="E41" s="316"/>
      <c r="F41" s="316"/>
      <c r="G41" s="342"/>
      <c r="H41" s="343"/>
      <c r="I41" s="342"/>
      <c r="J41" s="343"/>
      <c r="K41" s="342"/>
      <c r="L41" s="343"/>
      <c r="M41" s="342"/>
      <c r="N41" s="343"/>
      <c r="O41" s="375"/>
      <c r="P41" s="374"/>
      <c r="Q41" s="316"/>
      <c r="R41" s="316"/>
      <c r="S41" s="316"/>
      <c r="T41" s="316"/>
      <c r="U41" s="316"/>
    </row>
    <row r="42" spans="1:21" ht="15.75">
      <c r="A42" s="849"/>
      <c r="B42" s="849"/>
      <c r="C42" s="316"/>
      <c r="D42" s="316"/>
      <c r="E42" s="316"/>
      <c r="F42" s="316"/>
      <c r="G42" s="342"/>
      <c r="H42" s="343"/>
      <c r="I42" s="342"/>
      <c r="J42" s="343"/>
      <c r="K42" s="342"/>
      <c r="L42" s="343"/>
      <c r="M42" s="342"/>
      <c r="N42" s="343"/>
      <c r="O42" s="375"/>
      <c r="P42" s="374"/>
      <c r="Q42" s="316"/>
      <c r="R42" s="316"/>
      <c r="S42" s="316"/>
      <c r="T42" s="316"/>
      <c r="U42" s="316"/>
    </row>
    <row r="43" spans="1:21" ht="15.75">
      <c r="A43" s="849"/>
      <c r="B43" s="849"/>
      <c r="C43" s="316"/>
      <c r="D43" s="316"/>
      <c r="E43" s="316"/>
      <c r="F43" s="316"/>
      <c r="G43" s="342"/>
      <c r="H43" s="343"/>
      <c r="I43" s="342"/>
      <c r="J43" s="343"/>
      <c r="K43" s="342"/>
      <c r="L43" s="343"/>
      <c r="M43" s="342"/>
      <c r="N43" s="343"/>
      <c r="O43" s="375"/>
      <c r="P43" s="374"/>
      <c r="Q43" s="316"/>
      <c r="R43" s="316"/>
      <c r="S43" s="316"/>
      <c r="T43" s="316"/>
      <c r="U43" s="316"/>
    </row>
    <row r="44" spans="1:21" ht="15.75">
      <c r="A44" s="849"/>
      <c r="B44" s="849"/>
      <c r="C44" s="316"/>
      <c r="D44" s="316"/>
      <c r="E44" s="316"/>
      <c r="F44" s="316"/>
      <c r="G44" s="342"/>
      <c r="H44" s="343"/>
      <c r="I44" s="342"/>
      <c r="J44" s="343"/>
      <c r="K44" s="342"/>
      <c r="L44" s="343"/>
      <c r="M44" s="342"/>
      <c r="N44" s="343"/>
      <c r="O44" s="375"/>
      <c r="P44" s="374"/>
      <c r="Q44" s="316"/>
      <c r="R44" s="316"/>
      <c r="S44" s="316"/>
      <c r="T44" s="316"/>
      <c r="U44" s="316"/>
    </row>
    <row r="45" spans="1:21" ht="15.75">
      <c r="A45" s="849"/>
      <c r="B45" s="849"/>
      <c r="C45" s="316"/>
      <c r="D45" s="316"/>
      <c r="E45" s="316"/>
      <c r="F45" s="316"/>
      <c r="G45" s="342"/>
      <c r="H45" s="343"/>
      <c r="I45" s="342"/>
      <c r="J45" s="343"/>
      <c r="K45" s="342"/>
      <c r="L45" s="343"/>
      <c r="M45" s="342"/>
      <c r="N45" s="343"/>
      <c r="O45" s="375"/>
      <c r="P45" s="374"/>
      <c r="Q45" s="316"/>
      <c r="R45" s="316"/>
      <c r="S45" s="316"/>
      <c r="T45" s="316"/>
      <c r="U45" s="316"/>
    </row>
    <row r="46" spans="1:21" ht="15.75">
      <c r="A46" s="849"/>
      <c r="B46" s="849"/>
      <c r="C46" s="316"/>
      <c r="D46" s="316"/>
      <c r="E46" s="316"/>
      <c r="F46" s="316"/>
      <c r="G46" s="342"/>
      <c r="H46" s="343"/>
      <c r="I46" s="342"/>
      <c r="J46" s="343"/>
      <c r="K46" s="342"/>
      <c r="L46" s="343"/>
      <c r="M46" s="342"/>
      <c r="N46" s="343"/>
      <c r="O46" s="375"/>
      <c r="P46" s="374"/>
      <c r="Q46" s="316"/>
      <c r="R46" s="316"/>
      <c r="S46" s="316"/>
      <c r="T46" s="316"/>
      <c r="U46" s="316"/>
    </row>
    <row r="47" spans="1:21" ht="15.75">
      <c r="A47" s="849"/>
      <c r="B47" s="849"/>
      <c r="C47" s="316"/>
      <c r="D47" s="316"/>
      <c r="E47" s="316"/>
      <c r="F47" s="316"/>
      <c r="G47" s="342"/>
      <c r="H47" s="343"/>
      <c r="I47" s="342"/>
      <c r="J47" s="343"/>
      <c r="K47" s="342"/>
      <c r="L47" s="343"/>
      <c r="M47" s="342"/>
      <c r="N47" s="343"/>
      <c r="O47" s="375">
        <f t="shared" si="0"/>
        <v>0</v>
      </c>
      <c r="P47" s="374">
        <f t="shared" si="0"/>
        <v>0</v>
      </c>
      <c r="Q47" s="316"/>
      <c r="R47" s="316"/>
      <c r="S47" s="316"/>
      <c r="T47" s="316"/>
      <c r="U47" s="316"/>
    </row>
    <row r="48" spans="1:21" ht="15.75">
      <c r="A48" s="849"/>
      <c r="B48" s="849"/>
      <c r="C48" s="316"/>
      <c r="D48" s="316"/>
      <c r="E48" s="316"/>
      <c r="F48" s="316"/>
      <c r="G48" s="342"/>
      <c r="H48" s="343"/>
      <c r="I48" s="342"/>
      <c r="J48" s="343"/>
      <c r="K48" s="342"/>
      <c r="L48" s="343"/>
      <c r="M48" s="342"/>
      <c r="N48" s="343"/>
      <c r="O48" s="375">
        <f t="shared" si="0"/>
        <v>0</v>
      </c>
      <c r="P48" s="374">
        <f t="shared" si="0"/>
        <v>0</v>
      </c>
      <c r="Q48" s="316"/>
      <c r="R48" s="316"/>
      <c r="S48" s="316"/>
      <c r="T48" s="316"/>
      <c r="U48" s="316"/>
    </row>
    <row r="49" spans="1:21" ht="15.75">
      <c r="A49" s="849"/>
      <c r="B49" s="937"/>
      <c r="C49" s="316"/>
      <c r="D49" s="316"/>
      <c r="E49" s="316"/>
      <c r="F49" s="316"/>
      <c r="G49" s="342"/>
      <c r="H49" s="343"/>
      <c r="I49" s="342"/>
      <c r="J49" s="343"/>
      <c r="K49" s="342"/>
      <c r="L49" s="343"/>
      <c r="M49" s="342"/>
      <c r="N49" s="343"/>
      <c r="O49" s="375">
        <f t="shared" si="0"/>
        <v>0</v>
      </c>
      <c r="P49" s="374">
        <f t="shared" si="0"/>
        <v>0</v>
      </c>
      <c r="Q49" s="316"/>
      <c r="R49" s="316"/>
      <c r="S49" s="316"/>
      <c r="T49" s="316"/>
      <c r="U49" s="316"/>
    </row>
    <row r="50" spans="1:21" ht="15.75">
      <c r="A50" s="849"/>
      <c r="B50" s="848" t="s">
        <v>1480</v>
      </c>
      <c r="C50" s="316"/>
      <c r="D50" s="316"/>
      <c r="E50" s="316"/>
      <c r="F50" s="316"/>
      <c r="G50" s="342"/>
      <c r="H50" s="343"/>
      <c r="I50" s="342"/>
      <c r="J50" s="343"/>
      <c r="K50" s="342"/>
      <c r="L50" s="343"/>
      <c r="M50" s="342"/>
      <c r="N50" s="343"/>
      <c r="O50" s="375">
        <f t="shared" si="0"/>
        <v>0</v>
      </c>
      <c r="P50" s="374">
        <f t="shared" si="0"/>
        <v>0</v>
      </c>
      <c r="Q50" s="316"/>
      <c r="R50" s="316"/>
      <c r="S50" s="316"/>
      <c r="T50" s="316"/>
      <c r="U50" s="316"/>
    </row>
    <row r="51" spans="1:21" ht="15.75">
      <c r="A51" s="849"/>
      <c r="B51" s="849"/>
      <c r="C51" s="316"/>
      <c r="D51" s="316"/>
      <c r="E51" s="316"/>
      <c r="F51" s="316"/>
      <c r="G51" s="342"/>
      <c r="H51" s="343"/>
      <c r="I51" s="342"/>
      <c r="J51" s="343"/>
      <c r="K51" s="342"/>
      <c r="L51" s="343"/>
      <c r="M51" s="342"/>
      <c r="N51" s="343"/>
      <c r="O51" s="375"/>
      <c r="P51" s="374"/>
      <c r="Q51" s="316"/>
      <c r="R51" s="316"/>
      <c r="S51" s="316"/>
      <c r="T51" s="316"/>
      <c r="U51" s="316"/>
    </row>
    <row r="52" spans="1:21" ht="15.75">
      <c r="A52" s="849"/>
      <c r="B52" s="849"/>
      <c r="C52" s="316"/>
      <c r="D52" s="316"/>
      <c r="E52" s="316"/>
      <c r="F52" s="316"/>
      <c r="G52" s="342"/>
      <c r="H52" s="343"/>
      <c r="I52" s="342"/>
      <c r="J52" s="343"/>
      <c r="K52" s="342"/>
      <c r="L52" s="343"/>
      <c r="M52" s="342"/>
      <c r="N52" s="343"/>
      <c r="O52" s="375"/>
      <c r="P52" s="374"/>
      <c r="Q52" s="316"/>
      <c r="R52" s="316"/>
      <c r="S52" s="316"/>
      <c r="T52" s="316"/>
      <c r="U52" s="316"/>
    </row>
    <row r="53" spans="1:21" ht="15.75">
      <c r="A53" s="849"/>
      <c r="B53" s="849"/>
      <c r="C53" s="316"/>
      <c r="D53" s="316"/>
      <c r="E53" s="316"/>
      <c r="F53" s="316"/>
      <c r="G53" s="342"/>
      <c r="H53" s="343"/>
      <c r="I53" s="342"/>
      <c r="J53" s="343"/>
      <c r="K53" s="342"/>
      <c r="L53" s="343"/>
      <c r="M53" s="342"/>
      <c r="N53" s="343"/>
      <c r="O53" s="375"/>
      <c r="P53" s="374"/>
      <c r="Q53" s="316"/>
      <c r="R53" s="316"/>
      <c r="S53" s="316"/>
      <c r="T53" s="316"/>
      <c r="U53" s="316"/>
    </row>
    <row r="54" spans="1:21" ht="15.75">
      <c r="A54" s="849"/>
      <c r="B54" s="849"/>
      <c r="C54" s="316"/>
      <c r="D54" s="316"/>
      <c r="E54" s="316"/>
      <c r="F54" s="316"/>
      <c r="G54" s="342"/>
      <c r="H54" s="343"/>
      <c r="I54" s="342"/>
      <c r="J54" s="343"/>
      <c r="K54" s="342"/>
      <c r="L54" s="343"/>
      <c r="M54" s="342"/>
      <c r="N54" s="343"/>
      <c r="O54" s="375"/>
      <c r="P54" s="374"/>
      <c r="Q54" s="316"/>
      <c r="R54" s="316"/>
      <c r="S54" s="316"/>
      <c r="T54" s="316"/>
      <c r="U54" s="316"/>
    </row>
    <row r="55" spans="1:21" ht="15.75">
      <c r="A55" s="849"/>
      <c r="B55" s="849"/>
      <c r="C55" s="316"/>
      <c r="D55" s="316"/>
      <c r="E55" s="316"/>
      <c r="F55" s="316"/>
      <c r="G55" s="342"/>
      <c r="H55" s="343"/>
      <c r="I55" s="342"/>
      <c r="J55" s="343"/>
      <c r="K55" s="342"/>
      <c r="L55" s="343"/>
      <c r="M55" s="342"/>
      <c r="N55" s="343"/>
      <c r="O55" s="375"/>
      <c r="P55" s="374"/>
      <c r="Q55" s="316"/>
      <c r="R55" s="316"/>
      <c r="S55" s="316"/>
      <c r="T55" s="316"/>
      <c r="U55" s="316"/>
    </row>
    <row r="56" spans="1:21" ht="15.75">
      <c r="A56" s="849"/>
      <c r="B56" s="849"/>
      <c r="C56" s="316"/>
      <c r="D56" s="316"/>
      <c r="E56" s="316"/>
      <c r="F56" s="316"/>
      <c r="G56" s="342"/>
      <c r="H56" s="343"/>
      <c r="I56" s="342"/>
      <c r="J56" s="343"/>
      <c r="K56" s="342"/>
      <c r="L56" s="343"/>
      <c r="M56" s="342"/>
      <c r="N56" s="343"/>
      <c r="O56" s="375"/>
      <c r="P56" s="374"/>
      <c r="Q56" s="316"/>
      <c r="R56" s="316"/>
      <c r="S56" s="316"/>
      <c r="T56" s="316"/>
      <c r="U56" s="316"/>
    </row>
    <row r="57" spans="1:21" ht="15.75">
      <c r="A57" s="849"/>
      <c r="B57" s="849"/>
      <c r="C57" s="316"/>
      <c r="D57" s="316"/>
      <c r="E57" s="316"/>
      <c r="F57" s="316"/>
      <c r="G57" s="342"/>
      <c r="H57" s="343"/>
      <c r="I57" s="342"/>
      <c r="J57" s="343"/>
      <c r="K57" s="342"/>
      <c r="L57" s="343"/>
      <c r="M57" s="342"/>
      <c r="N57" s="343"/>
      <c r="O57" s="375"/>
      <c r="P57" s="374"/>
      <c r="Q57" s="316"/>
      <c r="R57" s="316"/>
      <c r="S57" s="316"/>
      <c r="T57" s="316"/>
      <c r="U57" s="316"/>
    </row>
    <row r="58" spans="1:21" ht="15.75">
      <c r="A58" s="849"/>
      <c r="B58" s="849"/>
      <c r="C58" s="316"/>
      <c r="D58" s="316"/>
      <c r="E58" s="316"/>
      <c r="F58" s="316"/>
      <c r="G58" s="342"/>
      <c r="H58" s="343"/>
      <c r="I58" s="342"/>
      <c r="J58" s="343"/>
      <c r="K58" s="342"/>
      <c r="L58" s="343"/>
      <c r="M58" s="342"/>
      <c r="N58" s="343"/>
      <c r="O58" s="375"/>
      <c r="P58" s="374"/>
      <c r="Q58" s="316"/>
      <c r="R58" s="316"/>
      <c r="S58" s="316"/>
      <c r="T58" s="316"/>
      <c r="U58" s="316"/>
    </row>
    <row r="59" spans="1:21" ht="15.75">
      <c r="A59" s="849"/>
      <c r="B59" s="849"/>
      <c r="C59" s="316"/>
      <c r="D59" s="316"/>
      <c r="E59" s="316"/>
      <c r="F59" s="316"/>
      <c r="G59" s="342"/>
      <c r="H59" s="343"/>
      <c r="I59" s="342"/>
      <c r="J59" s="343"/>
      <c r="K59" s="342"/>
      <c r="L59" s="343"/>
      <c r="M59" s="342"/>
      <c r="N59" s="343"/>
      <c r="O59" s="375"/>
      <c r="P59" s="374"/>
      <c r="Q59" s="316"/>
      <c r="R59" s="316"/>
      <c r="S59" s="316"/>
      <c r="T59" s="316"/>
      <c r="U59" s="316"/>
    </row>
    <row r="60" spans="1:21" ht="15.75">
      <c r="A60" s="849"/>
      <c r="B60" s="849"/>
      <c r="C60" s="316"/>
      <c r="D60" s="316"/>
      <c r="E60" s="316"/>
      <c r="F60" s="316"/>
      <c r="G60" s="342"/>
      <c r="H60" s="343"/>
      <c r="I60" s="342"/>
      <c r="J60" s="343"/>
      <c r="K60" s="342"/>
      <c r="L60" s="343"/>
      <c r="M60" s="342"/>
      <c r="N60" s="343"/>
      <c r="O60" s="375"/>
      <c r="P60" s="374"/>
      <c r="Q60" s="316"/>
      <c r="R60" s="316"/>
      <c r="S60" s="316"/>
      <c r="T60" s="316"/>
      <c r="U60" s="316"/>
    </row>
    <row r="61" spans="1:21" ht="15.75">
      <c r="A61" s="849"/>
      <c r="B61" s="849"/>
      <c r="C61" s="316"/>
      <c r="D61" s="316"/>
      <c r="E61" s="316"/>
      <c r="F61" s="316"/>
      <c r="G61" s="342"/>
      <c r="H61" s="343"/>
      <c r="I61" s="342"/>
      <c r="J61" s="343"/>
      <c r="K61" s="342"/>
      <c r="L61" s="343"/>
      <c r="M61" s="342"/>
      <c r="N61" s="343"/>
      <c r="O61" s="375"/>
      <c r="P61" s="374"/>
      <c r="Q61" s="316"/>
      <c r="R61" s="316"/>
      <c r="S61" s="316"/>
      <c r="T61" s="316"/>
      <c r="U61" s="316"/>
    </row>
    <row r="62" spans="1:21" ht="15.75">
      <c r="A62" s="937"/>
      <c r="B62" s="937"/>
      <c r="C62" s="316"/>
      <c r="D62" s="316"/>
      <c r="E62" s="316"/>
      <c r="F62" s="316"/>
      <c r="G62" s="342"/>
      <c r="H62" s="343"/>
      <c r="I62" s="342"/>
      <c r="J62" s="343"/>
      <c r="K62" s="342"/>
      <c r="L62" s="343"/>
      <c r="M62" s="342"/>
      <c r="N62" s="343"/>
      <c r="O62" s="375">
        <f t="shared" si="0"/>
        <v>0</v>
      </c>
      <c r="P62" s="374">
        <f t="shared" si="0"/>
        <v>0</v>
      </c>
      <c r="Q62" s="316"/>
      <c r="R62" s="316"/>
      <c r="S62" s="316"/>
      <c r="T62" s="316"/>
      <c r="U62" s="316"/>
    </row>
    <row r="63" spans="1:21" ht="15.75">
      <c r="A63" s="848" t="s">
        <v>1481</v>
      </c>
      <c r="B63" s="383"/>
      <c r="C63" s="316"/>
      <c r="D63" s="316"/>
      <c r="E63" s="316"/>
      <c r="F63" s="316"/>
      <c r="G63" s="342"/>
      <c r="H63" s="343"/>
      <c r="I63" s="342"/>
      <c r="J63" s="343"/>
      <c r="K63" s="342"/>
      <c r="L63" s="343"/>
      <c r="M63" s="342"/>
      <c r="N63" s="343"/>
      <c r="O63" s="375">
        <f t="shared" ref="O63:P69" si="3">G63+I63+K63+M63</f>
        <v>0</v>
      </c>
      <c r="P63" s="374">
        <f t="shared" si="3"/>
        <v>0</v>
      </c>
      <c r="Q63" s="316"/>
      <c r="R63" s="316"/>
      <c r="S63" s="316"/>
      <c r="T63" s="316"/>
      <c r="U63" s="316"/>
    </row>
    <row r="64" spans="1:21" ht="15.75">
      <c r="A64" s="849"/>
      <c r="B64" s="383"/>
      <c r="C64" s="316"/>
      <c r="D64" s="316"/>
      <c r="E64" s="316"/>
      <c r="F64" s="316"/>
      <c r="G64" s="342"/>
      <c r="H64" s="343"/>
      <c r="I64" s="342"/>
      <c r="J64" s="343"/>
      <c r="K64" s="342"/>
      <c r="L64" s="343"/>
      <c r="M64" s="342"/>
      <c r="N64" s="343"/>
      <c r="O64" s="375"/>
      <c r="P64" s="374"/>
      <c r="Q64" s="316"/>
      <c r="R64" s="316"/>
      <c r="S64" s="316"/>
      <c r="T64" s="316"/>
      <c r="U64" s="316"/>
    </row>
    <row r="65" spans="1:21" ht="15.75">
      <c r="A65" s="849"/>
      <c r="B65" s="383"/>
      <c r="C65" s="316"/>
      <c r="D65" s="316"/>
      <c r="E65" s="316"/>
      <c r="F65" s="316"/>
      <c r="G65" s="342"/>
      <c r="H65" s="343"/>
      <c r="I65" s="342"/>
      <c r="J65" s="343"/>
      <c r="K65" s="342"/>
      <c r="L65" s="343"/>
      <c r="M65" s="342"/>
      <c r="N65" s="343"/>
      <c r="O65" s="375"/>
      <c r="P65" s="374"/>
      <c r="Q65" s="316"/>
      <c r="R65" s="316"/>
      <c r="S65" s="316"/>
      <c r="T65" s="316"/>
      <c r="U65" s="316"/>
    </row>
    <row r="66" spans="1:21" ht="15.75">
      <c r="A66" s="849"/>
      <c r="B66" s="383"/>
      <c r="C66" s="316"/>
      <c r="D66" s="316"/>
      <c r="E66" s="316"/>
      <c r="F66" s="316"/>
      <c r="G66" s="342"/>
      <c r="H66" s="343"/>
      <c r="I66" s="342"/>
      <c r="J66" s="343"/>
      <c r="K66" s="342"/>
      <c r="L66" s="343"/>
      <c r="M66" s="342"/>
      <c r="N66" s="343"/>
      <c r="O66" s="375"/>
      <c r="P66" s="374"/>
      <c r="Q66" s="316"/>
      <c r="R66" s="316"/>
      <c r="S66" s="316"/>
      <c r="T66" s="316"/>
      <c r="U66" s="316"/>
    </row>
    <row r="67" spans="1:21" ht="15.75">
      <c r="A67" s="849"/>
      <c r="B67" s="383"/>
      <c r="C67" s="316"/>
      <c r="D67" s="316"/>
      <c r="E67" s="316"/>
      <c r="F67" s="316"/>
      <c r="G67" s="342"/>
      <c r="H67" s="343"/>
      <c r="I67" s="342"/>
      <c r="J67" s="343"/>
      <c r="K67" s="342"/>
      <c r="L67" s="343"/>
      <c r="M67" s="342"/>
      <c r="N67" s="343"/>
      <c r="O67" s="375"/>
      <c r="P67" s="374"/>
      <c r="Q67" s="316"/>
      <c r="R67" s="316"/>
      <c r="S67" s="316"/>
      <c r="T67" s="316"/>
      <c r="U67" s="316"/>
    </row>
    <row r="68" spans="1:21" ht="15.75">
      <c r="A68" s="849"/>
      <c r="B68" s="383"/>
      <c r="C68" s="316"/>
      <c r="D68" s="316"/>
      <c r="E68" s="316"/>
      <c r="F68" s="316"/>
      <c r="G68" s="342"/>
      <c r="H68" s="343"/>
      <c r="I68" s="342"/>
      <c r="J68" s="343"/>
      <c r="K68" s="342"/>
      <c r="L68" s="343"/>
      <c r="M68" s="342"/>
      <c r="N68" s="343"/>
      <c r="O68" s="375">
        <f t="shared" si="3"/>
        <v>0</v>
      </c>
      <c r="P68" s="374">
        <f t="shared" si="3"/>
        <v>0</v>
      </c>
      <c r="Q68" s="316"/>
      <c r="R68" s="316"/>
      <c r="S68" s="316"/>
      <c r="T68" s="316"/>
      <c r="U68" s="316"/>
    </row>
    <row r="69" spans="1:21" ht="15.75">
      <c r="A69" s="937"/>
      <c r="B69" s="383"/>
      <c r="C69" s="316"/>
      <c r="D69" s="316"/>
      <c r="E69" s="316"/>
      <c r="F69" s="316"/>
      <c r="G69" s="316"/>
      <c r="H69" s="343"/>
      <c r="I69" s="316"/>
      <c r="J69" s="343"/>
      <c r="K69" s="316"/>
      <c r="L69" s="343"/>
      <c r="M69" s="316"/>
      <c r="N69" s="343"/>
      <c r="O69" s="375">
        <f t="shared" si="3"/>
        <v>0</v>
      </c>
      <c r="P69" s="374">
        <f t="shared" si="3"/>
        <v>0</v>
      </c>
      <c r="Q69" s="316"/>
      <c r="R69" s="71"/>
      <c r="S69" s="316"/>
      <c r="T69" s="316"/>
      <c r="U69" s="316"/>
    </row>
    <row r="70" spans="1:21" ht="15.75">
      <c r="A70" s="288"/>
      <c r="B70" s="289"/>
      <c r="C70" s="289"/>
      <c r="D70" s="288" t="s">
        <v>1466</v>
      </c>
      <c r="E70" s="289"/>
      <c r="F70" s="290"/>
      <c r="G70" s="75">
        <f t="shared" ref="G70:P70" si="4">SUM(G10:G69)</f>
        <v>0</v>
      </c>
      <c r="H70" s="235">
        <f t="shared" si="4"/>
        <v>0</v>
      </c>
      <c r="I70" s="75">
        <f t="shared" si="4"/>
        <v>0</v>
      </c>
      <c r="J70" s="235">
        <f t="shared" si="4"/>
        <v>0</v>
      </c>
      <c r="K70" s="75">
        <f t="shared" si="4"/>
        <v>0</v>
      </c>
      <c r="L70" s="235">
        <f t="shared" si="4"/>
        <v>0</v>
      </c>
      <c r="M70" s="75">
        <f t="shared" si="4"/>
        <v>0</v>
      </c>
      <c r="N70" s="235">
        <f t="shared" si="4"/>
        <v>0</v>
      </c>
      <c r="O70" s="235">
        <f t="shared" si="4"/>
        <v>0</v>
      </c>
      <c r="P70" s="235">
        <f t="shared" si="4"/>
        <v>0</v>
      </c>
      <c r="Q70" s="68"/>
      <c r="R70" s="68"/>
      <c r="S70" s="68"/>
      <c r="T70" s="68"/>
      <c r="U70" s="68"/>
    </row>
  </sheetData>
  <mergeCells count="27">
    <mergeCell ref="S6:S8"/>
    <mergeCell ref="T6:T8"/>
    <mergeCell ref="U6:U8"/>
    <mergeCell ref="E1:L1"/>
    <mergeCell ref="F6:F8"/>
    <mergeCell ref="G6:N6"/>
    <mergeCell ref="Q6:Q8"/>
    <mergeCell ref="R6:R8"/>
    <mergeCell ref="O6:P7"/>
    <mergeCell ref="G7:H7"/>
    <mergeCell ref="I7:J7"/>
    <mergeCell ref="K7:L7"/>
    <mergeCell ref="M7:N7"/>
    <mergeCell ref="A6:A8"/>
    <mergeCell ref="B6:B8"/>
    <mergeCell ref="C6:C8"/>
    <mergeCell ref="D6:D8"/>
    <mergeCell ref="E6:E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10;"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dimension ref="A1:AP71"/>
  <sheetViews>
    <sheetView zoomScale="80" zoomScaleNormal="80" workbookViewId="0">
      <pane ySplit="9" topLeftCell="A51" activePane="bottomLeft" state="frozen"/>
      <selection activeCell="K7" sqref="K7"/>
      <selection pane="bottomLeft" activeCell="A11" sqref="A11:A34"/>
    </sheetView>
  </sheetViews>
  <sheetFormatPr baseColWidth="10" defaultRowHeight="15"/>
  <cols>
    <col min="1" max="1" width="35.7109375" style="433" customWidth="1"/>
    <col min="2" max="2" width="35.85546875" style="433" customWidth="1"/>
    <col min="3" max="6" width="27.42578125" style="433" customWidth="1"/>
    <col min="7" max="7" width="15.28515625" style="433" customWidth="1"/>
    <col min="8" max="8" width="11.42578125" style="233"/>
    <col min="9" max="9" width="15.28515625" style="433" customWidth="1"/>
    <col min="10" max="10" width="18.85546875" style="233" customWidth="1"/>
    <col min="11" max="11" width="11.42578125" style="433"/>
    <col min="12" max="12" width="11.42578125" style="233"/>
    <col min="13" max="13" width="11.42578125" style="433"/>
    <col min="14" max="14" width="11.42578125" style="233"/>
    <col min="15" max="15" width="15.28515625" style="433" customWidth="1"/>
    <col min="16" max="16" width="18.28515625" style="233" customWidth="1"/>
    <col min="17" max="17" width="14.140625" style="433" hidden="1" customWidth="1"/>
    <col min="18" max="20" width="14.140625" style="433" customWidth="1"/>
    <col min="21" max="21" width="17" style="433" customWidth="1"/>
    <col min="22" max="16384" width="11.42578125" style="433"/>
  </cols>
  <sheetData>
    <row r="1" spans="1:42" ht="21">
      <c r="A1" s="378"/>
      <c r="B1" s="378"/>
      <c r="C1" s="378"/>
      <c r="D1" s="378"/>
      <c r="E1" s="938" t="s">
        <v>1504</v>
      </c>
      <c r="F1" s="938"/>
      <c r="G1" s="938"/>
      <c r="H1" s="938"/>
      <c r="I1" s="938"/>
      <c r="J1" s="938"/>
      <c r="K1" s="938"/>
      <c r="L1" s="938"/>
      <c r="M1" s="379"/>
      <c r="N1" s="379"/>
      <c r="O1" s="379"/>
      <c r="P1" s="379"/>
      <c r="Q1" s="379"/>
      <c r="R1" s="379"/>
      <c r="S1" s="379"/>
      <c r="T1" s="379"/>
      <c r="U1" s="379"/>
      <c r="V1" s="379"/>
      <c r="W1" s="379"/>
      <c r="X1" s="379"/>
      <c r="Y1" s="379"/>
      <c r="Z1" s="379"/>
      <c r="AA1" s="379"/>
      <c r="AB1" s="378"/>
      <c r="AC1" s="378"/>
      <c r="AD1" s="378"/>
      <c r="AE1" s="378"/>
      <c r="AF1" s="378"/>
      <c r="AG1" s="378"/>
      <c r="AH1" s="378"/>
      <c r="AI1" s="378"/>
      <c r="AJ1" s="378"/>
      <c r="AK1" s="378"/>
      <c r="AL1" s="378"/>
      <c r="AM1" s="378"/>
      <c r="AN1" s="378"/>
      <c r="AO1" s="378"/>
      <c r="AP1" s="378"/>
    </row>
    <row r="2" spans="1:42" ht="18.75">
      <c r="A2" s="377" t="s">
        <v>1352</v>
      </c>
      <c r="B2" s="378"/>
      <c r="C2" s="378"/>
      <c r="D2" s="378"/>
      <c r="E2" s="378"/>
      <c r="F2" s="378"/>
      <c r="G2" s="379"/>
      <c r="H2" s="380"/>
      <c r="I2" s="379"/>
      <c r="J2" s="379"/>
      <c r="K2" s="379"/>
      <c r="L2" s="379"/>
      <c r="M2" s="379"/>
      <c r="N2" s="379"/>
      <c r="O2" s="379"/>
      <c r="P2" s="379"/>
      <c r="Q2" s="379"/>
      <c r="R2" s="379"/>
      <c r="S2" s="379"/>
      <c r="T2" s="379"/>
      <c r="U2" s="379"/>
      <c r="V2" s="379"/>
      <c r="W2" s="379"/>
      <c r="X2" s="379"/>
      <c r="Y2" s="379"/>
      <c r="Z2" s="379"/>
      <c r="AA2" s="379"/>
      <c r="AB2" s="378"/>
      <c r="AC2" s="378"/>
      <c r="AD2" s="378"/>
      <c r="AE2" s="378"/>
      <c r="AF2" s="378"/>
      <c r="AG2" s="378"/>
      <c r="AH2" s="378"/>
      <c r="AI2" s="378"/>
      <c r="AJ2" s="378"/>
      <c r="AK2" s="378"/>
      <c r="AL2" s="378"/>
      <c r="AM2" s="378"/>
      <c r="AN2" s="378"/>
      <c r="AO2" s="378"/>
      <c r="AP2" s="378"/>
    </row>
    <row r="3" spans="1:42" ht="18.75">
      <c r="A3" s="377" t="s">
        <v>1500</v>
      </c>
      <c r="B3" s="378"/>
      <c r="C3" s="378"/>
      <c r="D3" s="378"/>
      <c r="E3" s="378"/>
      <c r="F3" s="378"/>
      <c r="G3" s="379"/>
      <c r="H3" s="380"/>
      <c r="I3" s="379"/>
      <c r="J3" s="379"/>
      <c r="K3" s="379"/>
      <c r="L3" s="379"/>
      <c r="M3" s="379"/>
      <c r="N3" s="379"/>
      <c r="O3" s="379"/>
      <c r="P3" s="379"/>
      <c r="Q3" s="379"/>
      <c r="R3" s="379"/>
      <c r="S3" s="379"/>
      <c r="T3" s="379"/>
      <c r="U3" s="379"/>
      <c r="V3" s="379"/>
      <c r="W3" s="379"/>
      <c r="X3" s="379"/>
      <c r="Y3" s="379"/>
      <c r="Z3" s="379"/>
      <c r="AA3" s="379"/>
      <c r="AB3" s="378"/>
      <c r="AC3" s="378"/>
      <c r="AD3" s="378"/>
      <c r="AE3" s="378"/>
      <c r="AF3" s="378"/>
      <c r="AG3" s="378"/>
      <c r="AH3" s="378"/>
      <c r="AI3" s="378"/>
      <c r="AJ3" s="378"/>
      <c r="AK3" s="378"/>
      <c r="AL3" s="378"/>
      <c r="AM3" s="378"/>
      <c r="AN3" s="378"/>
      <c r="AO3" s="378"/>
      <c r="AP3" s="378"/>
    </row>
    <row r="4" spans="1:42" s="378" customFormat="1" ht="18.75">
      <c r="A4" s="377" t="s">
        <v>1501</v>
      </c>
      <c r="G4" s="379"/>
      <c r="H4" s="380"/>
      <c r="I4" s="379"/>
      <c r="J4" s="379"/>
      <c r="K4" s="379"/>
      <c r="L4" s="379"/>
      <c r="M4" s="379"/>
      <c r="N4" s="379"/>
      <c r="O4" s="379"/>
      <c r="P4" s="379"/>
      <c r="Q4" s="379"/>
      <c r="R4" s="379"/>
      <c r="S4" s="379"/>
      <c r="T4" s="379"/>
      <c r="U4" s="379"/>
      <c r="V4" s="379"/>
      <c r="W4" s="379"/>
      <c r="X4" s="379"/>
      <c r="Y4" s="379"/>
      <c r="Z4" s="379"/>
      <c r="AA4" s="379"/>
    </row>
    <row r="5" spans="1:42" s="378" customFormat="1" ht="18.75">
      <c r="A5" s="377" t="s">
        <v>1502</v>
      </c>
      <c r="G5" s="379"/>
      <c r="H5" s="380"/>
      <c r="I5" s="379"/>
      <c r="J5" s="379"/>
      <c r="K5" s="379"/>
      <c r="L5" s="379"/>
      <c r="M5" s="379"/>
      <c r="N5" s="379"/>
      <c r="O5" s="379"/>
      <c r="P5" s="379"/>
      <c r="Q5" s="379"/>
      <c r="R5" s="379"/>
      <c r="S5" s="379"/>
      <c r="T5" s="379"/>
      <c r="U5" s="379"/>
      <c r="V5" s="379"/>
      <c r="W5" s="379"/>
      <c r="X5" s="379"/>
      <c r="Y5" s="379"/>
      <c r="Z5" s="379"/>
      <c r="AA5" s="379"/>
    </row>
    <row r="6" spans="1:42" s="378" customFormat="1">
      <c r="A6" s="382" t="s">
        <v>1503</v>
      </c>
      <c r="B6" s="382"/>
      <c r="C6" s="382"/>
      <c r="D6" s="382"/>
      <c r="E6" s="382"/>
      <c r="F6" s="382"/>
      <c r="G6" s="382"/>
      <c r="H6" s="382"/>
      <c r="I6" s="382"/>
      <c r="J6" s="382"/>
      <c r="K6" s="382"/>
      <c r="L6" s="382"/>
      <c r="M6" s="382"/>
      <c r="N6" s="382"/>
      <c r="O6" s="382"/>
      <c r="P6" s="382"/>
      <c r="Q6" s="382"/>
      <c r="R6" s="382"/>
      <c r="S6" s="382"/>
      <c r="T6" s="382"/>
      <c r="U6" s="382"/>
    </row>
    <row r="7" spans="1:42" ht="15" customHeight="1">
      <c r="A7" s="836" t="s">
        <v>97</v>
      </c>
      <c r="B7" s="835" t="s">
        <v>111</v>
      </c>
      <c r="C7" s="838" t="s">
        <v>86</v>
      </c>
      <c r="D7" s="838" t="s">
        <v>87</v>
      </c>
      <c r="E7" s="838" t="s">
        <v>389</v>
      </c>
      <c r="F7" s="838" t="s">
        <v>88</v>
      </c>
      <c r="G7" s="841" t="s">
        <v>100</v>
      </c>
      <c r="H7" s="847"/>
      <c r="I7" s="847"/>
      <c r="J7" s="847"/>
      <c r="K7" s="847"/>
      <c r="L7" s="847"/>
      <c r="M7" s="847"/>
      <c r="N7" s="842"/>
      <c r="O7" s="843" t="s">
        <v>101</v>
      </c>
      <c r="P7" s="844"/>
      <c r="Q7" s="835" t="s">
        <v>102</v>
      </c>
      <c r="R7" s="835" t="s">
        <v>103</v>
      </c>
      <c r="S7" s="835" t="s">
        <v>110</v>
      </c>
      <c r="T7" s="835" t="s">
        <v>109</v>
      </c>
      <c r="U7" s="832" t="s">
        <v>89</v>
      </c>
    </row>
    <row r="8" spans="1:42" ht="15" customHeight="1">
      <c r="A8" s="836"/>
      <c r="B8" s="836"/>
      <c r="C8" s="839"/>
      <c r="D8" s="839"/>
      <c r="E8" s="839"/>
      <c r="F8" s="839"/>
      <c r="G8" s="841" t="s">
        <v>104</v>
      </c>
      <c r="H8" s="842"/>
      <c r="I8" s="841" t="s">
        <v>105</v>
      </c>
      <c r="J8" s="842"/>
      <c r="K8" s="841" t="s">
        <v>106</v>
      </c>
      <c r="L8" s="842"/>
      <c r="M8" s="841" t="s">
        <v>107</v>
      </c>
      <c r="N8" s="842"/>
      <c r="O8" s="845"/>
      <c r="P8" s="846"/>
      <c r="Q8" s="836"/>
      <c r="R8" s="836"/>
      <c r="S8" s="836"/>
      <c r="T8" s="836"/>
      <c r="U8" s="833"/>
    </row>
    <row r="9" spans="1:42" ht="25.5">
      <c r="A9" s="837"/>
      <c r="B9" s="837"/>
      <c r="C9" s="840"/>
      <c r="D9" s="840"/>
      <c r="E9" s="840"/>
      <c r="F9" s="840"/>
      <c r="G9" s="409" t="s">
        <v>108</v>
      </c>
      <c r="H9" s="409" t="s">
        <v>12</v>
      </c>
      <c r="I9" s="409" t="s">
        <v>108</v>
      </c>
      <c r="J9" s="409" t="s">
        <v>12</v>
      </c>
      <c r="K9" s="409" t="s">
        <v>108</v>
      </c>
      <c r="L9" s="409" t="s">
        <v>12</v>
      </c>
      <c r="M9" s="409" t="s">
        <v>108</v>
      </c>
      <c r="N9" s="409" t="s">
        <v>12</v>
      </c>
      <c r="O9" s="409" t="s">
        <v>108</v>
      </c>
      <c r="P9" s="409" t="s">
        <v>12</v>
      </c>
      <c r="Q9" s="837"/>
      <c r="R9" s="837"/>
      <c r="S9" s="837"/>
      <c r="T9" s="837"/>
      <c r="U9" s="834"/>
    </row>
    <row r="10" spans="1:42" ht="15.75">
      <c r="A10" s="410"/>
      <c r="B10" s="411"/>
      <c r="C10" s="412"/>
      <c r="D10" s="412"/>
      <c r="E10" s="413"/>
      <c r="F10" s="412"/>
      <c r="G10" s="414"/>
      <c r="H10" s="414"/>
      <c r="I10" s="414"/>
      <c r="J10" s="414"/>
      <c r="K10" s="414"/>
      <c r="L10" s="414"/>
      <c r="M10" s="414"/>
      <c r="N10" s="414"/>
      <c r="O10" s="414"/>
      <c r="P10" s="414"/>
      <c r="Q10" s="415"/>
      <c r="R10" s="415"/>
      <c r="S10" s="415"/>
      <c r="T10" s="415"/>
      <c r="U10" s="416"/>
    </row>
    <row r="11" spans="1:42" ht="15.75">
      <c r="A11" s="920" t="s">
        <v>1500</v>
      </c>
      <c r="B11" s="848" t="s">
        <v>1496</v>
      </c>
      <c r="C11" s="458"/>
      <c r="D11" s="458"/>
      <c r="E11" s="458"/>
      <c r="F11" s="347"/>
      <c r="G11" s="459"/>
      <c r="H11" s="460"/>
      <c r="I11" s="459"/>
      <c r="J11" s="460"/>
      <c r="K11" s="459"/>
      <c r="L11" s="460"/>
      <c r="M11" s="459"/>
      <c r="N11" s="460"/>
      <c r="O11" s="375">
        <f t="shared" ref="O11:P15" si="0">G11+I11+K11+M11</f>
        <v>0</v>
      </c>
      <c r="P11" s="374">
        <f t="shared" si="0"/>
        <v>0</v>
      </c>
      <c r="Q11" s="347"/>
      <c r="R11" s="347"/>
      <c r="S11" s="347"/>
      <c r="T11" s="347"/>
      <c r="U11" s="347"/>
    </row>
    <row r="12" spans="1:42" ht="15.75">
      <c r="A12" s="921"/>
      <c r="B12" s="849"/>
      <c r="C12" s="458"/>
      <c r="D12" s="458"/>
      <c r="E12" s="458"/>
      <c r="F12" s="347"/>
      <c r="G12" s="459"/>
      <c r="H12" s="460"/>
      <c r="I12" s="459"/>
      <c r="J12" s="460"/>
      <c r="K12" s="459"/>
      <c r="L12" s="460"/>
      <c r="M12" s="459"/>
      <c r="N12" s="460"/>
      <c r="O12" s="375">
        <f t="shared" si="0"/>
        <v>0</v>
      </c>
      <c r="P12" s="374">
        <f t="shared" si="0"/>
        <v>0</v>
      </c>
      <c r="Q12" s="347"/>
      <c r="R12" s="347"/>
      <c r="S12" s="347"/>
      <c r="T12" s="347"/>
      <c r="U12" s="347"/>
    </row>
    <row r="13" spans="1:42" ht="15.75">
      <c r="A13" s="921"/>
      <c r="B13" s="849"/>
      <c r="C13" s="458"/>
      <c r="D13" s="458"/>
      <c r="E13" s="458"/>
      <c r="F13" s="347"/>
      <c r="G13" s="459"/>
      <c r="H13" s="460"/>
      <c r="I13" s="459"/>
      <c r="J13" s="460"/>
      <c r="K13" s="459"/>
      <c r="L13" s="460"/>
      <c r="M13" s="459"/>
      <c r="N13" s="460"/>
      <c r="O13" s="375">
        <f t="shared" si="0"/>
        <v>0</v>
      </c>
      <c r="P13" s="374">
        <f t="shared" si="0"/>
        <v>0</v>
      </c>
      <c r="Q13" s="347"/>
      <c r="R13" s="347"/>
      <c r="S13" s="347"/>
      <c r="T13" s="347"/>
      <c r="U13" s="347"/>
    </row>
    <row r="14" spans="1:42" ht="15.75">
      <c r="A14" s="921"/>
      <c r="B14" s="849"/>
      <c r="C14" s="458"/>
      <c r="D14" s="458"/>
      <c r="E14" s="458"/>
      <c r="F14" s="347"/>
      <c r="G14" s="459"/>
      <c r="H14" s="460"/>
      <c r="I14" s="459"/>
      <c r="J14" s="460"/>
      <c r="K14" s="459"/>
      <c r="L14" s="460"/>
      <c r="M14" s="459"/>
      <c r="N14" s="460"/>
      <c r="O14" s="375">
        <f t="shared" si="0"/>
        <v>0</v>
      </c>
      <c r="P14" s="374">
        <f t="shared" si="0"/>
        <v>0</v>
      </c>
      <c r="Q14" s="347"/>
      <c r="R14" s="347"/>
      <c r="S14" s="347"/>
      <c r="T14" s="347"/>
      <c r="U14" s="347"/>
    </row>
    <row r="15" spans="1:42" ht="15.75">
      <c r="A15" s="921"/>
      <c r="B15" s="848" t="s">
        <v>1497</v>
      </c>
      <c r="C15" s="458"/>
      <c r="D15" s="458"/>
      <c r="E15" s="458"/>
      <c r="F15" s="347"/>
      <c r="G15" s="459"/>
      <c r="H15" s="460"/>
      <c r="I15" s="459"/>
      <c r="J15" s="460"/>
      <c r="K15" s="459"/>
      <c r="L15" s="460"/>
      <c r="M15" s="459"/>
      <c r="N15" s="460"/>
      <c r="O15" s="375">
        <f t="shared" si="0"/>
        <v>0</v>
      </c>
      <c r="P15" s="374">
        <f t="shared" si="0"/>
        <v>0</v>
      </c>
      <c r="Q15" s="347"/>
      <c r="R15" s="347"/>
      <c r="S15" s="347"/>
      <c r="T15" s="347"/>
      <c r="U15" s="347"/>
    </row>
    <row r="16" spans="1:42" ht="15.75">
      <c r="A16" s="921"/>
      <c r="B16" s="849"/>
      <c r="C16" s="458"/>
      <c r="D16" s="458"/>
      <c r="E16" s="458"/>
      <c r="F16" s="347"/>
      <c r="G16" s="459"/>
      <c r="H16" s="460"/>
      <c r="I16" s="459"/>
      <c r="J16" s="460"/>
      <c r="K16" s="459"/>
      <c r="L16" s="460"/>
      <c r="M16" s="459"/>
      <c r="N16" s="460"/>
      <c r="O16" s="375">
        <f t="shared" ref="O16:O69" si="1">G16+I16+K16+M16</f>
        <v>0</v>
      </c>
      <c r="P16" s="374">
        <f t="shared" ref="P16:P69" si="2">H16+J16+L16+N16</f>
        <v>0</v>
      </c>
      <c r="Q16" s="347"/>
      <c r="R16" s="347"/>
      <c r="S16" s="347"/>
      <c r="T16" s="347"/>
      <c r="U16" s="347"/>
    </row>
    <row r="17" spans="1:21" ht="15.75">
      <c r="A17" s="921"/>
      <c r="B17" s="849"/>
      <c r="C17" s="458"/>
      <c r="D17" s="458"/>
      <c r="E17" s="458"/>
      <c r="F17" s="347"/>
      <c r="G17" s="459"/>
      <c r="H17" s="460"/>
      <c r="I17" s="459"/>
      <c r="J17" s="460"/>
      <c r="K17" s="459"/>
      <c r="L17" s="460"/>
      <c r="M17" s="459"/>
      <c r="N17" s="460"/>
      <c r="O17" s="375">
        <f t="shared" si="1"/>
        <v>0</v>
      </c>
      <c r="P17" s="374">
        <f t="shared" si="2"/>
        <v>0</v>
      </c>
      <c r="Q17" s="347"/>
      <c r="R17" s="347"/>
      <c r="S17" s="347"/>
      <c r="T17" s="347"/>
      <c r="U17" s="347"/>
    </row>
    <row r="18" spans="1:21" ht="15.75">
      <c r="A18" s="921"/>
      <c r="B18" s="937"/>
      <c r="C18" s="458"/>
      <c r="D18" s="458"/>
      <c r="E18" s="458"/>
      <c r="F18" s="347"/>
      <c r="G18" s="459"/>
      <c r="H18" s="460"/>
      <c r="I18" s="459"/>
      <c r="J18" s="460"/>
      <c r="K18" s="459"/>
      <c r="L18" s="460"/>
      <c r="M18" s="459"/>
      <c r="N18" s="460"/>
      <c r="O18" s="375">
        <f t="shared" si="1"/>
        <v>0</v>
      </c>
      <c r="P18" s="374">
        <f t="shared" si="2"/>
        <v>0</v>
      </c>
      <c r="Q18" s="347"/>
      <c r="R18" s="347"/>
      <c r="S18" s="347"/>
      <c r="T18" s="347"/>
      <c r="U18" s="347"/>
    </row>
    <row r="19" spans="1:21" ht="15.75">
      <c r="A19" s="921"/>
      <c r="B19" s="848" t="s">
        <v>1498</v>
      </c>
      <c r="C19" s="458"/>
      <c r="D19" s="458"/>
      <c r="E19" s="458"/>
      <c r="F19" s="347"/>
      <c r="G19" s="459"/>
      <c r="H19" s="460"/>
      <c r="I19" s="459"/>
      <c r="J19" s="460"/>
      <c r="K19" s="459"/>
      <c r="L19" s="460"/>
      <c r="M19" s="459"/>
      <c r="N19" s="460"/>
      <c r="O19" s="375">
        <f t="shared" si="1"/>
        <v>0</v>
      </c>
      <c r="P19" s="374">
        <f t="shared" si="2"/>
        <v>0</v>
      </c>
      <c r="Q19" s="347"/>
      <c r="R19" s="347"/>
      <c r="S19" s="347"/>
      <c r="T19" s="347"/>
      <c r="U19" s="347"/>
    </row>
    <row r="20" spans="1:21" ht="15.75">
      <c r="A20" s="921"/>
      <c r="B20" s="849"/>
      <c r="C20" s="458"/>
      <c r="D20" s="458"/>
      <c r="E20" s="458"/>
      <c r="F20" s="347"/>
      <c r="G20" s="459"/>
      <c r="H20" s="460"/>
      <c r="I20" s="459"/>
      <c r="J20" s="460"/>
      <c r="K20" s="459"/>
      <c r="L20" s="460"/>
      <c r="M20" s="459"/>
      <c r="N20" s="460"/>
      <c r="O20" s="375">
        <f t="shared" si="1"/>
        <v>0</v>
      </c>
      <c r="P20" s="374">
        <f t="shared" si="2"/>
        <v>0</v>
      </c>
      <c r="Q20" s="347"/>
      <c r="R20" s="347"/>
      <c r="S20" s="347"/>
      <c r="T20" s="347"/>
      <c r="U20" s="347"/>
    </row>
    <row r="21" spans="1:21" ht="15.75">
      <c r="A21" s="921"/>
      <c r="B21" s="849"/>
      <c r="C21" s="458"/>
      <c r="D21" s="458"/>
      <c r="E21" s="458"/>
      <c r="F21" s="347"/>
      <c r="G21" s="459"/>
      <c r="H21" s="460"/>
      <c r="I21" s="459"/>
      <c r="J21" s="460"/>
      <c r="K21" s="459"/>
      <c r="L21" s="460"/>
      <c r="M21" s="459"/>
      <c r="N21" s="460"/>
      <c r="O21" s="375">
        <f t="shared" si="1"/>
        <v>0</v>
      </c>
      <c r="P21" s="374">
        <f t="shared" si="2"/>
        <v>0</v>
      </c>
      <c r="Q21" s="347"/>
      <c r="R21" s="347"/>
      <c r="S21" s="347"/>
      <c r="T21" s="347"/>
      <c r="U21" s="347"/>
    </row>
    <row r="22" spans="1:21" ht="15.75">
      <c r="A22" s="921"/>
      <c r="B22" s="937"/>
      <c r="C22" s="458"/>
      <c r="D22" s="458"/>
      <c r="E22" s="458"/>
      <c r="F22" s="347"/>
      <c r="G22" s="459"/>
      <c r="H22" s="460"/>
      <c r="I22" s="459"/>
      <c r="J22" s="460"/>
      <c r="K22" s="459"/>
      <c r="L22" s="460"/>
      <c r="M22" s="459"/>
      <c r="N22" s="460"/>
      <c r="O22" s="375">
        <f t="shared" si="1"/>
        <v>0</v>
      </c>
      <c r="P22" s="374">
        <f t="shared" si="2"/>
        <v>0</v>
      </c>
      <c r="Q22" s="347"/>
      <c r="R22" s="347"/>
      <c r="S22" s="347"/>
      <c r="T22" s="347"/>
      <c r="U22" s="347"/>
    </row>
    <row r="23" spans="1:21" ht="15.75">
      <c r="A23" s="921"/>
      <c r="B23" s="936" t="s">
        <v>1499</v>
      </c>
      <c r="C23" s="458"/>
      <c r="D23" s="458"/>
      <c r="E23" s="458"/>
      <c r="F23" s="347"/>
      <c r="G23" s="459"/>
      <c r="H23" s="460"/>
      <c r="I23" s="459"/>
      <c r="J23" s="460"/>
      <c r="K23" s="459"/>
      <c r="L23" s="460"/>
      <c r="M23" s="459"/>
      <c r="N23" s="460"/>
      <c r="O23" s="375">
        <f t="shared" si="1"/>
        <v>0</v>
      </c>
      <c r="P23" s="374">
        <f t="shared" si="2"/>
        <v>0</v>
      </c>
      <c r="Q23" s="347"/>
      <c r="R23" s="347"/>
      <c r="S23" s="347"/>
      <c r="T23" s="347"/>
      <c r="U23" s="347"/>
    </row>
    <row r="24" spans="1:21" ht="15.75">
      <c r="A24" s="921"/>
      <c r="B24" s="936"/>
      <c r="C24" s="458"/>
      <c r="D24" s="458"/>
      <c r="E24" s="458"/>
      <c r="F24" s="347"/>
      <c r="G24" s="459"/>
      <c r="H24" s="460"/>
      <c r="I24" s="459"/>
      <c r="J24" s="460"/>
      <c r="K24" s="459"/>
      <c r="L24" s="460"/>
      <c r="M24" s="459"/>
      <c r="N24" s="460"/>
      <c r="O24" s="375">
        <f t="shared" si="1"/>
        <v>0</v>
      </c>
      <c r="P24" s="374">
        <f t="shared" si="2"/>
        <v>0</v>
      </c>
      <c r="Q24" s="347"/>
      <c r="R24" s="347"/>
      <c r="S24" s="347"/>
      <c r="T24" s="347"/>
      <c r="U24" s="347"/>
    </row>
    <row r="25" spans="1:21" ht="15.75">
      <c r="A25" s="921"/>
      <c r="B25" s="936"/>
      <c r="C25" s="458"/>
      <c r="D25" s="458"/>
      <c r="E25" s="458"/>
      <c r="F25" s="347"/>
      <c r="G25" s="459"/>
      <c r="H25" s="460"/>
      <c r="I25" s="459"/>
      <c r="J25" s="460"/>
      <c r="K25" s="459"/>
      <c r="L25" s="460"/>
      <c r="M25" s="459"/>
      <c r="N25" s="460"/>
      <c r="O25" s="375">
        <f t="shared" si="1"/>
        <v>0</v>
      </c>
      <c r="P25" s="374">
        <f t="shared" si="2"/>
        <v>0</v>
      </c>
      <c r="Q25" s="347"/>
      <c r="R25" s="347"/>
      <c r="S25" s="347"/>
      <c r="T25" s="347"/>
      <c r="U25" s="347"/>
    </row>
    <row r="26" spans="1:21" ht="15.75">
      <c r="A26" s="921"/>
      <c r="B26" s="936"/>
      <c r="C26" s="458"/>
      <c r="D26" s="458"/>
      <c r="E26" s="458"/>
      <c r="F26" s="347"/>
      <c r="G26" s="459"/>
      <c r="H26" s="460"/>
      <c r="I26" s="459"/>
      <c r="J26" s="460"/>
      <c r="K26" s="459"/>
      <c r="L26" s="460"/>
      <c r="M26" s="459"/>
      <c r="N26" s="460"/>
      <c r="O26" s="375">
        <f t="shared" si="1"/>
        <v>0</v>
      </c>
      <c r="P26" s="374">
        <f t="shared" si="2"/>
        <v>0</v>
      </c>
      <c r="Q26" s="347"/>
      <c r="R26" s="347"/>
      <c r="S26" s="347"/>
      <c r="T26" s="347"/>
      <c r="U26" s="347"/>
    </row>
    <row r="27" spans="1:21" ht="15.75">
      <c r="A27" s="921"/>
      <c r="B27" s="936" t="s">
        <v>1496</v>
      </c>
      <c r="C27" s="458"/>
      <c r="D27" s="458"/>
      <c r="E27" s="458"/>
      <c r="F27" s="347"/>
      <c r="G27" s="459"/>
      <c r="H27" s="460"/>
      <c r="I27" s="459"/>
      <c r="J27" s="460"/>
      <c r="K27" s="459"/>
      <c r="L27" s="460"/>
      <c r="M27" s="459"/>
      <c r="N27" s="460"/>
      <c r="O27" s="375">
        <f t="shared" si="1"/>
        <v>0</v>
      </c>
      <c r="P27" s="374">
        <f t="shared" si="2"/>
        <v>0</v>
      </c>
      <c r="Q27" s="347"/>
      <c r="R27" s="347"/>
      <c r="S27" s="347"/>
      <c r="T27" s="347"/>
      <c r="U27" s="347"/>
    </row>
    <row r="28" spans="1:21" ht="15.75">
      <c r="A28" s="921"/>
      <c r="B28" s="936"/>
      <c r="C28" s="458"/>
      <c r="D28" s="458"/>
      <c r="E28" s="458"/>
      <c r="F28" s="347"/>
      <c r="G28" s="459"/>
      <c r="H28" s="460"/>
      <c r="I28" s="459"/>
      <c r="J28" s="460"/>
      <c r="K28" s="459"/>
      <c r="L28" s="460"/>
      <c r="M28" s="459"/>
      <c r="N28" s="460"/>
      <c r="O28" s="375">
        <f t="shared" si="1"/>
        <v>0</v>
      </c>
      <c r="P28" s="374">
        <f t="shared" si="2"/>
        <v>0</v>
      </c>
      <c r="Q28" s="347"/>
      <c r="R28" s="347"/>
      <c r="S28" s="347"/>
      <c r="T28" s="347"/>
      <c r="U28" s="347"/>
    </row>
    <row r="29" spans="1:21" ht="15.75">
      <c r="A29" s="921"/>
      <c r="B29" s="936"/>
      <c r="C29" s="458"/>
      <c r="D29" s="458"/>
      <c r="E29" s="458"/>
      <c r="F29" s="347"/>
      <c r="G29" s="459"/>
      <c r="H29" s="460"/>
      <c r="I29" s="459"/>
      <c r="J29" s="460"/>
      <c r="K29" s="459"/>
      <c r="L29" s="460"/>
      <c r="M29" s="459"/>
      <c r="N29" s="460"/>
      <c r="O29" s="375">
        <f t="shared" si="1"/>
        <v>0</v>
      </c>
      <c r="P29" s="374">
        <f t="shared" si="2"/>
        <v>0</v>
      </c>
      <c r="Q29" s="347"/>
      <c r="R29" s="347"/>
      <c r="S29" s="347"/>
      <c r="T29" s="347"/>
      <c r="U29" s="347"/>
    </row>
    <row r="30" spans="1:21" ht="15.75">
      <c r="A30" s="921"/>
      <c r="B30" s="936"/>
      <c r="C30" s="458"/>
      <c r="D30" s="458"/>
      <c r="E30" s="458"/>
      <c r="F30" s="347"/>
      <c r="G30" s="459"/>
      <c r="H30" s="460"/>
      <c r="I30" s="459"/>
      <c r="J30" s="460"/>
      <c r="K30" s="459"/>
      <c r="L30" s="460"/>
      <c r="M30" s="459"/>
      <c r="N30" s="460"/>
      <c r="O30" s="375">
        <f t="shared" si="1"/>
        <v>0</v>
      </c>
      <c r="P30" s="374">
        <f t="shared" si="2"/>
        <v>0</v>
      </c>
      <c r="Q30" s="347"/>
      <c r="R30" s="347"/>
      <c r="S30" s="347"/>
      <c r="T30" s="347"/>
      <c r="U30" s="347"/>
    </row>
    <row r="31" spans="1:21" ht="15.75">
      <c r="A31" s="921"/>
      <c r="B31" s="936" t="s">
        <v>1499</v>
      </c>
      <c r="C31" s="458"/>
      <c r="D31" s="458"/>
      <c r="E31" s="458"/>
      <c r="F31" s="347"/>
      <c r="G31" s="459"/>
      <c r="H31" s="460"/>
      <c r="I31" s="459"/>
      <c r="J31" s="460"/>
      <c r="K31" s="459"/>
      <c r="L31" s="460"/>
      <c r="M31" s="459"/>
      <c r="N31" s="460"/>
      <c r="O31" s="375">
        <f t="shared" si="1"/>
        <v>0</v>
      </c>
      <c r="P31" s="374">
        <f t="shared" si="2"/>
        <v>0</v>
      </c>
      <c r="Q31" s="347"/>
      <c r="R31" s="347"/>
      <c r="S31" s="347"/>
      <c r="T31" s="347"/>
      <c r="U31" s="347"/>
    </row>
    <row r="32" spans="1:21" ht="15.75">
      <c r="A32" s="921"/>
      <c r="B32" s="936"/>
      <c r="C32" s="458"/>
      <c r="D32" s="458"/>
      <c r="E32" s="458"/>
      <c r="F32" s="347"/>
      <c r="G32" s="459"/>
      <c r="H32" s="460"/>
      <c r="I32" s="459"/>
      <c r="J32" s="460"/>
      <c r="K32" s="459"/>
      <c r="L32" s="460"/>
      <c r="M32" s="459"/>
      <c r="N32" s="460"/>
      <c r="O32" s="375">
        <f t="shared" si="1"/>
        <v>0</v>
      </c>
      <c r="P32" s="374">
        <f t="shared" si="2"/>
        <v>0</v>
      </c>
      <c r="Q32" s="347"/>
      <c r="R32" s="347"/>
      <c r="S32" s="347"/>
      <c r="T32" s="347"/>
      <c r="U32" s="347"/>
    </row>
    <row r="33" spans="1:21" ht="15.75">
      <c r="A33" s="921"/>
      <c r="B33" s="936"/>
      <c r="C33" s="458"/>
      <c r="D33" s="458"/>
      <c r="E33" s="458"/>
      <c r="F33" s="347"/>
      <c r="G33" s="459"/>
      <c r="H33" s="460"/>
      <c r="I33" s="459"/>
      <c r="J33" s="460"/>
      <c r="K33" s="459"/>
      <c r="L33" s="460"/>
      <c r="M33" s="459"/>
      <c r="N33" s="460"/>
      <c r="O33" s="375">
        <f t="shared" si="1"/>
        <v>0</v>
      </c>
      <c r="P33" s="374">
        <f t="shared" si="2"/>
        <v>0</v>
      </c>
      <c r="Q33" s="347"/>
      <c r="R33" s="347"/>
      <c r="S33" s="347"/>
      <c r="T33" s="347"/>
      <c r="U33" s="347"/>
    </row>
    <row r="34" spans="1:21" ht="15.75">
      <c r="A34" s="940"/>
      <c r="B34" s="936"/>
      <c r="C34" s="458"/>
      <c r="D34" s="458"/>
      <c r="E34" s="458"/>
      <c r="F34" s="347"/>
      <c r="G34" s="459"/>
      <c r="H34" s="460"/>
      <c r="I34" s="459"/>
      <c r="J34" s="460"/>
      <c r="K34" s="459"/>
      <c r="L34" s="460"/>
      <c r="M34" s="459"/>
      <c r="N34" s="460"/>
      <c r="O34" s="375">
        <f t="shared" si="1"/>
        <v>0</v>
      </c>
      <c r="P34" s="374">
        <f t="shared" si="2"/>
        <v>0</v>
      </c>
      <c r="Q34" s="347"/>
      <c r="R34" s="347"/>
      <c r="S34" s="347"/>
      <c r="T34" s="347"/>
      <c r="U34" s="347"/>
    </row>
    <row r="35" spans="1:21" ht="15.75" customHeight="1">
      <c r="A35" s="939" t="s">
        <v>1501</v>
      </c>
      <c r="B35" s="848" t="s">
        <v>1496</v>
      </c>
      <c r="C35" s="458"/>
      <c r="D35" s="458"/>
      <c r="E35" s="458"/>
      <c r="F35" s="347"/>
      <c r="G35" s="459"/>
      <c r="H35" s="460"/>
      <c r="I35" s="459"/>
      <c r="J35" s="460"/>
      <c r="K35" s="459"/>
      <c r="L35" s="460"/>
      <c r="M35" s="459"/>
      <c r="N35" s="460"/>
      <c r="O35" s="375">
        <f t="shared" si="1"/>
        <v>0</v>
      </c>
      <c r="P35" s="374">
        <f t="shared" si="2"/>
        <v>0</v>
      </c>
      <c r="Q35" s="347"/>
      <c r="R35" s="347"/>
      <c r="S35" s="347"/>
      <c r="T35" s="347"/>
      <c r="U35" s="347"/>
    </row>
    <row r="36" spans="1:21" ht="15.75">
      <c r="A36" s="939"/>
      <c r="B36" s="849"/>
      <c r="C36" s="458"/>
      <c r="D36" s="458"/>
      <c r="E36" s="458"/>
      <c r="F36" s="347"/>
      <c r="G36" s="459"/>
      <c r="H36" s="460"/>
      <c r="I36" s="459"/>
      <c r="J36" s="460"/>
      <c r="K36" s="459"/>
      <c r="L36" s="460"/>
      <c r="M36" s="459"/>
      <c r="N36" s="460"/>
      <c r="O36" s="375">
        <f t="shared" si="1"/>
        <v>0</v>
      </c>
      <c r="P36" s="374">
        <f t="shared" si="2"/>
        <v>0</v>
      </c>
      <c r="Q36" s="347"/>
      <c r="R36" s="347"/>
      <c r="S36" s="347"/>
      <c r="T36" s="347"/>
      <c r="U36" s="347"/>
    </row>
    <row r="37" spans="1:21" ht="15.75">
      <c r="A37" s="939"/>
      <c r="B37" s="849"/>
      <c r="C37" s="458"/>
      <c r="D37" s="458"/>
      <c r="E37" s="458"/>
      <c r="F37" s="347"/>
      <c r="G37" s="459"/>
      <c r="H37" s="460"/>
      <c r="I37" s="459"/>
      <c r="J37" s="460"/>
      <c r="K37" s="459"/>
      <c r="L37" s="460"/>
      <c r="M37" s="459"/>
      <c r="N37" s="460"/>
      <c r="O37" s="375">
        <f t="shared" si="1"/>
        <v>0</v>
      </c>
      <c r="P37" s="374">
        <f t="shared" si="2"/>
        <v>0</v>
      </c>
      <c r="Q37" s="347"/>
      <c r="R37" s="347"/>
      <c r="S37" s="347"/>
      <c r="T37" s="347"/>
      <c r="U37" s="347"/>
    </row>
    <row r="38" spans="1:21" ht="15.75">
      <c r="A38" s="939"/>
      <c r="B38" s="937"/>
      <c r="C38" s="458"/>
      <c r="D38" s="458"/>
      <c r="E38" s="458"/>
      <c r="F38" s="347"/>
      <c r="G38" s="459"/>
      <c r="H38" s="460"/>
      <c r="I38" s="459"/>
      <c r="J38" s="460"/>
      <c r="K38" s="459"/>
      <c r="L38" s="460"/>
      <c r="M38" s="459"/>
      <c r="N38" s="460"/>
      <c r="O38" s="375">
        <f t="shared" si="1"/>
        <v>0</v>
      </c>
      <c r="P38" s="374">
        <f t="shared" si="2"/>
        <v>0</v>
      </c>
      <c r="Q38" s="347"/>
      <c r="R38" s="347"/>
      <c r="S38" s="347"/>
      <c r="T38" s="347"/>
      <c r="U38" s="347"/>
    </row>
    <row r="39" spans="1:21" ht="15.75">
      <c r="A39" s="939"/>
      <c r="B39" s="848" t="s">
        <v>1496</v>
      </c>
      <c r="C39" s="458"/>
      <c r="D39" s="458"/>
      <c r="E39" s="458"/>
      <c r="F39" s="347"/>
      <c r="G39" s="459"/>
      <c r="H39" s="460"/>
      <c r="I39" s="459"/>
      <c r="J39" s="460"/>
      <c r="K39" s="459"/>
      <c r="L39" s="460"/>
      <c r="M39" s="459"/>
      <c r="N39" s="460"/>
      <c r="O39" s="375">
        <f t="shared" si="1"/>
        <v>0</v>
      </c>
      <c r="P39" s="374">
        <f t="shared" si="2"/>
        <v>0</v>
      </c>
      <c r="Q39" s="347"/>
      <c r="R39" s="347"/>
      <c r="S39" s="347"/>
      <c r="T39" s="347"/>
      <c r="U39" s="347"/>
    </row>
    <row r="40" spans="1:21" ht="15.75">
      <c r="A40" s="939"/>
      <c r="B40" s="849"/>
      <c r="C40" s="458"/>
      <c r="D40" s="458"/>
      <c r="E40" s="458"/>
      <c r="F40" s="347"/>
      <c r="G40" s="459"/>
      <c r="H40" s="460"/>
      <c r="I40" s="459"/>
      <c r="J40" s="460"/>
      <c r="K40" s="459"/>
      <c r="L40" s="460"/>
      <c r="M40" s="459"/>
      <c r="N40" s="460"/>
      <c r="O40" s="375">
        <f t="shared" si="1"/>
        <v>0</v>
      </c>
      <c r="P40" s="374">
        <f t="shared" si="2"/>
        <v>0</v>
      </c>
      <c r="Q40" s="347"/>
      <c r="R40" s="347"/>
      <c r="S40" s="347"/>
      <c r="T40" s="347"/>
      <c r="U40" s="347"/>
    </row>
    <row r="41" spans="1:21" ht="15.75">
      <c r="A41" s="939"/>
      <c r="B41" s="849"/>
      <c r="C41" s="458"/>
      <c r="D41" s="458"/>
      <c r="E41" s="458"/>
      <c r="F41" s="347"/>
      <c r="G41" s="459"/>
      <c r="H41" s="460"/>
      <c r="I41" s="459"/>
      <c r="J41" s="460"/>
      <c r="K41" s="459"/>
      <c r="L41" s="460"/>
      <c r="M41" s="459"/>
      <c r="N41" s="460"/>
      <c r="O41" s="375">
        <f t="shared" si="1"/>
        <v>0</v>
      </c>
      <c r="P41" s="374">
        <f t="shared" si="2"/>
        <v>0</v>
      </c>
      <c r="Q41" s="347"/>
      <c r="R41" s="347"/>
      <c r="S41" s="347"/>
      <c r="T41" s="347"/>
      <c r="U41" s="347"/>
    </row>
    <row r="42" spans="1:21" ht="15.75">
      <c r="A42" s="939"/>
      <c r="B42" s="937"/>
      <c r="C42" s="458"/>
      <c r="D42" s="458"/>
      <c r="E42" s="458"/>
      <c r="F42" s="347"/>
      <c r="G42" s="459"/>
      <c r="H42" s="460"/>
      <c r="I42" s="459"/>
      <c r="J42" s="460"/>
      <c r="K42" s="459"/>
      <c r="L42" s="460"/>
      <c r="M42" s="459"/>
      <c r="N42" s="460"/>
      <c r="O42" s="375">
        <f t="shared" si="1"/>
        <v>0</v>
      </c>
      <c r="P42" s="374">
        <f t="shared" si="2"/>
        <v>0</v>
      </c>
      <c r="Q42" s="347"/>
      <c r="R42" s="347"/>
      <c r="S42" s="347"/>
      <c r="T42" s="347"/>
      <c r="U42" s="347"/>
    </row>
    <row r="43" spans="1:21" ht="15.75">
      <c r="A43" s="920" t="s">
        <v>1502</v>
      </c>
      <c r="B43" s="936" t="s">
        <v>1498</v>
      </c>
      <c r="C43" s="458"/>
      <c r="D43" s="458"/>
      <c r="E43" s="458"/>
      <c r="F43" s="347"/>
      <c r="G43" s="459"/>
      <c r="H43" s="460"/>
      <c r="I43" s="459"/>
      <c r="J43" s="460"/>
      <c r="K43" s="459"/>
      <c r="L43" s="460"/>
      <c r="M43" s="459"/>
      <c r="N43" s="460"/>
      <c r="O43" s="375">
        <f t="shared" si="1"/>
        <v>0</v>
      </c>
      <c r="P43" s="374">
        <f t="shared" si="2"/>
        <v>0</v>
      </c>
      <c r="Q43" s="347"/>
      <c r="R43" s="347"/>
      <c r="S43" s="347"/>
      <c r="T43" s="347"/>
      <c r="U43" s="347"/>
    </row>
    <row r="44" spans="1:21" ht="15.75">
      <c r="A44" s="921"/>
      <c r="B44" s="936"/>
      <c r="C44" s="458"/>
      <c r="D44" s="458"/>
      <c r="E44" s="458"/>
      <c r="F44" s="347"/>
      <c r="G44" s="459"/>
      <c r="H44" s="460"/>
      <c r="I44" s="459"/>
      <c r="J44" s="460"/>
      <c r="K44" s="459"/>
      <c r="L44" s="460"/>
      <c r="M44" s="459"/>
      <c r="N44" s="460"/>
      <c r="O44" s="375">
        <f t="shared" si="1"/>
        <v>0</v>
      </c>
      <c r="P44" s="374">
        <f t="shared" si="2"/>
        <v>0</v>
      </c>
      <c r="Q44" s="347"/>
      <c r="R44" s="347"/>
      <c r="S44" s="347"/>
      <c r="T44" s="347"/>
      <c r="U44" s="347"/>
    </row>
    <row r="45" spans="1:21" ht="15.75">
      <c r="A45" s="921"/>
      <c r="B45" s="936"/>
      <c r="C45" s="458"/>
      <c r="D45" s="458"/>
      <c r="E45" s="458"/>
      <c r="F45" s="347"/>
      <c r="G45" s="459"/>
      <c r="H45" s="460"/>
      <c r="I45" s="459"/>
      <c r="J45" s="460"/>
      <c r="K45" s="459"/>
      <c r="L45" s="460"/>
      <c r="M45" s="459"/>
      <c r="N45" s="460"/>
      <c r="O45" s="375">
        <f t="shared" si="1"/>
        <v>0</v>
      </c>
      <c r="P45" s="374">
        <f t="shared" si="2"/>
        <v>0</v>
      </c>
      <c r="Q45" s="347"/>
      <c r="R45" s="347"/>
      <c r="S45" s="347"/>
      <c r="T45" s="347"/>
      <c r="U45" s="347"/>
    </row>
    <row r="46" spans="1:21" ht="15.75">
      <c r="A46" s="921"/>
      <c r="B46" s="936"/>
      <c r="C46" s="458"/>
      <c r="D46" s="458"/>
      <c r="E46" s="458"/>
      <c r="F46" s="347"/>
      <c r="G46" s="459"/>
      <c r="H46" s="460"/>
      <c r="I46" s="459"/>
      <c r="J46" s="460"/>
      <c r="K46" s="459"/>
      <c r="L46" s="460"/>
      <c r="M46" s="459"/>
      <c r="N46" s="460"/>
      <c r="O46" s="375">
        <f t="shared" si="1"/>
        <v>0</v>
      </c>
      <c r="P46" s="374">
        <f t="shared" si="2"/>
        <v>0</v>
      </c>
      <c r="Q46" s="347"/>
      <c r="R46" s="347"/>
      <c r="S46" s="347"/>
      <c r="T46" s="347"/>
      <c r="U46" s="347"/>
    </row>
    <row r="47" spans="1:21" ht="15.75">
      <c r="A47" s="921"/>
      <c r="B47" s="936" t="s">
        <v>1498</v>
      </c>
      <c r="C47" s="458"/>
      <c r="D47" s="458"/>
      <c r="E47" s="458"/>
      <c r="F47" s="347"/>
      <c r="G47" s="459"/>
      <c r="H47" s="460"/>
      <c r="I47" s="459"/>
      <c r="J47" s="460"/>
      <c r="K47" s="459"/>
      <c r="L47" s="460"/>
      <c r="M47" s="459"/>
      <c r="N47" s="460"/>
      <c r="O47" s="375">
        <f t="shared" si="1"/>
        <v>0</v>
      </c>
      <c r="P47" s="374">
        <f t="shared" si="2"/>
        <v>0</v>
      </c>
      <c r="Q47" s="347"/>
      <c r="R47" s="347"/>
      <c r="S47" s="347"/>
      <c r="T47" s="347"/>
      <c r="U47" s="347"/>
    </row>
    <row r="48" spans="1:21" ht="15.75">
      <c r="A48" s="921"/>
      <c r="B48" s="936"/>
      <c r="C48" s="458"/>
      <c r="D48" s="458"/>
      <c r="E48" s="458"/>
      <c r="F48" s="347"/>
      <c r="G48" s="459"/>
      <c r="H48" s="460"/>
      <c r="I48" s="459"/>
      <c r="J48" s="460"/>
      <c r="K48" s="459"/>
      <c r="L48" s="460"/>
      <c r="M48" s="459"/>
      <c r="N48" s="460"/>
      <c r="O48" s="375">
        <f t="shared" si="1"/>
        <v>0</v>
      </c>
      <c r="P48" s="374">
        <f t="shared" si="2"/>
        <v>0</v>
      </c>
      <c r="Q48" s="347"/>
      <c r="R48" s="347"/>
      <c r="S48" s="347"/>
      <c r="T48" s="347"/>
      <c r="U48" s="347"/>
    </row>
    <row r="49" spans="1:21" ht="15.75">
      <c r="A49" s="921"/>
      <c r="B49" s="936"/>
      <c r="C49" s="458"/>
      <c r="D49" s="458"/>
      <c r="E49" s="458"/>
      <c r="F49" s="347"/>
      <c r="G49" s="459"/>
      <c r="H49" s="460"/>
      <c r="I49" s="459"/>
      <c r="J49" s="460"/>
      <c r="K49" s="459"/>
      <c r="L49" s="460"/>
      <c r="M49" s="459"/>
      <c r="N49" s="460"/>
      <c r="O49" s="375">
        <f t="shared" si="1"/>
        <v>0</v>
      </c>
      <c r="P49" s="374">
        <f t="shared" si="2"/>
        <v>0</v>
      </c>
      <c r="Q49" s="347"/>
      <c r="R49" s="347"/>
      <c r="S49" s="347"/>
      <c r="T49" s="347"/>
      <c r="U49" s="347"/>
    </row>
    <row r="50" spans="1:21" ht="15.75">
      <c r="A50" s="921"/>
      <c r="B50" s="936"/>
      <c r="C50" s="458"/>
      <c r="D50" s="458"/>
      <c r="E50" s="458"/>
      <c r="F50" s="347"/>
      <c r="G50" s="459"/>
      <c r="H50" s="460"/>
      <c r="I50" s="459"/>
      <c r="J50" s="460"/>
      <c r="K50" s="459"/>
      <c r="L50" s="460"/>
      <c r="M50" s="459"/>
      <c r="N50" s="460"/>
      <c r="O50" s="375">
        <f t="shared" si="1"/>
        <v>0</v>
      </c>
      <c r="P50" s="374">
        <f t="shared" si="2"/>
        <v>0</v>
      </c>
      <c r="Q50" s="347"/>
      <c r="R50" s="347"/>
      <c r="S50" s="347"/>
      <c r="T50" s="347"/>
      <c r="U50" s="347"/>
    </row>
    <row r="51" spans="1:21" ht="15.75">
      <c r="A51" s="921"/>
      <c r="B51" s="848" t="s">
        <v>1498</v>
      </c>
      <c r="C51" s="458"/>
      <c r="D51" s="458"/>
      <c r="E51" s="458"/>
      <c r="F51" s="347"/>
      <c r="G51" s="459"/>
      <c r="H51" s="460"/>
      <c r="I51" s="459"/>
      <c r="J51" s="460"/>
      <c r="K51" s="459"/>
      <c r="L51" s="460"/>
      <c r="M51" s="459"/>
      <c r="N51" s="460"/>
      <c r="O51" s="375">
        <f t="shared" si="1"/>
        <v>0</v>
      </c>
      <c r="P51" s="374">
        <f t="shared" si="2"/>
        <v>0</v>
      </c>
      <c r="Q51" s="347"/>
      <c r="R51" s="347"/>
      <c r="S51" s="347"/>
      <c r="T51" s="347"/>
      <c r="U51" s="347"/>
    </row>
    <row r="52" spans="1:21" ht="15.75">
      <c r="A52" s="921"/>
      <c r="B52" s="849"/>
      <c r="C52" s="458"/>
      <c r="D52" s="458"/>
      <c r="E52" s="458"/>
      <c r="F52" s="347"/>
      <c r="G52" s="459"/>
      <c r="H52" s="460"/>
      <c r="I52" s="459"/>
      <c r="J52" s="460"/>
      <c r="K52" s="459"/>
      <c r="L52" s="460"/>
      <c r="M52" s="459"/>
      <c r="N52" s="460"/>
      <c r="O52" s="375">
        <f t="shared" si="1"/>
        <v>0</v>
      </c>
      <c r="P52" s="374">
        <f t="shared" si="2"/>
        <v>0</v>
      </c>
      <c r="Q52" s="347"/>
      <c r="R52" s="347"/>
      <c r="S52" s="347"/>
      <c r="T52" s="347"/>
      <c r="U52" s="347"/>
    </row>
    <row r="53" spans="1:21" ht="15.75">
      <c r="A53" s="921"/>
      <c r="B53" s="849"/>
      <c r="C53" s="458"/>
      <c r="D53" s="458"/>
      <c r="E53" s="458"/>
      <c r="F53" s="347"/>
      <c r="G53" s="459"/>
      <c r="H53" s="460"/>
      <c r="I53" s="459"/>
      <c r="J53" s="460"/>
      <c r="K53" s="459"/>
      <c r="L53" s="460"/>
      <c r="M53" s="459"/>
      <c r="N53" s="460"/>
      <c r="O53" s="375">
        <f t="shared" si="1"/>
        <v>0</v>
      </c>
      <c r="P53" s="374">
        <f t="shared" si="2"/>
        <v>0</v>
      </c>
      <c r="Q53" s="347"/>
      <c r="R53" s="347"/>
      <c r="S53" s="347"/>
      <c r="T53" s="347"/>
      <c r="U53" s="347"/>
    </row>
    <row r="54" spans="1:21" ht="15.75">
      <c r="A54" s="940"/>
      <c r="B54" s="937"/>
      <c r="C54" s="458"/>
      <c r="D54" s="458"/>
      <c r="E54" s="458"/>
      <c r="F54" s="347"/>
      <c r="G54" s="459"/>
      <c r="H54" s="460"/>
      <c r="I54" s="459"/>
      <c r="J54" s="460"/>
      <c r="K54" s="459"/>
      <c r="L54" s="460"/>
      <c r="M54" s="459"/>
      <c r="N54" s="460"/>
      <c r="O54" s="375">
        <f t="shared" si="1"/>
        <v>0</v>
      </c>
      <c r="P54" s="374">
        <f t="shared" si="2"/>
        <v>0</v>
      </c>
      <c r="Q54" s="347"/>
      <c r="R54" s="347"/>
      <c r="S54" s="347"/>
      <c r="T54" s="347"/>
      <c r="U54" s="347"/>
    </row>
    <row r="55" spans="1:21" ht="15.75">
      <c r="A55" s="920" t="s">
        <v>1503</v>
      </c>
      <c r="B55" s="848" t="s">
        <v>1499</v>
      </c>
      <c r="C55" s="458"/>
      <c r="D55" s="458"/>
      <c r="E55" s="458"/>
      <c r="F55" s="347"/>
      <c r="G55" s="459"/>
      <c r="H55" s="460"/>
      <c r="I55" s="459"/>
      <c r="J55" s="460"/>
      <c r="K55" s="459"/>
      <c r="L55" s="460"/>
      <c r="M55" s="459"/>
      <c r="N55" s="460"/>
      <c r="O55" s="375">
        <f t="shared" si="1"/>
        <v>0</v>
      </c>
      <c r="P55" s="374">
        <f t="shared" si="2"/>
        <v>0</v>
      </c>
      <c r="Q55" s="347"/>
      <c r="R55" s="347"/>
      <c r="S55" s="347"/>
      <c r="T55" s="347"/>
      <c r="U55" s="347"/>
    </row>
    <row r="56" spans="1:21" ht="15.75">
      <c r="A56" s="921"/>
      <c r="B56" s="849"/>
      <c r="C56" s="458"/>
      <c r="D56" s="458"/>
      <c r="E56" s="458"/>
      <c r="F56" s="347"/>
      <c r="G56" s="459"/>
      <c r="H56" s="460"/>
      <c r="I56" s="459"/>
      <c r="J56" s="460"/>
      <c r="K56" s="459"/>
      <c r="L56" s="460"/>
      <c r="M56" s="459"/>
      <c r="N56" s="460"/>
      <c r="O56" s="375">
        <f t="shared" si="1"/>
        <v>0</v>
      </c>
      <c r="P56" s="374">
        <f t="shared" si="2"/>
        <v>0</v>
      </c>
      <c r="Q56" s="347"/>
      <c r="R56" s="347"/>
      <c r="S56" s="347"/>
      <c r="T56" s="347"/>
      <c r="U56" s="347"/>
    </row>
    <row r="57" spans="1:21" ht="15.75">
      <c r="A57" s="921"/>
      <c r="B57" s="849"/>
      <c r="C57" s="458"/>
      <c r="D57" s="458"/>
      <c r="E57" s="458"/>
      <c r="F57" s="347"/>
      <c r="G57" s="459"/>
      <c r="H57" s="460"/>
      <c r="I57" s="459"/>
      <c r="J57" s="460"/>
      <c r="K57" s="459"/>
      <c r="L57" s="460"/>
      <c r="M57" s="459"/>
      <c r="N57" s="460"/>
      <c r="O57" s="375">
        <f t="shared" si="1"/>
        <v>0</v>
      </c>
      <c r="P57" s="374">
        <f t="shared" si="2"/>
        <v>0</v>
      </c>
      <c r="Q57" s="347"/>
      <c r="R57" s="347"/>
      <c r="S57" s="347"/>
      <c r="T57" s="347"/>
      <c r="U57" s="347"/>
    </row>
    <row r="58" spans="1:21" ht="15.75">
      <c r="A58" s="921"/>
      <c r="B58" s="937"/>
      <c r="C58" s="458"/>
      <c r="D58" s="458"/>
      <c r="E58" s="458"/>
      <c r="F58" s="347"/>
      <c r="G58" s="459"/>
      <c r="H58" s="460"/>
      <c r="I58" s="459"/>
      <c r="J58" s="460"/>
      <c r="K58" s="459"/>
      <c r="L58" s="460"/>
      <c r="M58" s="459"/>
      <c r="N58" s="460"/>
      <c r="O58" s="375">
        <f t="shared" si="1"/>
        <v>0</v>
      </c>
      <c r="P58" s="374">
        <f t="shared" si="2"/>
        <v>0</v>
      </c>
      <c r="Q58" s="347"/>
      <c r="R58" s="347"/>
      <c r="S58" s="347"/>
      <c r="T58" s="347"/>
      <c r="U58" s="347"/>
    </row>
    <row r="59" spans="1:21" ht="15.75">
      <c r="A59" s="921"/>
      <c r="B59" s="848" t="s">
        <v>1497</v>
      </c>
      <c r="C59" s="458"/>
      <c r="D59" s="458"/>
      <c r="E59" s="458"/>
      <c r="F59" s="347"/>
      <c r="G59" s="459"/>
      <c r="H59" s="460"/>
      <c r="I59" s="459"/>
      <c r="J59" s="460"/>
      <c r="K59" s="459"/>
      <c r="L59" s="460"/>
      <c r="M59" s="459"/>
      <c r="N59" s="460"/>
      <c r="O59" s="375">
        <f t="shared" si="1"/>
        <v>0</v>
      </c>
      <c r="P59" s="374">
        <f t="shared" si="2"/>
        <v>0</v>
      </c>
      <c r="Q59" s="347"/>
      <c r="R59" s="347"/>
      <c r="S59" s="347"/>
      <c r="T59" s="347"/>
      <c r="U59" s="347"/>
    </row>
    <row r="60" spans="1:21" ht="15.75">
      <c r="A60" s="921"/>
      <c r="B60" s="849"/>
      <c r="C60" s="458"/>
      <c r="D60" s="458"/>
      <c r="E60" s="458"/>
      <c r="F60" s="347"/>
      <c r="G60" s="459"/>
      <c r="H60" s="460"/>
      <c r="I60" s="459"/>
      <c r="J60" s="460"/>
      <c r="K60" s="459"/>
      <c r="L60" s="460"/>
      <c r="M60" s="459"/>
      <c r="N60" s="460"/>
      <c r="O60" s="375">
        <f t="shared" si="1"/>
        <v>0</v>
      </c>
      <c r="P60" s="374">
        <f t="shared" si="2"/>
        <v>0</v>
      </c>
      <c r="Q60" s="347"/>
      <c r="R60" s="347"/>
      <c r="S60" s="347"/>
      <c r="T60" s="347"/>
      <c r="U60" s="347"/>
    </row>
    <row r="61" spans="1:21" ht="15.75">
      <c r="A61" s="921"/>
      <c r="B61" s="849"/>
      <c r="C61" s="458"/>
      <c r="D61" s="458"/>
      <c r="E61" s="458"/>
      <c r="F61" s="347"/>
      <c r="G61" s="459"/>
      <c r="H61" s="460"/>
      <c r="I61" s="459"/>
      <c r="J61" s="460"/>
      <c r="K61" s="459"/>
      <c r="L61" s="460"/>
      <c r="M61" s="459"/>
      <c r="N61" s="460"/>
      <c r="O61" s="375">
        <f t="shared" si="1"/>
        <v>0</v>
      </c>
      <c r="P61" s="374">
        <f t="shared" si="2"/>
        <v>0</v>
      </c>
      <c r="Q61" s="347"/>
      <c r="R61" s="347"/>
      <c r="S61" s="347"/>
      <c r="T61" s="347"/>
      <c r="U61" s="347"/>
    </row>
    <row r="62" spans="1:21" ht="15.75">
      <c r="A62" s="921"/>
      <c r="B62" s="937"/>
      <c r="C62" s="458"/>
      <c r="D62" s="458"/>
      <c r="E62" s="458"/>
      <c r="F62" s="347"/>
      <c r="G62" s="459"/>
      <c r="H62" s="460"/>
      <c r="I62" s="459"/>
      <c r="J62" s="460"/>
      <c r="K62" s="459"/>
      <c r="L62" s="460"/>
      <c r="M62" s="459"/>
      <c r="N62" s="460"/>
      <c r="O62" s="375">
        <f t="shared" si="1"/>
        <v>0</v>
      </c>
      <c r="P62" s="374">
        <f t="shared" si="2"/>
        <v>0</v>
      </c>
      <c r="Q62" s="347"/>
      <c r="R62" s="347"/>
      <c r="S62" s="347"/>
      <c r="T62" s="347"/>
      <c r="U62" s="347"/>
    </row>
    <row r="63" spans="1:21" ht="15.75">
      <c r="A63" s="921"/>
      <c r="B63" s="848" t="s">
        <v>1499</v>
      </c>
      <c r="C63" s="458"/>
      <c r="D63" s="458"/>
      <c r="E63" s="458"/>
      <c r="F63" s="347"/>
      <c r="G63" s="459"/>
      <c r="H63" s="460"/>
      <c r="I63" s="459"/>
      <c r="J63" s="460"/>
      <c r="K63" s="459"/>
      <c r="L63" s="460"/>
      <c r="M63" s="459"/>
      <c r="N63" s="460"/>
      <c r="O63" s="375">
        <f t="shared" si="1"/>
        <v>0</v>
      </c>
      <c r="P63" s="374">
        <f t="shared" si="2"/>
        <v>0</v>
      </c>
      <c r="Q63" s="347"/>
      <c r="R63" s="347"/>
      <c r="S63" s="347"/>
      <c r="T63" s="347"/>
      <c r="U63" s="347"/>
    </row>
    <row r="64" spans="1:21" ht="15.75">
      <c r="A64" s="921"/>
      <c r="B64" s="849"/>
      <c r="C64" s="458"/>
      <c r="D64" s="458"/>
      <c r="E64" s="458"/>
      <c r="F64" s="347"/>
      <c r="G64" s="459"/>
      <c r="H64" s="460"/>
      <c r="I64" s="459"/>
      <c r="J64" s="460"/>
      <c r="K64" s="459"/>
      <c r="L64" s="460"/>
      <c r="M64" s="459"/>
      <c r="N64" s="460"/>
      <c r="O64" s="375">
        <f t="shared" si="1"/>
        <v>0</v>
      </c>
      <c r="P64" s="374">
        <f t="shared" si="2"/>
        <v>0</v>
      </c>
      <c r="Q64" s="347"/>
      <c r="R64" s="347"/>
      <c r="S64" s="347"/>
      <c r="T64" s="347"/>
      <c r="U64" s="347"/>
    </row>
    <row r="65" spans="1:21" ht="15.75">
      <c r="A65" s="921"/>
      <c r="B65" s="849"/>
      <c r="C65" s="458"/>
      <c r="D65" s="458"/>
      <c r="E65" s="458"/>
      <c r="F65" s="347"/>
      <c r="G65" s="459"/>
      <c r="H65" s="460"/>
      <c r="I65" s="459"/>
      <c r="J65" s="460"/>
      <c r="K65" s="459"/>
      <c r="L65" s="460"/>
      <c r="M65" s="459"/>
      <c r="N65" s="460"/>
      <c r="O65" s="375">
        <f t="shared" si="1"/>
        <v>0</v>
      </c>
      <c r="P65" s="374">
        <f t="shared" si="2"/>
        <v>0</v>
      </c>
      <c r="Q65" s="347"/>
      <c r="R65" s="347"/>
      <c r="S65" s="347"/>
      <c r="T65" s="347"/>
      <c r="U65" s="347"/>
    </row>
    <row r="66" spans="1:21" ht="15.75">
      <c r="A66" s="921"/>
      <c r="B66" s="937"/>
      <c r="C66" s="458"/>
      <c r="D66" s="458"/>
      <c r="E66" s="458"/>
      <c r="F66" s="347"/>
      <c r="G66" s="459"/>
      <c r="H66" s="460"/>
      <c r="I66" s="459"/>
      <c r="J66" s="460"/>
      <c r="K66" s="459"/>
      <c r="L66" s="460"/>
      <c r="M66" s="459"/>
      <c r="N66" s="460"/>
      <c r="O66" s="375">
        <f t="shared" si="1"/>
        <v>0</v>
      </c>
      <c r="P66" s="374">
        <f t="shared" si="2"/>
        <v>0</v>
      </c>
      <c r="Q66" s="347"/>
      <c r="R66" s="347"/>
      <c r="S66" s="347"/>
      <c r="T66" s="347"/>
      <c r="U66" s="347"/>
    </row>
    <row r="67" spans="1:21" ht="15.75">
      <c r="A67" s="921"/>
      <c r="B67" s="848" t="s">
        <v>1499</v>
      </c>
      <c r="C67" s="458"/>
      <c r="D67" s="458"/>
      <c r="E67" s="458"/>
      <c r="F67" s="347"/>
      <c r="G67" s="459"/>
      <c r="H67" s="460"/>
      <c r="I67" s="459"/>
      <c r="J67" s="460"/>
      <c r="K67" s="459"/>
      <c r="L67" s="460"/>
      <c r="M67" s="459"/>
      <c r="N67" s="460"/>
      <c r="O67" s="375">
        <f t="shared" si="1"/>
        <v>0</v>
      </c>
      <c r="P67" s="374">
        <f t="shared" si="2"/>
        <v>0</v>
      </c>
      <c r="Q67" s="347"/>
      <c r="R67" s="347"/>
      <c r="S67" s="347"/>
      <c r="T67" s="347"/>
      <c r="U67" s="347"/>
    </row>
    <row r="68" spans="1:21" ht="15.75">
      <c r="A68" s="921"/>
      <c r="B68" s="849"/>
      <c r="C68" s="458"/>
      <c r="D68" s="458"/>
      <c r="E68" s="458"/>
      <c r="F68" s="347"/>
      <c r="G68" s="459"/>
      <c r="H68" s="460"/>
      <c r="I68" s="459"/>
      <c r="J68" s="460"/>
      <c r="K68" s="459"/>
      <c r="L68" s="460"/>
      <c r="M68" s="459"/>
      <c r="N68" s="460"/>
      <c r="O68" s="375">
        <f t="shared" si="1"/>
        <v>0</v>
      </c>
      <c r="P68" s="374">
        <f t="shared" si="2"/>
        <v>0</v>
      </c>
      <c r="Q68" s="347"/>
      <c r="R68" s="347"/>
      <c r="S68" s="347"/>
      <c r="T68" s="347"/>
      <c r="U68" s="347"/>
    </row>
    <row r="69" spans="1:21" ht="15.75">
      <c r="A69" s="921"/>
      <c r="B69" s="849"/>
      <c r="C69" s="458"/>
      <c r="D69" s="458"/>
      <c r="E69" s="458"/>
      <c r="F69" s="347"/>
      <c r="G69" s="459"/>
      <c r="H69" s="460"/>
      <c r="I69" s="459"/>
      <c r="J69" s="460"/>
      <c r="K69" s="459"/>
      <c r="L69" s="460"/>
      <c r="M69" s="459"/>
      <c r="N69" s="460"/>
      <c r="O69" s="375">
        <f t="shared" si="1"/>
        <v>0</v>
      </c>
      <c r="P69" s="374">
        <f t="shared" si="2"/>
        <v>0</v>
      </c>
      <c r="Q69" s="347"/>
      <c r="R69" s="347"/>
      <c r="S69" s="347"/>
      <c r="T69" s="347"/>
      <c r="U69" s="347"/>
    </row>
    <row r="70" spans="1:21" ht="15.75">
      <c r="A70" s="940"/>
      <c r="B70" s="937"/>
      <c r="C70" s="458"/>
      <c r="D70" s="458"/>
      <c r="E70" s="458"/>
      <c r="F70" s="347"/>
      <c r="G70" s="347"/>
      <c r="H70" s="460"/>
      <c r="I70" s="347"/>
      <c r="J70" s="460"/>
      <c r="K70" s="347"/>
      <c r="L70" s="460"/>
      <c r="M70" s="347"/>
      <c r="N70" s="460"/>
      <c r="O70" s="375">
        <f t="shared" ref="O70:P70" si="3">G70+I70+K70+M70</f>
        <v>0</v>
      </c>
      <c r="P70" s="374">
        <f t="shared" si="3"/>
        <v>0</v>
      </c>
      <c r="Q70" s="347"/>
      <c r="R70" s="461"/>
      <c r="S70" s="347"/>
      <c r="T70" s="347"/>
      <c r="U70" s="347"/>
    </row>
    <row r="71" spans="1:21" ht="15.75">
      <c r="A71" s="288"/>
      <c r="B71" s="289"/>
      <c r="C71" s="289"/>
      <c r="D71" s="288" t="s">
        <v>1505</v>
      </c>
      <c r="E71" s="289"/>
      <c r="F71" s="290"/>
      <c r="G71" s="75">
        <f t="shared" ref="G71:P71" si="4">SUM(G11:G70)</f>
        <v>0</v>
      </c>
      <c r="H71" s="235">
        <f t="shared" si="4"/>
        <v>0</v>
      </c>
      <c r="I71" s="75">
        <f t="shared" si="4"/>
        <v>0</v>
      </c>
      <c r="J71" s="235">
        <f t="shared" si="4"/>
        <v>0</v>
      </c>
      <c r="K71" s="75">
        <f t="shared" si="4"/>
        <v>0</v>
      </c>
      <c r="L71" s="235">
        <f t="shared" si="4"/>
        <v>0</v>
      </c>
      <c r="M71" s="75">
        <f t="shared" si="4"/>
        <v>0</v>
      </c>
      <c r="N71" s="235">
        <f t="shared" si="4"/>
        <v>0</v>
      </c>
      <c r="O71" s="235">
        <f t="shared" si="4"/>
        <v>0</v>
      </c>
      <c r="P71" s="235">
        <f t="shared" si="4"/>
        <v>0</v>
      </c>
      <c r="Q71" s="68"/>
      <c r="R71" s="68"/>
      <c r="S71" s="68"/>
      <c r="T71" s="68"/>
      <c r="U71" s="68"/>
    </row>
  </sheetData>
  <mergeCells count="37">
    <mergeCell ref="E1:L1"/>
    <mergeCell ref="A7:A9"/>
    <mergeCell ref="B7:B9"/>
    <mergeCell ref="C7:C9"/>
    <mergeCell ref="D7:D9"/>
    <mergeCell ref="E7:E9"/>
    <mergeCell ref="F7:F9"/>
    <mergeCell ref="G7:N7"/>
    <mergeCell ref="G8:H8"/>
    <mergeCell ref="I8:J8"/>
    <mergeCell ref="Q7:Q9"/>
    <mergeCell ref="R7:R9"/>
    <mergeCell ref="S7:S9"/>
    <mergeCell ref="T7:T9"/>
    <mergeCell ref="U7:U9"/>
    <mergeCell ref="B31:B34"/>
    <mergeCell ref="K8:L8"/>
    <mergeCell ref="M8:N8"/>
    <mergeCell ref="A11:A34"/>
    <mergeCell ref="O7:P8"/>
    <mergeCell ref="B11:B14"/>
    <mergeCell ref="B15:B18"/>
    <mergeCell ref="B19:B22"/>
    <mergeCell ref="B23:B26"/>
    <mergeCell ref="B27:B30"/>
    <mergeCell ref="B55:B58"/>
    <mergeCell ref="B59:B62"/>
    <mergeCell ref="B63:B66"/>
    <mergeCell ref="B67:B70"/>
    <mergeCell ref="A35:A42"/>
    <mergeCell ref="B35:B38"/>
    <mergeCell ref="B39:B42"/>
    <mergeCell ref="A43:A54"/>
    <mergeCell ref="B43:B46"/>
    <mergeCell ref="B47:B50"/>
    <mergeCell ref="B51:B54"/>
    <mergeCell ref="A55:A7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0"/>
    <dataValidation allowBlank="1" showInputMessage="1" showErrorMessage="1" promptTitle="INDICADORES DE RESULTADOS" prompt="Medidas o variables para verificar el cumplimiento de cada paso.&#10;" sqref="D7:D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7: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0"/>
    <dataValidation allowBlank="1" showInputMessage="1" showErrorMessage="1" promptTitle="POBLACIÓN OBJETIVO" prompt="Grupo  de personas al cual se pretende beneficiar con dicho actividad." sqref="T7:T10"/>
    <dataValidation allowBlank="1" showInputMessage="1" showErrorMessage="1" promptTitle="MEDIO DE VERIFICACIÓN" prompt="Corresponde a los elementos a través del cual se acredita y se verifican  las actividades." sqref="S7:S10"/>
    <dataValidation allowBlank="1" showInputMessage="1" showErrorMessage="1" promptTitle="JUSTIFICACIÓN" prompt="Es aquella en que se explica de forma convincente el motivo por el que y para que se va realizar dicha actividad, que beneficio va traer a la institución." sqref="R7:R10"/>
    <dataValidation allowBlank="1" showInputMessage="1" showErrorMessage="1" promptTitle="SUPUESTOS" prompt="Un  supuesto es un dato asumido como cierto a efectos de planificación este puede ser positivo como negativo." sqref="Q7:Q1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zoomScale="75" zoomScaleNormal="75" workbookViewId="0">
      <pane ySplit="11" topLeftCell="A364" activePane="bottomLeft" state="frozen"/>
      <selection activeCell="A11" sqref="A11"/>
      <selection pane="bottomLeft" activeCell="B385" sqref="B385"/>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248</v>
      </c>
      <c r="D1" s="190" t="s">
        <v>249</v>
      </c>
      <c r="E1" s="181" t="s">
        <v>250</v>
      </c>
      <c r="F1" s="181" t="s">
        <v>493</v>
      </c>
      <c r="G1" s="181" t="s">
        <v>495</v>
      </c>
      <c r="H1" s="181" t="s">
        <v>497</v>
      </c>
      <c r="I1" s="181" t="s">
        <v>499</v>
      </c>
      <c r="J1" s="181" t="s">
        <v>501</v>
      </c>
      <c r="K1" s="181" t="s">
        <v>503</v>
      </c>
      <c r="L1" s="181" t="s">
        <v>251</v>
      </c>
      <c r="M1" s="181" t="s">
        <v>506</v>
      </c>
      <c r="N1" s="181" t="s">
        <v>252</v>
      </c>
      <c r="O1" s="181" t="s">
        <v>508</v>
      </c>
      <c r="P1" s="181" t="s">
        <v>510</v>
      </c>
      <c r="Q1" s="181" t="s">
        <v>512</v>
      </c>
      <c r="R1" s="181" t="s">
        <v>510</v>
      </c>
      <c r="S1" s="181" t="s">
        <v>512</v>
      </c>
      <c r="T1" s="181" t="s">
        <v>512</v>
      </c>
      <c r="U1" s="181" t="s">
        <v>253</v>
      </c>
      <c r="V1" s="181" t="s">
        <v>513</v>
      </c>
      <c r="W1" s="181" t="s">
        <v>516</v>
      </c>
      <c r="X1" s="181" t="s">
        <v>516</v>
      </c>
      <c r="Y1" s="181" t="s">
        <v>254</v>
      </c>
      <c r="Z1" s="438"/>
      <c r="AA1" s="181" t="s">
        <v>254</v>
      </c>
      <c r="AB1" s="181" t="s">
        <v>518</v>
      </c>
      <c r="AC1" s="181" t="s">
        <v>255</v>
      </c>
      <c r="AD1" s="181" t="s">
        <v>519</v>
      </c>
      <c r="AE1" s="181" t="s">
        <v>520</v>
      </c>
      <c r="AF1" s="181" t="s">
        <v>524</v>
      </c>
      <c r="AG1" s="181" t="s">
        <v>271</v>
      </c>
      <c r="AH1" s="181" t="s">
        <v>525</v>
      </c>
      <c r="AI1" s="181" t="s">
        <v>527</v>
      </c>
      <c r="AJ1" s="181" t="s">
        <v>529</v>
      </c>
      <c r="AK1" s="181" t="s">
        <v>272</v>
      </c>
      <c r="AL1" s="181" t="s">
        <v>531</v>
      </c>
      <c r="AM1" s="181" t="s">
        <v>533</v>
      </c>
      <c r="AN1" s="181" t="s">
        <v>535</v>
      </c>
      <c r="AO1" s="181" t="s">
        <v>537</v>
      </c>
      <c r="AP1" s="181" t="s">
        <v>247</v>
      </c>
      <c r="AQ1" s="181" t="s">
        <v>539</v>
      </c>
      <c r="AR1" s="190" t="s">
        <v>256</v>
      </c>
      <c r="AS1" s="181" t="s">
        <v>541</v>
      </c>
      <c r="AT1" s="181" t="s">
        <v>257</v>
      </c>
      <c r="AU1" s="181" t="s">
        <v>543</v>
      </c>
      <c r="AV1" s="181" t="s">
        <v>545</v>
      </c>
      <c r="AW1" s="181" t="s">
        <v>258</v>
      </c>
      <c r="AX1" s="181" t="s">
        <v>547</v>
      </c>
      <c r="AY1" s="181" t="s">
        <v>549</v>
      </c>
      <c r="AZ1" s="181" t="s">
        <v>259</v>
      </c>
      <c r="BA1" s="181" t="s">
        <v>550</v>
      </c>
      <c r="BB1" s="181" t="s">
        <v>552</v>
      </c>
      <c r="BC1" s="181" t="s">
        <v>553</v>
      </c>
      <c r="BD1" s="181" t="s">
        <v>554</v>
      </c>
      <c r="BE1" s="181" t="s">
        <v>556</v>
      </c>
      <c r="BF1" s="181" t="s">
        <v>558</v>
      </c>
      <c r="BG1" s="181" t="s">
        <v>559</v>
      </c>
      <c r="BH1" s="181" t="s">
        <v>260</v>
      </c>
      <c r="BI1" s="181" t="s">
        <v>561</v>
      </c>
      <c r="BJ1" s="181" t="s">
        <v>563</v>
      </c>
      <c r="BK1" s="181" t="s">
        <v>565</v>
      </c>
      <c r="BL1" s="181" t="s">
        <v>567</v>
      </c>
      <c r="BM1" s="181" t="s">
        <v>569</v>
      </c>
      <c r="BN1" s="181" t="s">
        <v>571</v>
      </c>
      <c r="BO1" s="181" t="s">
        <v>573</v>
      </c>
      <c r="BP1" s="181" t="s">
        <v>575</v>
      </c>
      <c r="BQ1" s="181" t="s">
        <v>273</v>
      </c>
      <c r="BR1" s="181" t="s">
        <v>577</v>
      </c>
      <c r="BS1" s="181" t="s">
        <v>579</v>
      </c>
      <c r="BT1" s="181" t="s">
        <v>581</v>
      </c>
      <c r="BU1" s="181" t="s">
        <v>583</v>
      </c>
      <c r="BV1" s="181" t="s">
        <v>585</v>
      </c>
      <c r="BW1" s="181" t="s">
        <v>587</v>
      </c>
      <c r="BX1" s="181" t="s">
        <v>589</v>
      </c>
      <c r="BY1" s="181" t="s">
        <v>591</v>
      </c>
      <c r="BZ1" s="181" t="s">
        <v>593</v>
      </c>
      <c r="CA1" s="181" t="s">
        <v>595</v>
      </c>
      <c r="CB1" s="190" t="s">
        <v>261</v>
      </c>
      <c r="CC1" s="181" t="s">
        <v>262</v>
      </c>
      <c r="CD1" s="181" t="s">
        <v>597</v>
      </c>
      <c r="CE1" s="181" t="s">
        <v>263</v>
      </c>
      <c r="CF1" s="181" t="s">
        <v>599</v>
      </c>
      <c r="CG1" s="181" t="s">
        <v>601</v>
      </c>
      <c r="CH1" s="190" t="s">
        <v>264</v>
      </c>
      <c r="CI1" s="181" t="s">
        <v>265</v>
      </c>
      <c r="CJ1" s="181" t="s">
        <v>603</v>
      </c>
      <c r="CK1" s="181" t="s">
        <v>266</v>
      </c>
      <c r="CL1" s="181" t="s">
        <v>605</v>
      </c>
      <c r="CM1" s="181" t="s">
        <v>607</v>
      </c>
      <c r="CN1" s="181" t="s">
        <v>609</v>
      </c>
      <c r="CO1" s="190" t="s">
        <v>267</v>
      </c>
      <c r="CP1" s="181" t="s">
        <v>615</v>
      </c>
      <c r="CQ1" s="181" t="s">
        <v>617</v>
      </c>
      <c r="CR1" s="181" t="s">
        <v>268</v>
      </c>
      <c r="CS1" s="181" t="s">
        <v>611</v>
      </c>
      <c r="CT1" s="181" t="s">
        <v>613</v>
      </c>
      <c r="CU1" s="181" t="s">
        <v>269</v>
      </c>
      <c r="CV1" s="181" t="s">
        <v>619</v>
      </c>
      <c r="CW1" s="181" t="s">
        <v>270</v>
      </c>
      <c r="CX1" s="181" t="s">
        <v>620</v>
      </c>
      <c r="CY1" s="178" t="s">
        <v>274</v>
      </c>
      <c r="CZ1" s="190" t="s">
        <v>275</v>
      </c>
      <c r="DA1" s="181" t="s">
        <v>621</v>
      </c>
      <c r="DB1" s="181" t="s">
        <v>622</v>
      </c>
      <c r="DC1" s="181" t="s">
        <v>624</v>
      </c>
      <c r="DD1" s="181" t="s">
        <v>276</v>
      </c>
      <c r="DE1" s="181" t="s">
        <v>626</v>
      </c>
      <c r="DF1" s="181" t="s">
        <v>628</v>
      </c>
      <c r="DG1" s="181" t="s">
        <v>630</v>
      </c>
      <c r="DH1" s="181" t="s">
        <v>632</v>
      </c>
      <c r="DI1" s="181" t="s">
        <v>634</v>
      </c>
      <c r="DJ1" s="181" t="s">
        <v>636</v>
      </c>
      <c r="DK1" s="190" t="s">
        <v>277</v>
      </c>
      <c r="DL1" s="181" t="s">
        <v>278</v>
      </c>
      <c r="DM1" s="181" t="s">
        <v>638</v>
      </c>
      <c r="DN1" s="181" t="s">
        <v>279</v>
      </c>
      <c r="DO1" s="181" t="s">
        <v>640</v>
      </c>
      <c r="DP1" s="181" t="s">
        <v>642</v>
      </c>
      <c r="DQ1" s="181" t="s">
        <v>644</v>
      </c>
      <c r="DR1" s="181" t="s">
        <v>646</v>
      </c>
      <c r="DS1" s="181" t="s">
        <v>648</v>
      </c>
      <c r="DT1" s="181" t="s">
        <v>650</v>
      </c>
      <c r="DU1" s="181" t="s">
        <v>652</v>
      </c>
      <c r="DV1" s="181" t="s">
        <v>280</v>
      </c>
      <c r="DW1" s="181" t="s">
        <v>654</v>
      </c>
      <c r="DX1" s="181" t="s">
        <v>656</v>
      </c>
      <c r="DY1" s="181" t="s">
        <v>658</v>
      </c>
      <c r="DZ1" s="190" t="s">
        <v>281</v>
      </c>
      <c r="EA1" s="181" t="s">
        <v>660</v>
      </c>
      <c r="EB1" s="181" t="s">
        <v>282</v>
      </c>
      <c r="EC1" s="181" t="s">
        <v>662</v>
      </c>
      <c r="ED1" s="181" t="s">
        <v>283</v>
      </c>
      <c r="EE1" s="181" t="s">
        <v>664</v>
      </c>
      <c r="EF1" s="181" t="s">
        <v>666</v>
      </c>
      <c r="EG1" s="181" t="s">
        <v>668</v>
      </c>
      <c r="EH1" s="181" t="s">
        <v>670</v>
      </c>
      <c r="EI1" s="181" t="s">
        <v>672</v>
      </c>
      <c r="EJ1" s="181" t="s">
        <v>674</v>
      </c>
      <c r="EK1" s="181" t="s">
        <v>676</v>
      </c>
      <c r="EL1" s="181" t="s">
        <v>678</v>
      </c>
      <c r="EM1" s="181" t="s">
        <v>680</v>
      </c>
      <c r="EN1" s="181" t="s">
        <v>682</v>
      </c>
      <c r="EO1" s="181" t="s">
        <v>684</v>
      </c>
      <c r="EP1" s="190" t="s">
        <v>284</v>
      </c>
      <c r="EQ1" s="181" t="s">
        <v>686</v>
      </c>
      <c r="ER1" s="181" t="s">
        <v>285</v>
      </c>
      <c r="ES1" s="181" t="s">
        <v>688</v>
      </c>
      <c r="ET1" s="181" t="s">
        <v>690</v>
      </c>
      <c r="EU1" s="181" t="s">
        <v>286</v>
      </c>
      <c r="EV1" s="181" t="s">
        <v>692</v>
      </c>
      <c r="EW1" s="181" t="s">
        <v>694</v>
      </c>
      <c r="EX1" s="181" t="s">
        <v>287</v>
      </c>
      <c r="EY1" s="181" t="s">
        <v>696</v>
      </c>
      <c r="EZ1" s="181" t="s">
        <v>698</v>
      </c>
      <c r="FA1" s="181" t="s">
        <v>700</v>
      </c>
      <c r="FB1" s="181" t="s">
        <v>288</v>
      </c>
      <c r="FC1" s="181" t="s">
        <v>702</v>
      </c>
      <c r="FD1" s="181" t="s">
        <v>704</v>
      </c>
      <c r="FE1" s="190" t="s">
        <v>289</v>
      </c>
      <c r="FF1" s="181" t="s">
        <v>290</v>
      </c>
      <c r="FG1" s="181" t="s">
        <v>706</v>
      </c>
      <c r="FH1" s="181" t="s">
        <v>708</v>
      </c>
      <c r="FI1" s="181" t="s">
        <v>710</v>
      </c>
      <c r="FJ1" s="181" t="s">
        <v>712</v>
      </c>
      <c r="FK1" s="181" t="s">
        <v>291</v>
      </c>
      <c r="FL1" s="181" t="s">
        <v>714</v>
      </c>
      <c r="FM1" s="181" t="s">
        <v>716</v>
      </c>
      <c r="FN1" s="181" t="s">
        <v>718</v>
      </c>
      <c r="FO1" s="181" t="s">
        <v>720</v>
      </c>
      <c r="FP1" s="181" t="s">
        <v>722</v>
      </c>
      <c r="FQ1" s="181" t="s">
        <v>292</v>
      </c>
      <c r="FR1" s="181" t="s">
        <v>725</v>
      </c>
      <c r="FS1" s="181" t="s">
        <v>293</v>
      </c>
      <c r="FT1" s="181" t="s">
        <v>728</v>
      </c>
      <c r="FU1" s="181" t="s">
        <v>729</v>
      </c>
      <c r="FV1" s="181" t="s">
        <v>731</v>
      </c>
      <c r="FW1" s="181" t="s">
        <v>294</v>
      </c>
      <c r="FX1" s="181" t="s">
        <v>734</v>
      </c>
      <c r="FY1" s="181" t="s">
        <v>735</v>
      </c>
      <c r="FZ1" s="181" t="s">
        <v>737</v>
      </c>
      <c r="GA1" s="181" t="s">
        <v>295</v>
      </c>
      <c r="GB1" s="181" t="s">
        <v>740</v>
      </c>
      <c r="GC1" s="181" t="s">
        <v>742</v>
      </c>
      <c r="GD1" s="181" t="s">
        <v>744</v>
      </c>
      <c r="GE1" s="190" t="s">
        <v>296</v>
      </c>
      <c r="GF1" s="190" t="s">
        <v>297</v>
      </c>
      <c r="GG1" s="181" t="s">
        <v>303</v>
      </c>
      <c r="GH1" s="181" t="s">
        <v>746</v>
      </c>
      <c r="GI1" s="181" t="s">
        <v>748</v>
      </c>
      <c r="GJ1" s="181" t="s">
        <v>750</v>
      </c>
      <c r="GK1" s="181" t="s">
        <v>752</v>
      </c>
      <c r="GL1" s="181" t="s">
        <v>754</v>
      </c>
      <c r="GM1" s="181" t="s">
        <v>756</v>
      </c>
      <c r="GN1" s="190" t="s">
        <v>298</v>
      </c>
      <c r="GO1" s="181" t="s">
        <v>304</v>
      </c>
      <c r="GP1" s="181" t="s">
        <v>758</v>
      </c>
      <c r="GQ1" s="181" t="s">
        <v>760</v>
      </c>
      <c r="GR1" s="181" t="s">
        <v>761</v>
      </c>
      <c r="GS1" s="181" t="s">
        <v>305</v>
      </c>
      <c r="GT1" s="181" t="s">
        <v>764</v>
      </c>
      <c r="GU1" s="181" t="s">
        <v>765</v>
      </c>
      <c r="GV1" s="190" t="s">
        <v>299</v>
      </c>
      <c r="GW1" s="181" t="s">
        <v>300</v>
      </c>
      <c r="GX1" s="181" t="s">
        <v>767</v>
      </c>
      <c r="GY1" s="181" t="s">
        <v>769</v>
      </c>
      <c r="GZ1" s="181" t="s">
        <v>771</v>
      </c>
      <c r="HA1" s="181" t="s">
        <v>773</v>
      </c>
      <c r="HB1" s="181" t="s">
        <v>775</v>
      </c>
      <c r="HC1" s="190" t="s">
        <v>301</v>
      </c>
      <c r="HD1" s="181" t="s">
        <v>302</v>
      </c>
      <c r="HE1" s="181" t="s">
        <v>777</v>
      </c>
      <c r="HF1" s="181" t="s">
        <v>779</v>
      </c>
      <c r="HG1" s="181" t="s">
        <v>781</v>
      </c>
      <c r="HH1" s="181" t="s">
        <v>783</v>
      </c>
      <c r="HI1" s="181" t="s">
        <v>785</v>
      </c>
      <c r="HJ1" s="181" t="s">
        <v>787</v>
      </c>
      <c r="HK1" s="178" t="s">
        <v>306</v>
      </c>
      <c r="HL1" s="190" t="s">
        <v>307</v>
      </c>
      <c r="HM1" s="181" t="s">
        <v>308</v>
      </c>
      <c r="HN1" s="181" t="s">
        <v>789</v>
      </c>
      <c r="HO1" s="181" t="s">
        <v>791</v>
      </c>
      <c r="HP1" s="181" t="s">
        <v>793</v>
      </c>
      <c r="HQ1" s="181" t="s">
        <v>795</v>
      </c>
      <c r="HR1" s="181" t="s">
        <v>309</v>
      </c>
      <c r="HS1" s="181" t="s">
        <v>798</v>
      </c>
      <c r="HT1" s="181" t="s">
        <v>326</v>
      </c>
      <c r="HU1" s="181" t="s">
        <v>836</v>
      </c>
      <c r="HV1" s="181" t="s">
        <v>838</v>
      </c>
      <c r="HW1" s="181" t="s">
        <v>840</v>
      </c>
      <c r="HX1" s="190" t="s">
        <v>310</v>
      </c>
      <c r="HY1" s="181" t="s">
        <v>800</v>
      </c>
      <c r="HZ1" s="181" t="s">
        <v>802</v>
      </c>
      <c r="IA1" s="181" t="s">
        <v>311</v>
      </c>
      <c r="IB1" s="181" t="s">
        <v>805</v>
      </c>
      <c r="IC1" s="181" t="s">
        <v>807</v>
      </c>
      <c r="ID1" s="181" t="s">
        <v>808</v>
      </c>
      <c r="IE1" s="181" t="s">
        <v>810</v>
      </c>
      <c r="IF1" s="190" t="s">
        <v>312</v>
      </c>
      <c r="IG1" s="181" t="s">
        <v>812</v>
      </c>
      <c r="IH1" s="181" t="s">
        <v>814</v>
      </c>
      <c r="II1" s="181" t="s">
        <v>816</v>
      </c>
      <c r="IJ1" s="181" t="s">
        <v>313</v>
      </c>
      <c r="IK1" s="181" t="s">
        <v>818</v>
      </c>
      <c r="IL1" s="181" t="s">
        <v>820</v>
      </c>
      <c r="IM1" s="181" t="s">
        <v>314</v>
      </c>
      <c r="IN1" s="181" t="s">
        <v>822</v>
      </c>
      <c r="IO1" s="181" t="s">
        <v>824</v>
      </c>
      <c r="IP1" s="181" t="s">
        <v>315</v>
      </c>
      <c r="IQ1" s="181" t="s">
        <v>826</v>
      </c>
      <c r="IR1" s="181" t="s">
        <v>828</v>
      </c>
      <c r="IS1" s="181" t="s">
        <v>830</v>
      </c>
      <c r="IT1" s="181" t="s">
        <v>832</v>
      </c>
      <c r="IU1" s="181" t="s">
        <v>316</v>
      </c>
      <c r="IV1" s="181" t="s">
        <v>834</v>
      </c>
      <c r="IW1" s="190" t="s">
        <v>317</v>
      </c>
      <c r="IX1" s="181" t="s">
        <v>842</v>
      </c>
      <c r="IY1" s="181" t="s">
        <v>844</v>
      </c>
      <c r="IZ1" s="181" t="s">
        <v>318</v>
      </c>
      <c r="JA1" s="181" t="s">
        <v>846</v>
      </c>
      <c r="JB1" s="181" t="s">
        <v>848</v>
      </c>
      <c r="JC1" s="181" t="s">
        <v>850</v>
      </c>
      <c r="JD1" s="190" t="s">
        <v>319</v>
      </c>
      <c r="JE1" s="181" t="s">
        <v>852</v>
      </c>
      <c r="JF1" s="181" t="s">
        <v>320</v>
      </c>
      <c r="JG1" s="181" t="s">
        <v>855</v>
      </c>
      <c r="JH1" s="181" t="s">
        <v>857</v>
      </c>
      <c r="JI1" s="181" t="s">
        <v>859</v>
      </c>
      <c r="JJ1" s="181" t="s">
        <v>861</v>
      </c>
      <c r="JK1" s="181" t="s">
        <v>863</v>
      </c>
      <c r="JL1" s="181" t="s">
        <v>865</v>
      </c>
      <c r="JM1" s="181" t="s">
        <v>321</v>
      </c>
      <c r="JN1" s="181" t="s">
        <v>868</v>
      </c>
      <c r="JO1" s="181" t="s">
        <v>870</v>
      </c>
      <c r="JP1" s="181" t="s">
        <v>872</v>
      </c>
      <c r="JQ1" s="181" t="s">
        <v>874</v>
      </c>
      <c r="JR1" s="181" t="s">
        <v>876</v>
      </c>
      <c r="JS1" s="181" t="s">
        <v>878</v>
      </c>
      <c r="JT1" s="181" t="s">
        <v>880</v>
      </c>
      <c r="JU1" s="181" t="s">
        <v>882</v>
      </c>
      <c r="JV1" s="181" t="s">
        <v>322</v>
      </c>
      <c r="JW1" s="181" t="s">
        <v>885</v>
      </c>
      <c r="JX1" s="181" t="s">
        <v>887</v>
      </c>
      <c r="JY1" s="181" t="s">
        <v>889</v>
      </c>
      <c r="JZ1" s="181" t="s">
        <v>891</v>
      </c>
      <c r="KA1" s="181" t="s">
        <v>892</v>
      </c>
      <c r="KB1" s="181" t="s">
        <v>894</v>
      </c>
      <c r="KC1" s="181" t="s">
        <v>896</v>
      </c>
      <c r="KD1" s="181" t="s">
        <v>898</v>
      </c>
      <c r="KE1" s="181" t="s">
        <v>900</v>
      </c>
      <c r="KF1" s="181" t="s">
        <v>902</v>
      </c>
      <c r="KG1" s="181" t="s">
        <v>904</v>
      </c>
      <c r="KH1" s="181" t="s">
        <v>906</v>
      </c>
      <c r="KI1" s="181" t="s">
        <v>908</v>
      </c>
      <c r="KJ1" s="181" t="s">
        <v>910</v>
      </c>
      <c r="KK1" s="181" t="s">
        <v>912</v>
      </c>
      <c r="KL1" s="181" t="s">
        <v>914</v>
      </c>
      <c r="KM1" s="181" t="s">
        <v>916</v>
      </c>
      <c r="KN1" s="181" t="s">
        <v>918</v>
      </c>
      <c r="KO1" s="181" t="s">
        <v>920</v>
      </c>
      <c r="KP1" s="181" t="s">
        <v>922</v>
      </c>
      <c r="KQ1" s="181" t="s">
        <v>924</v>
      </c>
      <c r="KR1" s="181" t="s">
        <v>926</v>
      </c>
      <c r="KS1" s="181" t="s">
        <v>928</v>
      </c>
      <c r="KT1" s="181" t="s">
        <v>930</v>
      </c>
      <c r="KU1" s="181" t="s">
        <v>932</v>
      </c>
      <c r="KV1" s="181" t="s">
        <v>934</v>
      </c>
      <c r="KW1" s="190" t="s">
        <v>323</v>
      </c>
      <c r="KX1" s="181" t="s">
        <v>936</v>
      </c>
      <c r="KY1" s="181" t="s">
        <v>324</v>
      </c>
      <c r="KZ1" s="181" t="s">
        <v>939</v>
      </c>
      <c r="LA1" s="181" t="s">
        <v>941</v>
      </c>
      <c r="LB1" s="181" t="s">
        <v>943</v>
      </c>
      <c r="LC1" s="181" t="s">
        <v>945</v>
      </c>
      <c r="LD1" s="181" t="s">
        <v>325</v>
      </c>
      <c r="LE1" s="181" t="s">
        <v>948</v>
      </c>
      <c r="LF1" s="181" t="s">
        <v>950</v>
      </c>
      <c r="LG1" s="181" t="s">
        <v>952</v>
      </c>
      <c r="LH1" s="181" t="s">
        <v>954</v>
      </c>
      <c r="LI1" s="181" t="s">
        <v>956</v>
      </c>
      <c r="LJ1" s="181" t="s">
        <v>958</v>
      </c>
      <c r="LK1" s="181" t="s">
        <v>960</v>
      </c>
      <c r="LL1" s="178" t="s">
        <v>327</v>
      </c>
      <c r="LM1" s="190" t="s">
        <v>328</v>
      </c>
      <c r="LN1" s="181" t="s">
        <v>329</v>
      </c>
      <c r="LO1" s="181" t="s">
        <v>330</v>
      </c>
      <c r="LP1" s="190" t="s">
        <v>331</v>
      </c>
      <c r="LQ1" s="181" t="s">
        <v>332</v>
      </c>
      <c r="LR1" s="181" t="s">
        <v>980</v>
      </c>
      <c r="LS1" s="181" t="s">
        <v>982</v>
      </c>
      <c r="LT1" s="181" t="s">
        <v>983</v>
      </c>
      <c r="LU1" s="181" t="s">
        <v>985</v>
      </c>
      <c r="LV1" s="181" t="s">
        <v>986</v>
      </c>
      <c r="LW1" s="181" t="s">
        <v>988</v>
      </c>
      <c r="LX1" s="181" t="s">
        <v>990</v>
      </c>
      <c r="LY1" s="181" t="s">
        <v>992</v>
      </c>
      <c r="LZ1" s="181" t="s">
        <v>994</v>
      </c>
      <c r="MA1" s="181" t="s">
        <v>333</v>
      </c>
      <c r="MB1" s="181" t="s">
        <v>997</v>
      </c>
      <c r="MC1" s="181" t="s">
        <v>998</v>
      </c>
      <c r="MD1" s="181" t="s">
        <v>1000</v>
      </c>
      <c r="ME1" s="181" t="s">
        <v>334</v>
      </c>
      <c r="MF1" s="181" t="s">
        <v>1003</v>
      </c>
      <c r="MG1" s="181" t="s">
        <v>1004</v>
      </c>
      <c r="MH1" s="181" t="s">
        <v>1006</v>
      </c>
      <c r="MI1" s="181" t="s">
        <v>1008</v>
      </c>
      <c r="MJ1" s="181" t="s">
        <v>335</v>
      </c>
      <c r="MK1" s="181" t="s">
        <v>1011</v>
      </c>
      <c r="ML1" s="181" t="s">
        <v>1013</v>
      </c>
      <c r="MM1" s="181" t="s">
        <v>1015</v>
      </c>
      <c r="MN1" s="181" t="s">
        <v>1017</v>
      </c>
      <c r="MO1" s="181" t="s">
        <v>336</v>
      </c>
      <c r="MP1" s="181" t="s">
        <v>1020</v>
      </c>
      <c r="MQ1" s="181" t="s">
        <v>1022</v>
      </c>
      <c r="MR1" s="181" t="s">
        <v>1024</v>
      </c>
      <c r="MS1" s="181" t="s">
        <v>1026</v>
      </c>
      <c r="MT1" s="181" t="s">
        <v>1028</v>
      </c>
      <c r="MU1" s="181" t="s">
        <v>1030</v>
      </c>
      <c r="MV1" s="181" t="s">
        <v>1032</v>
      </c>
      <c r="MW1" s="181" t="s">
        <v>1034</v>
      </c>
      <c r="MX1" s="181" t="s">
        <v>1036</v>
      </c>
      <c r="MY1" s="181" t="s">
        <v>1038</v>
      </c>
      <c r="MZ1" s="181" t="s">
        <v>1040</v>
      </c>
      <c r="NA1" s="181" t="s">
        <v>1041</v>
      </c>
      <c r="NB1" s="190" t="s">
        <v>337</v>
      </c>
      <c r="NC1" s="181" t="s">
        <v>338</v>
      </c>
      <c r="ND1" s="181" t="s">
        <v>1043</v>
      </c>
      <c r="NE1" s="181" t="s">
        <v>1045</v>
      </c>
      <c r="NF1" s="181" t="s">
        <v>1047</v>
      </c>
      <c r="NG1" s="181" t="s">
        <v>1049</v>
      </c>
      <c r="NH1" s="190" t="s">
        <v>339</v>
      </c>
      <c r="NI1" s="181" t="s">
        <v>340</v>
      </c>
      <c r="NJ1" s="181" t="s">
        <v>1050</v>
      </c>
      <c r="NK1" s="181" t="s">
        <v>341</v>
      </c>
      <c r="NL1" s="181" t="s">
        <v>1052</v>
      </c>
      <c r="NM1" s="181" t="s">
        <v>1054</v>
      </c>
      <c r="NN1" s="181" t="s">
        <v>342</v>
      </c>
      <c r="NO1" s="181" t="s">
        <v>1056</v>
      </c>
      <c r="NP1" s="181" t="s">
        <v>1058</v>
      </c>
      <c r="NQ1" s="178" t="s">
        <v>328</v>
      </c>
      <c r="NR1" s="190" t="s">
        <v>329</v>
      </c>
      <c r="NS1" s="181" t="s">
        <v>343</v>
      </c>
      <c r="NT1" s="181" t="s">
        <v>962</v>
      </c>
      <c r="NU1" s="181" t="s">
        <v>964</v>
      </c>
      <c r="NV1" s="181" t="s">
        <v>966</v>
      </c>
      <c r="NW1" s="181" t="s">
        <v>968</v>
      </c>
      <c r="NX1" s="181" t="s">
        <v>344</v>
      </c>
      <c r="NY1" s="181" t="s">
        <v>970</v>
      </c>
      <c r="NZ1" s="181" t="s">
        <v>345</v>
      </c>
      <c r="OA1" s="181" t="s">
        <v>972</v>
      </c>
      <c r="OB1" s="190" t="s">
        <v>330</v>
      </c>
      <c r="OC1" s="181" t="s">
        <v>974</v>
      </c>
      <c r="OD1" s="181" t="s">
        <v>346</v>
      </c>
      <c r="OE1" s="178" t="s">
        <v>330</v>
      </c>
      <c r="OF1" s="190" t="s">
        <v>346</v>
      </c>
      <c r="OG1" s="181" t="s">
        <v>976</v>
      </c>
      <c r="OH1" s="181" t="s">
        <v>978</v>
      </c>
      <c r="OI1" s="181" t="s">
        <v>347</v>
      </c>
      <c r="OJ1" s="178" t="s">
        <v>348</v>
      </c>
      <c r="OK1" s="190" t="s">
        <v>349</v>
      </c>
      <c r="OL1" s="181" t="s">
        <v>350</v>
      </c>
      <c r="OM1" s="181" t="s">
        <v>1059</v>
      </c>
      <c r="ON1" s="181" t="s">
        <v>1061</v>
      </c>
      <c r="OO1" s="181" t="s">
        <v>351</v>
      </c>
      <c r="OP1" s="181" t="s">
        <v>361</v>
      </c>
      <c r="OQ1" s="181" t="s">
        <v>1063</v>
      </c>
      <c r="OR1" s="181" t="s">
        <v>1065</v>
      </c>
      <c r="OS1" s="181" t="s">
        <v>1067</v>
      </c>
      <c r="OT1" s="181" t="s">
        <v>1069</v>
      </c>
      <c r="OU1" s="181" t="s">
        <v>1071</v>
      </c>
      <c r="OV1" s="181" t="s">
        <v>1073</v>
      </c>
      <c r="OW1" s="181" t="s">
        <v>1075</v>
      </c>
      <c r="OX1" s="181" t="s">
        <v>1077</v>
      </c>
      <c r="OY1" s="181" t="s">
        <v>1079</v>
      </c>
      <c r="OZ1" s="181" t="s">
        <v>1081</v>
      </c>
      <c r="PA1" s="181" t="s">
        <v>1083</v>
      </c>
      <c r="PB1" s="181" t="s">
        <v>1085</v>
      </c>
      <c r="PC1" s="181" t="s">
        <v>1087</v>
      </c>
      <c r="PD1" s="181" t="s">
        <v>1089</v>
      </c>
      <c r="PE1" s="181" t="s">
        <v>1091</v>
      </c>
      <c r="PF1" s="181" t="s">
        <v>1093</v>
      </c>
      <c r="PG1" s="181" t="s">
        <v>1095</v>
      </c>
      <c r="PH1" s="181" t="s">
        <v>1097</v>
      </c>
      <c r="PI1" s="181" t="s">
        <v>1099</v>
      </c>
      <c r="PJ1" s="181" t="s">
        <v>1101</v>
      </c>
      <c r="PK1" s="181" t="s">
        <v>1103</v>
      </c>
      <c r="PL1" s="181" t="s">
        <v>1105</v>
      </c>
      <c r="PM1" s="181" t="s">
        <v>362</v>
      </c>
      <c r="PN1" s="181" t="s">
        <v>1108</v>
      </c>
      <c r="PO1" s="181" t="s">
        <v>1110</v>
      </c>
      <c r="PP1" s="181" t="s">
        <v>1111</v>
      </c>
      <c r="PQ1" s="181" t="s">
        <v>1113</v>
      </c>
      <c r="PR1" s="181" t="s">
        <v>1115</v>
      </c>
      <c r="PS1" s="181" t="s">
        <v>1117</v>
      </c>
      <c r="PT1" s="181" t="s">
        <v>1119</v>
      </c>
      <c r="PU1" s="181" t="s">
        <v>1121</v>
      </c>
      <c r="PV1" s="181" t="s">
        <v>1123</v>
      </c>
      <c r="PW1" s="181" t="s">
        <v>1125</v>
      </c>
      <c r="PX1" s="181" t="s">
        <v>1127</v>
      </c>
      <c r="PY1" s="181" t="s">
        <v>1129</v>
      </c>
      <c r="PZ1" s="181" t="s">
        <v>1131</v>
      </c>
      <c r="QA1" s="181" t="s">
        <v>1133</v>
      </c>
      <c r="QB1" s="181" t="s">
        <v>1135</v>
      </c>
      <c r="QC1" s="181" t="s">
        <v>1137</v>
      </c>
      <c r="QD1" s="181" t="s">
        <v>1139</v>
      </c>
      <c r="QE1" s="181" t="s">
        <v>1141</v>
      </c>
      <c r="QF1" s="181" t="s">
        <v>1143</v>
      </c>
      <c r="QG1" s="181" t="s">
        <v>1145</v>
      </c>
      <c r="QH1" s="181" t="s">
        <v>1147</v>
      </c>
      <c r="QI1" s="181" t="s">
        <v>1149</v>
      </c>
      <c r="QJ1" s="181" t="s">
        <v>1151</v>
      </c>
      <c r="QK1" s="181" t="s">
        <v>1153</v>
      </c>
      <c r="QL1" s="181" t="s">
        <v>1155</v>
      </c>
      <c r="QM1" s="181" t="s">
        <v>1157</v>
      </c>
      <c r="QN1" s="181" t="s">
        <v>352</v>
      </c>
      <c r="QO1" s="181" t="s">
        <v>1159</v>
      </c>
      <c r="QP1" s="181" t="s">
        <v>1161</v>
      </c>
      <c r="QQ1" s="181" t="s">
        <v>1163</v>
      </c>
      <c r="QR1" s="181" t="s">
        <v>1165</v>
      </c>
      <c r="QS1" s="181" t="s">
        <v>1167</v>
      </c>
      <c r="QT1" s="190" t="s">
        <v>353</v>
      </c>
      <c r="QU1" s="181" t="s">
        <v>354</v>
      </c>
      <c r="QV1" s="181" t="s">
        <v>1169</v>
      </c>
      <c r="QW1" s="181" t="s">
        <v>1171</v>
      </c>
      <c r="QX1" s="181" t="s">
        <v>1173</v>
      </c>
      <c r="QY1" s="181" t="s">
        <v>1175</v>
      </c>
      <c r="QZ1" s="181" t="s">
        <v>1177</v>
      </c>
      <c r="RA1" s="181" t="s">
        <v>1179</v>
      </c>
      <c r="RB1" s="190" t="s">
        <v>355</v>
      </c>
      <c r="RC1" s="181" t="s">
        <v>1181</v>
      </c>
      <c r="RD1" s="181" t="s">
        <v>356</v>
      </c>
      <c r="RE1" s="190" t="s">
        <v>357</v>
      </c>
      <c r="RF1" s="181" t="s">
        <v>358</v>
      </c>
      <c r="RG1" s="181" t="s">
        <v>1211</v>
      </c>
      <c r="RH1" s="181" t="s">
        <v>1213</v>
      </c>
      <c r="RI1" s="190" t="s">
        <v>359</v>
      </c>
      <c r="RJ1" s="181" t="s">
        <v>360</v>
      </c>
      <c r="RK1" s="181" t="s">
        <v>1215</v>
      </c>
      <c r="RL1" s="181" t="s">
        <v>1216</v>
      </c>
      <c r="RM1" s="181" t="s">
        <v>1217</v>
      </c>
      <c r="RN1" s="181" t="s">
        <v>1218</v>
      </c>
      <c r="RO1" s="181" t="s">
        <v>1220</v>
      </c>
      <c r="RP1" s="181" t="s">
        <v>1221</v>
      </c>
      <c r="RQ1" s="181" t="s">
        <v>1223</v>
      </c>
      <c r="RR1" s="181" t="s">
        <v>1224</v>
      </c>
      <c r="RS1" s="178" t="s">
        <v>355</v>
      </c>
      <c r="RT1" s="190" t="s">
        <v>356</v>
      </c>
      <c r="RU1" s="181" t="s">
        <v>363</v>
      </c>
      <c r="RV1" s="181" t="s">
        <v>1183</v>
      </c>
      <c r="RW1" s="181" t="s">
        <v>1185</v>
      </c>
      <c r="RX1" s="181" t="s">
        <v>1187</v>
      </c>
      <c r="RY1" s="181" t="s">
        <v>1189</v>
      </c>
      <c r="RZ1" s="181" t="s">
        <v>1191</v>
      </c>
      <c r="SA1" s="181" t="s">
        <v>1193</v>
      </c>
      <c r="SB1" s="181" t="s">
        <v>1195</v>
      </c>
      <c r="SC1" s="181" t="s">
        <v>1197</v>
      </c>
      <c r="SD1" s="181" t="s">
        <v>1199</v>
      </c>
      <c r="SE1" s="181" t="s">
        <v>1201</v>
      </c>
      <c r="SF1" s="181" t="s">
        <v>1203</v>
      </c>
      <c r="SG1" s="181" t="s">
        <v>1205</v>
      </c>
      <c r="SH1" s="181" t="s">
        <v>1207</v>
      </c>
      <c r="SI1" s="181" t="s">
        <v>1209</v>
      </c>
      <c r="SJ1" s="178" t="s">
        <v>364</v>
      </c>
      <c r="SK1" s="190" t="s">
        <v>365</v>
      </c>
      <c r="SL1" s="181" t="s">
        <v>366</v>
      </c>
      <c r="SM1" s="181" t="s">
        <v>1226</v>
      </c>
      <c r="SN1" s="181" t="s">
        <v>1228</v>
      </c>
      <c r="SO1" s="181" t="s">
        <v>367</v>
      </c>
      <c r="SP1" s="181" t="s">
        <v>1230</v>
      </c>
      <c r="SQ1" s="181" t="s">
        <v>1232</v>
      </c>
      <c r="SR1" s="181" t="s">
        <v>1234</v>
      </c>
      <c r="SS1" s="181" t="s">
        <v>1236</v>
      </c>
      <c r="ST1" s="190" t="s">
        <v>368</v>
      </c>
      <c r="SU1" s="181" t="s">
        <v>369</v>
      </c>
      <c r="SV1" s="181" t="s">
        <v>1238</v>
      </c>
      <c r="SW1" s="181" t="s">
        <v>1240</v>
      </c>
      <c r="SX1" s="181" t="s">
        <v>1242</v>
      </c>
      <c r="SY1" s="181" t="s">
        <v>1244</v>
      </c>
      <c r="SZ1" s="181" t="s">
        <v>1246</v>
      </c>
      <c r="TA1" s="181" t="s">
        <v>1248</v>
      </c>
      <c r="TB1" s="181" t="s">
        <v>1250</v>
      </c>
      <c r="TC1" s="181" t="s">
        <v>1252</v>
      </c>
      <c r="TD1" s="181" t="s">
        <v>1254</v>
      </c>
      <c r="TE1" s="181" t="s">
        <v>1256</v>
      </c>
      <c r="TF1" s="181" t="s">
        <v>1258</v>
      </c>
      <c r="TG1" s="181" t="s">
        <v>1260</v>
      </c>
      <c r="TH1" s="181" t="s">
        <v>1262</v>
      </c>
      <c r="TI1" s="181" t="s">
        <v>1264</v>
      </c>
      <c r="TJ1" s="181" t="s">
        <v>1266</v>
      </c>
      <c r="TK1" s="178" t="s">
        <v>370</v>
      </c>
      <c r="TL1" s="190" t="s">
        <v>371</v>
      </c>
      <c r="TM1" s="181" t="s">
        <v>372</v>
      </c>
      <c r="TN1" s="181" t="s">
        <v>1268</v>
      </c>
      <c r="TO1" s="181" t="s">
        <v>1270</v>
      </c>
      <c r="TP1" s="181" t="s">
        <v>1272</v>
      </c>
      <c r="TQ1" s="181" t="s">
        <v>1274</v>
      </c>
      <c r="TR1" s="181" t="s">
        <v>1276</v>
      </c>
      <c r="TS1" s="181" t="s">
        <v>373</v>
      </c>
      <c r="TT1" s="181" t="s">
        <v>1278</v>
      </c>
      <c r="TU1" s="181" t="s">
        <v>1280</v>
      </c>
      <c r="TV1" s="181" t="s">
        <v>1282</v>
      </c>
      <c r="TW1" s="181" t="s">
        <v>1284</v>
      </c>
      <c r="TX1" s="181" t="s">
        <v>1286</v>
      </c>
      <c r="TY1" s="181" t="s">
        <v>1288</v>
      </c>
      <c r="TZ1" s="190" t="s">
        <v>374</v>
      </c>
      <c r="UA1" s="181" t="s">
        <v>375</v>
      </c>
      <c r="UB1" s="181" t="s">
        <v>376</v>
      </c>
      <c r="UC1" s="181" t="s">
        <v>1290</v>
      </c>
      <c r="UD1" s="181" t="s">
        <v>1292</v>
      </c>
      <c r="UE1" s="181" t="s">
        <v>1293</v>
      </c>
      <c r="UF1" s="181" t="s">
        <v>1295</v>
      </c>
      <c r="UG1" s="181" t="s">
        <v>1297</v>
      </c>
      <c r="UH1" s="181" t="s">
        <v>1299</v>
      </c>
      <c r="UI1" s="181" t="s">
        <v>1301</v>
      </c>
      <c r="UJ1" s="181" t="s">
        <v>1303</v>
      </c>
      <c r="UK1" s="181" t="s">
        <v>1305</v>
      </c>
      <c r="UL1" s="181" t="s">
        <v>1307</v>
      </c>
      <c r="UM1" s="181" t="s">
        <v>1309</v>
      </c>
      <c r="UN1" s="181" t="s">
        <v>1311</v>
      </c>
      <c r="UO1" s="181" t="s">
        <v>1313</v>
      </c>
      <c r="UP1" s="181" t="s">
        <v>1315</v>
      </c>
      <c r="UQ1" s="181" t="s">
        <v>1317</v>
      </c>
      <c r="UR1" s="181" t="s">
        <v>1319</v>
      </c>
      <c r="US1" s="178" t="s">
        <v>1321</v>
      </c>
      <c r="UT1" s="181" t="s">
        <v>1323</v>
      </c>
      <c r="UU1" s="181" t="s">
        <v>1325</v>
      </c>
      <c r="UV1" s="181" t="s">
        <v>1327</v>
      </c>
      <c r="UW1" s="181" t="s">
        <v>1329</v>
      </c>
      <c r="UX1" s="181" t="s">
        <v>1331</v>
      </c>
      <c r="UY1" s="184"/>
    </row>
    <row r="2" spans="1:571" s="122" customFormat="1" hidden="1">
      <c r="K2" s="160"/>
      <c r="Z2" s="435"/>
      <c r="AB2" s="122" t="s">
        <v>126</v>
      </c>
      <c r="AC2" s="122" t="s">
        <v>127</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244</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1491</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829" t="s">
        <v>390</v>
      </c>
      <c r="L10" s="829"/>
      <c r="M10" s="829"/>
      <c r="N10" s="829"/>
      <c r="O10" s="829"/>
      <c r="P10" s="829"/>
      <c r="Q10" s="829"/>
      <c r="R10" s="829"/>
      <c r="S10" s="829"/>
      <c r="T10" s="829"/>
      <c r="U10" s="829"/>
      <c r="V10" s="829"/>
      <c r="W10" s="829"/>
      <c r="X10" s="829"/>
      <c r="Y10" s="829"/>
      <c r="Z10" s="829"/>
      <c r="AA10" s="829"/>
    </row>
    <row r="11" spans="1:571" ht="79.5" thickBot="1">
      <c r="A11" s="355"/>
      <c r="B11" s="315" t="s">
        <v>130</v>
      </c>
      <c r="C11" s="193" t="s">
        <v>129</v>
      </c>
      <c r="D11" s="194" t="s">
        <v>126</v>
      </c>
      <c r="E11" s="211" t="s">
        <v>1494</v>
      </c>
      <c r="F11" s="194" t="s">
        <v>245</v>
      </c>
      <c r="G11" s="194" t="s">
        <v>457</v>
      </c>
      <c r="H11" s="194" t="s">
        <v>459</v>
      </c>
      <c r="I11" s="211" t="s">
        <v>460</v>
      </c>
      <c r="J11" s="194" t="s">
        <v>458</v>
      </c>
      <c r="K11" s="331" t="s">
        <v>1354</v>
      </c>
      <c r="L11" s="331" t="s">
        <v>1356</v>
      </c>
      <c r="M11" s="331" t="s">
        <v>468</v>
      </c>
      <c r="N11" s="331" t="s">
        <v>1355</v>
      </c>
      <c r="O11" s="331" t="s">
        <v>1357</v>
      </c>
      <c r="P11" s="331" t="s">
        <v>469</v>
      </c>
      <c r="Q11" s="331" t="s">
        <v>1358</v>
      </c>
      <c r="R11" s="331" t="s">
        <v>1359</v>
      </c>
      <c r="S11" s="331" t="s">
        <v>1360</v>
      </c>
      <c r="T11" s="331" t="s">
        <v>1444</v>
      </c>
      <c r="U11" s="331" t="s">
        <v>1361</v>
      </c>
      <c r="V11" s="331" t="s">
        <v>1362</v>
      </c>
      <c r="W11" s="331" t="s">
        <v>1363</v>
      </c>
      <c r="X11" s="331" t="s">
        <v>1364</v>
      </c>
      <c r="Y11" s="331" t="s">
        <v>1365</v>
      </c>
      <c r="Z11" s="331" t="s">
        <v>1464</v>
      </c>
      <c r="AA11" s="331" t="s">
        <v>1506</v>
      </c>
      <c r="AB11" s="330" t="s">
        <v>391</v>
      </c>
      <c r="AC11" s="211" t="s">
        <v>409</v>
      </c>
      <c r="AD11" s="211" t="s">
        <v>392</v>
      </c>
      <c r="AE11" s="211" t="s">
        <v>406</v>
      </c>
      <c r="AF11" s="211" t="s">
        <v>393</v>
      </c>
      <c r="AG11" s="211" t="s">
        <v>394</v>
      </c>
      <c r="AH11" s="211" t="s">
        <v>395</v>
      </c>
      <c r="AI11" s="211" t="s">
        <v>405</v>
      </c>
      <c r="AJ11" s="211" t="s">
        <v>396</v>
      </c>
      <c r="AK11" s="211" t="s">
        <v>397</v>
      </c>
      <c r="AL11" s="211" t="s">
        <v>398</v>
      </c>
      <c r="AM11" s="211" t="s">
        <v>404</v>
      </c>
      <c r="AN11" s="211" t="s">
        <v>399</v>
      </c>
      <c r="AO11" s="211" t="s">
        <v>400</v>
      </c>
      <c r="AP11" s="211" t="s">
        <v>401</v>
      </c>
      <c r="AQ11" s="211" t="s">
        <v>403</v>
      </c>
      <c r="AR11" s="211" t="s">
        <v>402</v>
      </c>
    </row>
    <row r="12" spans="1:571">
      <c r="A12" s="354"/>
      <c r="B12" s="187" t="s">
        <v>248</v>
      </c>
      <c r="C12" s="188" t="s">
        <v>131</v>
      </c>
      <c r="D12" s="189">
        <f>D13+D47+D83+D89+D96</f>
        <v>10346174.279999999</v>
      </c>
      <c r="E12" s="189">
        <f>E13+E47+E83+E89+E96</f>
        <v>0</v>
      </c>
      <c r="F12" s="189">
        <f t="shared" ref="F12:F106" si="0">D12+E12</f>
        <v>10346174.279999999</v>
      </c>
      <c r="G12" s="189">
        <f>G13+G47+G83+G89+G96</f>
        <v>0</v>
      </c>
      <c r="H12" s="189">
        <f>F12-G12</f>
        <v>10346174.279999999</v>
      </c>
      <c r="I12" s="189">
        <f>I13+I47+I83+I89+I96</f>
        <v>0</v>
      </c>
      <c r="J12" s="189">
        <f>F12-I12</f>
        <v>10346174.279999999</v>
      </c>
      <c r="K12" s="189">
        <f t="shared" ref="K12:AD12" si="1">K13+K47+K83+K89+K96</f>
        <v>0</v>
      </c>
      <c r="L12" s="189">
        <f t="shared" si="1"/>
        <v>729000</v>
      </c>
      <c r="M12" s="189">
        <f t="shared" si="1"/>
        <v>0</v>
      </c>
      <c r="N12" s="189">
        <f t="shared" si="1"/>
        <v>0</v>
      </c>
      <c r="O12" s="189">
        <f t="shared" si="1"/>
        <v>0</v>
      </c>
      <c r="P12" s="189">
        <f t="shared" si="1"/>
        <v>769500</v>
      </c>
      <c r="Q12" s="189">
        <f t="shared" si="1"/>
        <v>0</v>
      </c>
      <c r="R12" s="189">
        <f t="shared" si="1"/>
        <v>0</v>
      </c>
      <c r="S12" s="189">
        <f t="shared" si="1"/>
        <v>1363856.13</v>
      </c>
      <c r="T12" s="189">
        <f t="shared" ref="T12" si="2">T13+T47+T83+T89+T96</f>
        <v>0</v>
      </c>
      <c r="U12" s="189">
        <f t="shared" si="1"/>
        <v>3560643.63</v>
      </c>
      <c r="V12" s="189">
        <f t="shared" si="1"/>
        <v>0</v>
      </c>
      <c r="W12" s="189">
        <f t="shared" si="1"/>
        <v>2468015.3250000002</v>
      </c>
      <c r="X12" s="189">
        <f t="shared" si="1"/>
        <v>168750</v>
      </c>
      <c r="Y12" s="189">
        <f t="shared" ref="Y12:Z12" si="3">Y13+Y47+Y83+Y89+Y96</f>
        <v>0</v>
      </c>
      <c r="Z12" s="189">
        <f t="shared" si="3"/>
        <v>0</v>
      </c>
      <c r="AA12" s="189">
        <f t="shared" si="1"/>
        <v>1286409.1949999998</v>
      </c>
      <c r="AB12" s="189">
        <f t="shared" si="1"/>
        <v>5201753.625</v>
      </c>
      <c r="AC12" s="189">
        <f t="shared" si="1"/>
        <v>0</v>
      </c>
      <c r="AD12" s="189">
        <f t="shared" si="1"/>
        <v>5054420.6549999993</v>
      </c>
      <c r="AE12" s="189">
        <f>AB12+AC12+AD12</f>
        <v>10256174.279999999</v>
      </c>
      <c r="AF12" s="189">
        <f>AF13+AF47+AF83+AF89+AF96</f>
        <v>0</v>
      </c>
      <c r="AG12" s="189">
        <f>AG13+AG47+AG83+AG89+AG96</f>
        <v>0</v>
      </c>
      <c r="AH12" s="189">
        <f>AH13+AH47+AH83+AH89+AH96</f>
        <v>0</v>
      </c>
      <c r="AI12" s="189">
        <f>AF12+AG12+AH12</f>
        <v>0</v>
      </c>
      <c r="AJ12" s="189">
        <f>AJ13+AJ47+AJ83+AJ89+AJ96</f>
        <v>90000</v>
      </c>
      <c r="AK12" s="189">
        <f>AK13+AK47+AK83+AK89+AK96</f>
        <v>0</v>
      </c>
      <c r="AL12" s="189">
        <f>AL13+AL47+AL83+AL89+AL96</f>
        <v>0</v>
      </c>
      <c r="AM12" s="189">
        <f>AJ12+AK12+AL12</f>
        <v>90000</v>
      </c>
      <c r="AN12" s="189">
        <f>AN13+AN47+AN83+AN89+AN96</f>
        <v>0</v>
      </c>
      <c r="AO12" s="189">
        <f>AO13+AO47+AO83+AO89+AO96</f>
        <v>0</v>
      </c>
      <c r="AP12" s="189">
        <f>AP13+AP47+AP83+AP89+AP96</f>
        <v>0</v>
      </c>
      <c r="AQ12" s="189">
        <f>AN12+AO12+AP12</f>
        <v>0</v>
      </c>
      <c r="AR12" s="189">
        <f>AE12+AI12+AM12+AQ12</f>
        <v>10346174.279999999</v>
      </c>
    </row>
    <row r="13" spans="1:571">
      <c r="B13" s="190" t="s">
        <v>249</v>
      </c>
      <c r="C13" s="191" t="s">
        <v>132</v>
      </c>
      <c r="D13" s="192">
        <f>SUM(D14:D46)</f>
        <v>7916174.2799999993</v>
      </c>
      <c r="E13" s="192">
        <f>SUM(E14:E46)</f>
        <v>0</v>
      </c>
      <c r="F13" s="192">
        <f t="shared" si="0"/>
        <v>7916174.2799999993</v>
      </c>
      <c r="G13" s="192">
        <f>SUM(G14:G46)</f>
        <v>0</v>
      </c>
      <c r="H13" s="192">
        <f t="shared" ref="H13:H220" si="4">F13-G13</f>
        <v>7916174.2799999993</v>
      </c>
      <c r="I13" s="192">
        <f>SUM(I14:I46)</f>
        <v>0</v>
      </c>
      <c r="J13" s="192">
        <f t="shared" ref="J13:J220" si="5">F13-I13</f>
        <v>7916174.2799999993</v>
      </c>
      <c r="K13" s="192">
        <f t="shared" ref="K13:AD13" si="6">SUM(K14:K46)</f>
        <v>0</v>
      </c>
      <c r="L13" s="192">
        <f t="shared" si="6"/>
        <v>729000</v>
      </c>
      <c r="M13" s="192">
        <f t="shared" si="6"/>
        <v>0</v>
      </c>
      <c r="N13" s="192">
        <f t="shared" si="6"/>
        <v>0</v>
      </c>
      <c r="O13" s="192">
        <f t="shared" si="6"/>
        <v>0</v>
      </c>
      <c r="P13" s="192">
        <f t="shared" si="6"/>
        <v>0</v>
      </c>
      <c r="Q13" s="192">
        <f t="shared" si="6"/>
        <v>0</v>
      </c>
      <c r="R13" s="192">
        <f t="shared" si="6"/>
        <v>0</v>
      </c>
      <c r="S13" s="192">
        <f t="shared" si="6"/>
        <v>1363856.13</v>
      </c>
      <c r="T13" s="192">
        <f t="shared" ref="T13" si="7">SUM(T14:T46)</f>
        <v>0</v>
      </c>
      <c r="U13" s="192">
        <f t="shared" si="6"/>
        <v>2068893.63</v>
      </c>
      <c r="V13" s="192">
        <f t="shared" si="6"/>
        <v>0</v>
      </c>
      <c r="W13" s="192">
        <f t="shared" si="6"/>
        <v>2468015.3250000002</v>
      </c>
      <c r="X13" s="192">
        <f t="shared" si="6"/>
        <v>0</v>
      </c>
      <c r="Y13" s="192">
        <f t="shared" ref="Y13:Z13" si="8">SUM(Y14:Y46)</f>
        <v>0</v>
      </c>
      <c r="Z13" s="192">
        <f t="shared" si="8"/>
        <v>0</v>
      </c>
      <c r="AA13" s="192">
        <f t="shared" si="6"/>
        <v>1286409.1949999998</v>
      </c>
      <c r="AB13" s="192">
        <f t="shared" si="6"/>
        <v>5021753.625</v>
      </c>
      <c r="AC13" s="192">
        <f t="shared" si="6"/>
        <v>0</v>
      </c>
      <c r="AD13" s="192">
        <f t="shared" si="6"/>
        <v>2894420.6549999998</v>
      </c>
      <c r="AE13" s="192">
        <f t="shared" ref="AE13:AE220" si="9">AB13+AC13+AD13</f>
        <v>7916174.2799999993</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7916174.2799999993</v>
      </c>
    </row>
    <row r="14" spans="1:571">
      <c r="B14" s="181" t="s">
        <v>250</v>
      </c>
      <c r="C14" s="182" t="s">
        <v>133</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493</v>
      </c>
      <c r="C15" s="182" t="s">
        <v>494</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7036599.3599999994</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7036599.3599999994</v>
      </c>
      <c r="G15" s="183"/>
      <c r="H15" s="183">
        <f t="shared" si="4"/>
        <v>7036599.3599999994</v>
      </c>
      <c r="I15" s="183"/>
      <c r="J15" s="183">
        <f t="shared" si="5"/>
        <v>7036599.3599999994</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648000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1212316.56</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1839016.56</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2193791.4</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1143474.8399999999</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4463781</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2572818.36</v>
      </c>
      <c r="AE15" s="183">
        <f t="shared" si="9"/>
        <v>7036599.3599999994</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7036599.3599999994</v>
      </c>
    </row>
    <row r="16" spans="1:571">
      <c r="B16" s="181" t="s">
        <v>495</v>
      </c>
      <c r="C16" s="182" t="s">
        <v>496</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497</v>
      </c>
      <c r="C17" s="182" t="s">
        <v>498</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499</v>
      </c>
      <c r="C18" s="182" t="s">
        <v>500</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501</v>
      </c>
      <c r="C19" s="182" t="s">
        <v>502</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503</v>
      </c>
      <c r="C20" s="182" t="s">
        <v>504</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251</v>
      </c>
      <c r="C21" s="182" t="s">
        <v>134</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506</v>
      </c>
      <c r="C22" s="182" t="s">
        <v>505</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252</v>
      </c>
      <c r="C23" s="182" t="s">
        <v>135</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508</v>
      </c>
      <c r="C24" s="182" t="s">
        <v>507</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510</v>
      </c>
      <c r="C25" s="182" t="s">
        <v>509</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512</v>
      </c>
      <c r="C26" s="182" t="s">
        <v>511</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253</v>
      </c>
      <c r="C27" s="182" t="s">
        <v>136</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513</v>
      </c>
      <c r="C28" s="182" t="s">
        <v>514</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586383.28</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586383.28</v>
      </c>
      <c r="G28" s="183"/>
      <c r="H28" s="183">
        <f t="shared" si="15"/>
        <v>586383.28</v>
      </c>
      <c r="I28" s="183"/>
      <c r="J28" s="183">
        <f t="shared" si="16"/>
        <v>586383.28</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101026.38</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153251.38</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182815.94999999998</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95289.569999999992</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371981.75</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214401.52999999997</v>
      </c>
      <c r="AE28" s="183">
        <f t="shared" si="17"/>
        <v>586383.28</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586383.28</v>
      </c>
    </row>
    <row r="29" spans="2:44">
      <c r="B29" s="181" t="s">
        <v>516</v>
      </c>
      <c r="C29" s="182" t="s">
        <v>515</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293191.64</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293191.64</v>
      </c>
      <c r="G29" s="183"/>
      <c r="H29" s="183">
        <f t="shared" ref="H29:H30" si="39">F29-G29</f>
        <v>293191.64</v>
      </c>
      <c r="I29" s="183"/>
      <c r="J29" s="183">
        <f t="shared" ref="J29:J30" si="40">F29-I29</f>
        <v>293191.64</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50513.19</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76625.69</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91407.974999999991</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47644.784999999996</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185990.875</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107200.76499999998</v>
      </c>
      <c r="AE29" s="183">
        <f t="shared" ref="AE29:AE30" si="41">AB29+AC29+AD29</f>
        <v>293191.64</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293191.64</v>
      </c>
    </row>
    <row r="30" spans="2:44">
      <c r="B30" s="181" t="s">
        <v>254</v>
      </c>
      <c r="C30" s="182" t="s">
        <v>137</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518</v>
      </c>
      <c r="C31" s="182" t="s">
        <v>517</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255</v>
      </c>
      <c r="C32" s="182" t="s">
        <v>138</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519</v>
      </c>
      <c r="C33" s="182" t="s">
        <v>521</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520</v>
      </c>
      <c r="C34" s="182" t="s">
        <v>522</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524</v>
      </c>
      <c r="C35" s="182" t="s">
        <v>523</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271</v>
      </c>
      <c r="C36" s="182" t="s">
        <v>155</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525</v>
      </c>
      <c r="C37" s="182" t="s">
        <v>526</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527</v>
      </c>
      <c r="C38" s="182" t="s">
        <v>528</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529</v>
      </c>
      <c r="C39" s="182" t="s">
        <v>530</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272</v>
      </c>
      <c r="C40" s="182" t="s">
        <v>156</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531</v>
      </c>
      <c r="C41" s="182" t="s">
        <v>532</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533</v>
      </c>
      <c r="C42" s="182" t="s">
        <v>534</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535</v>
      </c>
      <c r="C43" s="182" t="s">
        <v>536</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537</v>
      </c>
      <c r="C44" s="182" t="s">
        <v>538</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247</v>
      </c>
      <c r="C45" s="182" t="s">
        <v>139</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539</v>
      </c>
      <c r="C46" s="182" t="s">
        <v>540</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256</v>
      </c>
      <c r="C47" s="191" t="s">
        <v>140</v>
      </c>
      <c r="D47" s="192">
        <f>SUM(D48:D82)</f>
        <v>2430000</v>
      </c>
      <c r="E47" s="192">
        <f>SUM(E48:E82)</f>
        <v>0</v>
      </c>
      <c r="F47" s="192">
        <f t="shared" si="0"/>
        <v>2430000</v>
      </c>
      <c r="G47" s="192">
        <f>SUM(G48:G82)</f>
        <v>0</v>
      </c>
      <c r="H47" s="192">
        <f t="shared" si="4"/>
        <v>2430000</v>
      </c>
      <c r="I47" s="192">
        <f t="shared" ref="I47:AD47" si="102">SUM(I48:I82)</f>
        <v>0</v>
      </c>
      <c r="J47" s="192">
        <f t="shared" si="102"/>
        <v>2430000</v>
      </c>
      <c r="K47" s="192">
        <f t="shared" si="102"/>
        <v>0</v>
      </c>
      <c r="L47" s="192">
        <f t="shared" si="102"/>
        <v>0</v>
      </c>
      <c r="M47" s="192">
        <f t="shared" si="102"/>
        <v>0</v>
      </c>
      <c r="N47" s="192">
        <f t="shared" si="102"/>
        <v>0</v>
      </c>
      <c r="O47" s="192">
        <f t="shared" si="102"/>
        <v>0</v>
      </c>
      <c r="P47" s="192">
        <f t="shared" si="102"/>
        <v>769500</v>
      </c>
      <c r="Q47" s="192">
        <f t="shared" si="102"/>
        <v>0</v>
      </c>
      <c r="R47" s="192">
        <f t="shared" si="102"/>
        <v>0</v>
      </c>
      <c r="S47" s="192">
        <f t="shared" si="102"/>
        <v>0</v>
      </c>
      <c r="T47" s="192">
        <f t="shared" ref="T47" si="103">SUM(T48:T82)</f>
        <v>0</v>
      </c>
      <c r="U47" s="192">
        <f t="shared" si="102"/>
        <v>1491750</v>
      </c>
      <c r="V47" s="192">
        <f t="shared" si="102"/>
        <v>0</v>
      </c>
      <c r="W47" s="192">
        <f t="shared" si="102"/>
        <v>0</v>
      </c>
      <c r="X47" s="192">
        <f t="shared" si="102"/>
        <v>168750</v>
      </c>
      <c r="Y47" s="192">
        <f t="shared" ref="Y47:Z47" si="104">SUM(Y48:Y82)</f>
        <v>0</v>
      </c>
      <c r="Z47" s="192">
        <f t="shared" si="104"/>
        <v>0</v>
      </c>
      <c r="AA47" s="192">
        <f t="shared" si="102"/>
        <v>0</v>
      </c>
      <c r="AB47" s="192">
        <f t="shared" si="102"/>
        <v>180000</v>
      </c>
      <c r="AC47" s="192">
        <f t="shared" si="102"/>
        <v>0</v>
      </c>
      <c r="AD47" s="192">
        <f t="shared" si="102"/>
        <v>2160000</v>
      </c>
      <c r="AE47" s="192">
        <f t="shared" si="17"/>
        <v>2340000</v>
      </c>
      <c r="AF47" s="192">
        <f>SUM(AF48:AF82)</f>
        <v>0</v>
      </c>
      <c r="AG47" s="192">
        <f>SUM(AG48:AG82)</f>
        <v>0</v>
      </c>
      <c r="AH47" s="192">
        <f>SUM(AH48:AH82)</f>
        <v>0</v>
      </c>
      <c r="AI47" s="192">
        <f t="shared" si="10"/>
        <v>0</v>
      </c>
      <c r="AJ47" s="192">
        <f>SUM(AJ48:AJ82)</f>
        <v>90000</v>
      </c>
      <c r="AK47" s="192">
        <f>SUM(AK48:AK82)</f>
        <v>0</v>
      </c>
      <c r="AL47" s="192">
        <f>SUM(AL48:AL82)</f>
        <v>0</v>
      </c>
      <c r="AM47" s="192">
        <f t="shared" si="11"/>
        <v>90000</v>
      </c>
      <c r="AN47" s="192">
        <f>SUM(AN48:AN82)</f>
        <v>0</v>
      </c>
      <c r="AO47" s="192">
        <f>SUM(AO48:AO82)</f>
        <v>0</v>
      </c>
      <c r="AP47" s="192">
        <f>SUM(AP48:AP82)</f>
        <v>0</v>
      </c>
      <c r="AQ47" s="192">
        <f t="shared" si="12"/>
        <v>0</v>
      </c>
      <c r="AR47" s="192">
        <f t="shared" si="13"/>
        <v>2430000</v>
      </c>
    </row>
    <row r="48" spans="2:44">
      <c r="B48" s="181" t="s">
        <v>541</v>
      </c>
      <c r="C48" s="182" t="s">
        <v>542</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257</v>
      </c>
      <c r="C49" s="182" t="s">
        <v>141</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543</v>
      </c>
      <c r="C50" s="182" t="s">
        <v>544</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545</v>
      </c>
      <c r="C51" s="182" t="s">
        <v>546</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258</v>
      </c>
      <c r="C52" s="182" t="s">
        <v>142</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547</v>
      </c>
      <c r="C53" s="182" t="s">
        <v>548</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549</v>
      </c>
      <c r="C54" s="182" t="s">
        <v>515</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259</v>
      </c>
      <c r="C55" s="182" t="s">
        <v>143</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550</v>
      </c>
      <c r="C56" s="182" t="s">
        <v>551</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552</v>
      </c>
      <c r="C57" s="182" t="s">
        <v>522</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553</v>
      </c>
      <c r="C58" s="182" t="s">
        <v>523</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554</v>
      </c>
      <c r="C59" s="182" t="s">
        <v>555</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556</v>
      </c>
      <c r="C60" s="182" t="s">
        <v>557</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558</v>
      </c>
      <c r="C61" s="182" t="s">
        <v>530</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559</v>
      </c>
      <c r="C62" s="182" t="s">
        <v>560</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260</v>
      </c>
      <c r="C63" s="182" t="s">
        <v>144</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561</v>
      </c>
      <c r="C64" s="182" t="s">
        <v>562</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2430000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2430000</v>
      </c>
      <c r="G64" s="183"/>
      <c r="H64" s="183">
        <f t="shared" ref="H64" si="162">F64-G64</f>
        <v>2430000</v>
      </c>
      <c r="I64" s="183"/>
      <c r="J64" s="183">
        <f t="shared" ref="J64" si="163">F64-I64</f>
        <v>2430000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769500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1491750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168750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2160000</v>
      </c>
      <c r="AE64" s="183">
        <f t="shared" ref="AE64" si="164">AB64+AC64+AD64</f>
        <v>2340000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90000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2430000</v>
      </c>
    </row>
    <row r="65" spans="2:44">
      <c r="B65" s="181" t="s">
        <v>563</v>
      </c>
      <c r="C65" s="182" t="s">
        <v>564</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565</v>
      </c>
      <c r="C66" s="182" t="s">
        <v>566</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567</v>
      </c>
      <c r="C67" s="182" t="s">
        <v>568</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569</v>
      </c>
      <c r="C68" s="182" t="s">
        <v>570</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571</v>
      </c>
      <c r="C69" s="182" t="s">
        <v>572</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573</v>
      </c>
      <c r="C70" s="182" t="s">
        <v>574</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575</v>
      </c>
      <c r="C71" s="182" t="s">
        <v>576</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273</v>
      </c>
      <c r="C72" s="182" t="s">
        <v>157</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577</v>
      </c>
      <c r="C73" s="182" t="s">
        <v>578</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579</v>
      </c>
      <c r="C74" s="182" t="s">
        <v>580</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581</v>
      </c>
      <c r="C75" s="182" t="s">
        <v>582</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583</v>
      </c>
      <c r="C76" s="182" t="s">
        <v>584</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585</v>
      </c>
      <c r="C77" s="182" t="s">
        <v>586</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587</v>
      </c>
      <c r="C78" s="182" t="s">
        <v>588</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589</v>
      </c>
      <c r="C79" s="182" t="s">
        <v>590</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591</v>
      </c>
      <c r="C80" s="182" t="s">
        <v>592</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593</v>
      </c>
      <c r="C81" s="182" t="s">
        <v>594</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595</v>
      </c>
      <c r="C82" s="182" t="s">
        <v>596</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261</v>
      </c>
      <c r="C83" s="191" t="s">
        <v>145</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262</v>
      </c>
      <c r="C84" s="182" t="s">
        <v>146</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597</v>
      </c>
      <c r="C85" s="182" t="s">
        <v>598</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263</v>
      </c>
      <c r="C86" s="182" t="s">
        <v>147</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599</v>
      </c>
      <c r="C87" s="182" t="s">
        <v>600</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601</v>
      </c>
      <c r="C88" s="182" t="s">
        <v>602</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264</v>
      </c>
      <c r="C89" s="191" t="s">
        <v>148</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265</v>
      </c>
      <c r="C90" s="182" t="s">
        <v>149</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603</v>
      </c>
      <c r="C91" s="182" t="s">
        <v>604</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266</v>
      </c>
      <c r="C92" s="182" t="s">
        <v>150</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605</v>
      </c>
      <c r="C93" s="182" t="s">
        <v>606</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607</v>
      </c>
      <c r="C94" s="182" t="s">
        <v>608</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609</v>
      </c>
      <c r="C95" s="182" t="s">
        <v>610</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267</v>
      </c>
      <c r="C96" s="191" t="s">
        <v>151</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615</v>
      </c>
      <c r="C97" s="182" t="s">
        <v>616</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617</v>
      </c>
      <c r="C98" s="182" t="s">
        <v>618</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268</v>
      </c>
      <c r="C99" s="182" t="s">
        <v>152</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611</v>
      </c>
      <c r="C100" s="182" t="s">
        <v>612</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613</v>
      </c>
      <c r="C101" s="182" t="s">
        <v>614</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269</v>
      </c>
      <c r="C102" s="182" t="s">
        <v>153</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619</v>
      </c>
      <c r="C103" s="182" t="s">
        <v>616</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270</v>
      </c>
      <c r="C104" s="182" t="s">
        <v>154</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620</v>
      </c>
      <c r="C105" s="182" t="s">
        <v>618</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274</v>
      </c>
      <c r="C106" s="179" t="s">
        <v>158</v>
      </c>
      <c r="D106" s="180">
        <f>D107+D118+D133+D149+D164+D190+D207+D214</f>
        <v>7494008.6349999998</v>
      </c>
      <c r="E106" s="180">
        <f>E107+E118+E133+E149+E164+E190+E207+E214</f>
        <v>32000</v>
      </c>
      <c r="F106" s="180">
        <f t="shared" si="0"/>
        <v>7526008.6349999998</v>
      </c>
      <c r="G106" s="180">
        <f>G107+G118+G133+G149+G164+G190+G207+G214</f>
        <v>0</v>
      </c>
      <c r="H106" s="180">
        <f t="shared" si="4"/>
        <v>7526008.6349999998</v>
      </c>
      <c r="I106" s="180">
        <f>I107+I118+I133+I149+I164+I190+I207+I214</f>
        <v>0</v>
      </c>
      <c r="J106" s="180">
        <f t="shared" si="5"/>
        <v>7526008.6349999998</v>
      </c>
      <c r="K106" s="180">
        <f t="shared" ref="K106:AD106" si="297">K107+K118+K133+K149+K164+K190+K207+K214</f>
        <v>1928250</v>
      </c>
      <c r="L106" s="180">
        <f t="shared" si="297"/>
        <v>470000</v>
      </c>
      <c r="M106" s="180">
        <f t="shared" si="297"/>
        <v>170000</v>
      </c>
      <c r="N106" s="180">
        <f t="shared" si="297"/>
        <v>550000</v>
      </c>
      <c r="O106" s="180">
        <f t="shared" si="297"/>
        <v>1689000</v>
      </c>
      <c r="P106" s="180">
        <f t="shared" si="297"/>
        <v>145750</v>
      </c>
      <c r="Q106" s="180">
        <f t="shared" si="297"/>
        <v>205500</v>
      </c>
      <c r="R106" s="180">
        <f t="shared" si="297"/>
        <v>209650</v>
      </c>
      <c r="S106" s="180">
        <f t="shared" si="297"/>
        <v>0</v>
      </c>
      <c r="T106" s="180">
        <f t="shared" ref="T106" si="298">T107+T118+T133+T149+T164+T190+T207+T214</f>
        <v>203750</v>
      </c>
      <c r="U106" s="180">
        <f t="shared" si="297"/>
        <v>692000</v>
      </c>
      <c r="V106" s="180">
        <f t="shared" si="297"/>
        <v>0</v>
      </c>
      <c r="W106" s="180">
        <f t="shared" si="297"/>
        <v>11750</v>
      </c>
      <c r="X106" s="180">
        <f t="shared" si="297"/>
        <v>1150358.6350000002</v>
      </c>
      <c r="Y106" s="180">
        <f t="shared" ref="Y106:Z106" si="299">Y107+Y118+Y133+Y149+Y164+Y190+Y207+Y214</f>
        <v>0</v>
      </c>
      <c r="Z106" s="180">
        <f t="shared" si="299"/>
        <v>0</v>
      </c>
      <c r="AA106" s="180">
        <f t="shared" si="297"/>
        <v>0</v>
      </c>
      <c r="AB106" s="180">
        <f t="shared" si="297"/>
        <v>3534475.9550000001</v>
      </c>
      <c r="AC106" s="180">
        <f t="shared" si="297"/>
        <v>1648000</v>
      </c>
      <c r="AD106" s="180">
        <f t="shared" si="297"/>
        <v>1200000</v>
      </c>
      <c r="AE106" s="180">
        <f t="shared" si="9"/>
        <v>6382475.9550000001</v>
      </c>
      <c r="AF106" s="180">
        <f>AF107+AF118+AF133+AF149+AF164+AF190+AF207+AF214</f>
        <v>100000</v>
      </c>
      <c r="AG106" s="180">
        <f>AG107+AG118+AG133+AG149+AG164+AG190+AG207+AG214</f>
        <v>0</v>
      </c>
      <c r="AH106" s="180">
        <f>AH107+AH118+AH133+AH149+AH164+AH190+AH207+AH214</f>
        <v>0</v>
      </c>
      <c r="AI106" s="180">
        <f t="shared" si="10"/>
        <v>100000</v>
      </c>
      <c r="AJ106" s="180">
        <f>AJ107+AJ118+AJ133+AJ149+AJ164+AJ190+AJ207+AJ214</f>
        <v>50000</v>
      </c>
      <c r="AK106" s="180">
        <f>AK107+AK118+AK133+AK149+AK164+AK190+AK207+AK214</f>
        <v>0</v>
      </c>
      <c r="AL106" s="180">
        <f>AL107+AL118+AL133+AL149+AL164+AL190+AL207+AL214</f>
        <v>643532.67999999993</v>
      </c>
      <c r="AM106" s="180">
        <f t="shared" si="11"/>
        <v>693532.67999999993</v>
      </c>
      <c r="AN106" s="180">
        <f>AN107+AN118+AN133+AN149+AN164+AN190+AN207+AN214</f>
        <v>350000</v>
      </c>
      <c r="AO106" s="180">
        <f>AO107+AO118+AO133+AO149+AO164+AO190+AO207+AO214</f>
        <v>0</v>
      </c>
      <c r="AP106" s="180">
        <f>AP107+AP118+AP133+AP149+AP164+AP190+AP207+AP214</f>
        <v>0</v>
      </c>
      <c r="AQ106" s="180">
        <f t="shared" si="12"/>
        <v>350000</v>
      </c>
      <c r="AR106" s="180">
        <f t="shared" si="13"/>
        <v>7526008.6349999998</v>
      </c>
    </row>
    <row r="107" spans="2:44">
      <c r="B107" s="190" t="s">
        <v>275</v>
      </c>
      <c r="C107" s="191" t="s">
        <v>159</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621</v>
      </c>
      <c r="C108" s="182" t="s">
        <v>121</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622</v>
      </c>
      <c r="C109" s="182" t="s">
        <v>623</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624</v>
      </c>
      <c r="C110" s="182" t="s">
        <v>625</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276</v>
      </c>
      <c r="C111" s="182" t="s">
        <v>160</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626</v>
      </c>
      <c r="C112" s="182" t="s">
        <v>627</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628</v>
      </c>
      <c r="C113" s="182" t="s">
        <v>629</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630</v>
      </c>
      <c r="C114" s="182" t="s">
        <v>631</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632</v>
      </c>
      <c r="C115" s="182" t="s">
        <v>633</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634</v>
      </c>
      <c r="C116" s="182" t="s">
        <v>635</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636</v>
      </c>
      <c r="C117" s="182" t="s">
        <v>637</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277</v>
      </c>
      <c r="C118" s="191" t="s">
        <v>161</v>
      </c>
      <c r="D118" s="192">
        <f>SUM(D119:D132)</f>
        <v>431000</v>
      </c>
      <c r="E118" s="192">
        <f>SUM(E119:E132)</f>
        <v>0</v>
      </c>
      <c r="F118" s="192">
        <f t="shared" si="300"/>
        <v>431000</v>
      </c>
      <c r="G118" s="192">
        <f t="shared" ref="G118:I118" si="337">SUM(G119:G132)</f>
        <v>0</v>
      </c>
      <c r="H118" s="192">
        <f t="shared" si="4"/>
        <v>431000</v>
      </c>
      <c r="I118" s="192">
        <f t="shared" si="337"/>
        <v>0</v>
      </c>
      <c r="J118" s="192">
        <f t="shared" si="5"/>
        <v>431000</v>
      </c>
      <c r="K118" s="192">
        <f t="shared" ref="K118:AP118" si="338">SUM(K119:K132)</f>
        <v>0</v>
      </c>
      <c r="L118" s="192">
        <f t="shared" si="338"/>
        <v>0</v>
      </c>
      <c r="M118" s="192">
        <f t="shared" si="338"/>
        <v>0</v>
      </c>
      <c r="N118" s="192">
        <f t="shared" si="338"/>
        <v>0</v>
      </c>
      <c r="O118" s="192">
        <f t="shared" si="338"/>
        <v>26000</v>
      </c>
      <c r="P118" s="192">
        <f t="shared" ref="P118:Q118" si="339">SUM(P119:P132)</f>
        <v>0</v>
      </c>
      <c r="Q118" s="192">
        <f t="shared" si="339"/>
        <v>35000</v>
      </c>
      <c r="R118" s="192">
        <f t="shared" si="338"/>
        <v>0</v>
      </c>
      <c r="S118" s="192">
        <f t="shared" si="338"/>
        <v>0</v>
      </c>
      <c r="T118" s="192">
        <f t="shared" ref="T118" si="340">SUM(T119:T132)</f>
        <v>0</v>
      </c>
      <c r="U118" s="192">
        <f t="shared" si="338"/>
        <v>370000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428000</v>
      </c>
      <c r="AD118" s="192">
        <f t="shared" si="338"/>
        <v>0</v>
      </c>
      <c r="AE118" s="192">
        <f t="shared" si="9"/>
        <v>428000</v>
      </c>
      <c r="AF118" s="192">
        <f t="shared" si="338"/>
        <v>0</v>
      </c>
      <c r="AG118" s="192">
        <f t="shared" si="338"/>
        <v>0</v>
      </c>
      <c r="AH118" s="192">
        <f t="shared" si="338"/>
        <v>0</v>
      </c>
      <c r="AI118" s="192">
        <f t="shared" si="10"/>
        <v>0</v>
      </c>
      <c r="AJ118" s="192">
        <f t="shared" si="338"/>
        <v>0</v>
      </c>
      <c r="AK118" s="192">
        <f t="shared" si="338"/>
        <v>0</v>
      </c>
      <c r="AL118" s="192">
        <f t="shared" si="338"/>
        <v>3000</v>
      </c>
      <c r="AM118" s="192">
        <f t="shared" si="11"/>
        <v>3000</v>
      </c>
      <c r="AN118" s="192">
        <f t="shared" si="338"/>
        <v>0</v>
      </c>
      <c r="AO118" s="192">
        <f t="shared" si="338"/>
        <v>0</v>
      </c>
      <c r="AP118" s="192">
        <f t="shared" si="338"/>
        <v>0</v>
      </c>
      <c r="AQ118" s="192">
        <f t="shared" si="12"/>
        <v>0</v>
      </c>
      <c r="AR118" s="192">
        <f t="shared" si="13"/>
        <v>431000</v>
      </c>
    </row>
    <row r="119" spans="2:44">
      <c r="B119" s="181" t="s">
        <v>278</v>
      </c>
      <c r="C119" s="182" t="s">
        <v>162</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405000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405000</v>
      </c>
      <c r="G119" s="183"/>
      <c r="H119" s="183">
        <f t="shared" ref="H119:H132" si="343">F119-G119</f>
        <v>405000</v>
      </c>
      <c r="I119" s="183"/>
      <c r="J119" s="183">
        <f t="shared" ref="J119:J132" si="344">F119-I119</f>
        <v>405000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370000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405000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405000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405000</v>
      </c>
    </row>
    <row r="120" spans="2:44">
      <c r="B120" s="181" t="s">
        <v>638</v>
      </c>
      <c r="C120" s="182" t="s">
        <v>639</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23000</v>
      </c>
      <c r="G120" s="183"/>
      <c r="H120" s="183">
        <f t="shared" ref="H120:H125" si="351">F120-G120</f>
        <v>23000</v>
      </c>
      <c r="I120" s="183"/>
      <c r="J120" s="183">
        <f t="shared" ref="J120:J125" si="352">F120-I120</f>
        <v>23000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20000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M120" s="183">
        <f t="shared" ref="AM120:AM125" si="355">AJ120+AK120+AL120</f>
        <v>3000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23000</v>
      </c>
    </row>
    <row r="121" spans="2:44">
      <c r="B121" s="181" t="s">
        <v>279</v>
      </c>
      <c r="C121" s="182" t="s">
        <v>163</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640</v>
      </c>
      <c r="C122" s="182" t="s">
        <v>641</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642</v>
      </c>
      <c r="C123" s="182" t="s">
        <v>643</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644</v>
      </c>
      <c r="C124" s="182" t="s">
        <v>645</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646</v>
      </c>
      <c r="C125" s="182" t="s">
        <v>647</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648</v>
      </c>
      <c r="C126" s="182" t="s">
        <v>649</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650</v>
      </c>
      <c r="C127" s="182" t="s">
        <v>651</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3000</v>
      </c>
      <c r="G127" s="183"/>
      <c r="H127" s="183">
        <f t="shared" si="343"/>
        <v>3000</v>
      </c>
      <c r="I127" s="183"/>
      <c r="J127" s="183">
        <f t="shared" si="344"/>
        <v>3000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3000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3000</v>
      </c>
    </row>
    <row r="128" spans="2:44">
      <c r="B128" s="181" t="s">
        <v>652</v>
      </c>
      <c r="C128" s="182" t="s">
        <v>653</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280</v>
      </c>
      <c r="C129" s="182" t="s">
        <v>164</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654</v>
      </c>
      <c r="C130" s="182" t="s">
        <v>655</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656</v>
      </c>
      <c r="C131" s="182" t="s">
        <v>657</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658</v>
      </c>
      <c r="C132" s="182" t="s">
        <v>659</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281</v>
      </c>
      <c r="C133" s="191" t="s">
        <v>165</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660</v>
      </c>
      <c r="C134" s="182" t="s">
        <v>661</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282</v>
      </c>
      <c r="C135" s="182" t="s">
        <v>166</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662</v>
      </c>
      <c r="C136" s="182" t="s">
        <v>663</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283</v>
      </c>
      <c r="C137" s="182" t="s">
        <v>167</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664</v>
      </c>
      <c r="C138" s="182" t="s">
        <v>665</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666</v>
      </c>
      <c r="C139" s="182" t="s">
        <v>667</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668</v>
      </c>
      <c r="C140" s="182" t="s">
        <v>669</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670</v>
      </c>
      <c r="C141" s="182" t="s">
        <v>671</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672</v>
      </c>
      <c r="C142" s="182" t="s">
        <v>673</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674</v>
      </c>
      <c r="C143" s="182" t="s">
        <v>675</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676</v>
      </c>
      <c r="C144" s="182" t="s">
        <v>677</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678</v>
      </c>
      <c r="C145" s="182" t="s">
        <v>679</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680</v>
      </c>
      <c r="C146" s="182" t="s">
        <v>681</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682</v>
      </c>
      <c r="C147" s="182" t="s">
        <v>683</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684</v>
      </c>
      <c r="C148" s="182" t="s">
        <v>685</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284</v>
      </c>
      <c r="C149" s="191" t="s">
        <v>168</v>
      </c>
      <c r="D149" s="192">
        <f>SUM(D150:D163)</f>
        <v>4140000</v>
      </c>
      <c r="E149" s="192">
        <f>SUM(E150:E163)</f>
        <v>0</v>
      </c>
      <c r="F149" s="192">
        <f t="shared" si="300"/>
        <v>4140000</v>
      </c>
      <c r="G149" s="192">
        <f>SUM(G150:G163)</f>
        <v>0</v>
      </c>
      <c r="H149" s="192">
        <f t="shared" si="4"/>
        <v>4140000</v>
      </c>
      <c r="I149" s="192">
        <f>SUM(I150:I163)</f>
        <v>0</v>
      </c>
      <c r="J149" s="192">
        <f t="shared" si="5"/>
        <v>4140000</v>
      </c>
      <c r="K149" s="192">
        <f t="shared" ref="K149:AD149" si="419">SUM(K150:K163)</f>
        <v>1800000</v>
      </c>
      <c r="L149" s="192">
        <f t="shared" si="419"/>
        <v>20000</v>
      </c>
      <c r="M149" s="192">
        <f t="shared" si="419"/>
        <v>90000</v>
      </c>
      <c r="N149" s="192">
        <f t="shared" si="419"/>
        <v>450000</v>
      </c>
      <c r="O149" s="192">
        <f t="shared" si="419"/>
        <v>1350000</v>
      </c>
      <c r="P149" s="192">
        <f t="shared" ref="P149:Q149" si="420">SUM(P150:P163)</f>
        <v>120000</v>
      </c>
      <c r="Q149" s="192">
        <f t="shared" si="420"/>
        <v>140000</v>
      </c>
      <c r="R149" s="192">
        <f t="shared" si="419"/>
        <v>0</v>
      </c>
      <c r="S149" s="192">
        <f t="shared" si="419"/>
        <v>0</v>
      </c>
      <c r="T149" s="192">
        <f t="shared" ref="T149" si="421">SUM(T150:T163)</f>
        <v>170000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2770000</v>
      </c>
      <c r="AC149" s="192">
        <f t="shared" si="419"/>
        <v>120000</v>
      </c>
      <c r="AD149" s="192">
        <f t="shared" si="419"/>
        <v>1200000</v>
      </c>
      <c r="AE149" s="192">
        <f t="shared" si="9"/>
        <v>4090000</v>
      </c>
      <c r="AF149" s="192">
        <f>SUM(AF150:AF163)</f>
        <v>0</v>
      </c>
      <c r="AG149" s="192">
        <f>SUM(AG150:AG163)</f>
        <v>0</v>
      </c>
      <c r="AH149" s="192">
        <f>SUM(AH150:AH163)</f>
        <v>0</v>
      </c>
      <c r="AI149" s="192">
        <f t="shared" si="10"/>
        <v>0</v>
      </c>
      <c r="AJ149" s="192">
        <f>SUM(AJ150:AJ163)</f>
        <v>50000</v>
      </c>
      <c r="AK149" s="192">
        <f>SUM(AK150:AK163)</f>
        <v>0</v>
      </c>
      <c r="AL149" s="192">
        <f>SUM(AL150:AL163)</f>
        <v>0</v>
      </c>
      <c r="AM149" s="192">
        <f t="shared" si="11"/>
        <v>50000</v>
      </c>
      <c r="AN149" s="192">
        <f>SUM(AN150:AN163)</f>
        <v>0</v>
      </c>
      <c r="AO149" s="192">
        <f>SUM(AO150:AO163)</f>
        <v>0</v>
      </c>
      <c r="AP149" s="192">
        <f>SUM(AP150:AP163)</f>
        <v>0</v>
      </c>
      <c r="AQ149" s="192">
        <f t="shared" si="12"/>
        <v>0</v>
      </c>
      <c r="AR149" s="192">
        <f t="shared" si="13"/>
        <v>4140000</v>
      </c>
    </row>
    <row r="150" spans="2:44">
      <c r="B150" s="181" t="s">
        <v>686</v>
      </c>
      <c r="C150" s="182" t="s">
        <v>687</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285</v>
      </c>
      <c r="C151" s="182" t="s">
        <v>169</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120000</v>
      </c>
      <c r="G151" s="183"/>
      <c r="H151" s="183">
        <f t="shared" si="424"/>
        <v>120000</v>
      </c>
      <c r="I151" s="183"/>
      <c r="J151" s="183">
        <f t="shared" si="425"/>
        <v>120000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120000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120000</v>
      </c>
    </row>
    <row r="152" spans="2:44">
      <c r="B152" s="181" t="s">
        <v>688</v>
      </c>
      <c r="C152" s="182" t="s">
        <v>689</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690</v>
      </c>
      <c r="C153" s="182" t="s">
        <v>691</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286</v>
      </c>
      <c r="C154" s="182" t="s">
        <v>170</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692</v>
      </c>
      <c r="C155" s="182" t="s">
        <v>693</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694</v>
      </c>
      <c r="C156" s="182" t="s">
        <v>695</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287</v>
      </c>
      <c r="C157" s="182" t="s">
        <v>171</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696</v>
      </c>
      <c r="C158" s="182" t="s">
        <v>697</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2670000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2670000</v>
      </c>
      <c r="G158" s="183"/>
      <c r="H158" s="183">
        <f t="shared" si="432"/>
        <v>2670000</v>
      </c>
      <c r="I158" s="183"/>
      <c r="J158" s="183">
        <f t="shared" si="433"/>
        <v>2670000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1800000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170000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2670000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2670000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2670000</v>
      </c>
    </row>
    <row r="159" spans="2:44">
      <c r="B159" s="181" t="s">
        <v>698</v>
      </c>
      <c r="C159" s="182" t="s">
        <v>699</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700</v>
      </c>
      <c r="C160" s="182" t="s">
        <v>701</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288</v>
      </c>
      <c r="C161" s="182" t="s">
        <v>172</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702</v>
      </c>
      <c r="C162" s="182" t="s">
        <v>703</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1350000</v>
      </c>
      <c r="G162" s="183"/>
      <c r="H162" s="183">
        <f t="shared" si="424"/>
        <v>1350000</v>
      </c>
      <c r="I162" s="183"/>
      <c r="J162" s="183">
        <f t="shared" si="425"/>
        <v>1350000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1350000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1200000</v>
      </c>
      <c r="AE162" s="183">
        <f t="shared" si="426"/>
        <v>1300000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50000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1350000</v>
      </c>
    </row>
    <row r="163" spans="2:44">
      <c r="B163" s="181" t="s">
        <v>704</v>
      </c>
      <c r="C163" s="182" t="s">
        <v>705</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289</v>
      </c>
      <c r="C164" s="191" t="s">
        <v>173</v>
      </c>
      <c r="D164" s="192">
        <f>SUM(D165:D189)</f>
        <v>1041900</v>
      </c>
      <c r="E164" s="192">
        <f>SUM(E165:E189)</f>
        <v>32000</v>
      </c>
      <c r="F164" s="192">
        <f t="shared" si="300"/>
        <v>1073900</v>
      </c>
      <c r="G164" s="192">
        <f>SUM(G165:G189)</f>
        <v>0</v>
      </c>
      <c r="H164" s="192">
        <f t="shared" si="4"/>
        <v>1073900</v>
      </c>
      <c r="I164" s="192">
        <f>SUM(I165:I189)</f>
        <v>0</v>
      </c>
      <c r="J164" s="192">
        <f t="shared" si="5"/>
        <v>1073900</v>
      </c>
      <c r="K164" s="192">
        <f t="shared" ref="K164:AD164" si="447">SUM(K165:K189)</f>
        <v>60750</v>
      </c>
      <c r="L164" s="192">
        <f t="shared" si="447"/>
        <v>0</v>
      </c>
      <c r="M164" s="192">
        <f t="shared" si="447"/>
        <v>57500</v>
      </c>
      <c r="N164" s="192">
        <f t="shared" si="447"/>
        <v>0</v>
      </c>
      <c r="O164" s="192">
        <f t="shared" si="447"/>
        <v>270000</v>
      </c>
      <c r="P164" s="192">
        <f t="shared" ref="P164:Q164" si="448">SUM(P165:P189)</f>
        <v>1750</v>
      </c>
      <c r="Q164" s="192">
        <f t="shared" si="448"/>
        <v>30500</v>
      </c>
      <c r="R164" s="192">
        <f t="shared" si="447"/>
        <v>109650</v>
      </c>
      <c r="S164" s="192">
        <f t="shared" si="447"/>
        <v>0</v>
      </c>
      <c r="T164" s="192">
        <f t="shared" ref="T164" si="449">SUM(T165:T189)</f>
        <v>0</v>
      </c>
      <c r="U164" s="192">
        <f t="shared" si="447"/>
        <v>292000</v>
      </c>
      <c r="V164" s="192">
        <f t="shared" si="447"/>
        <v>0</v>
      </c>
      <c r="W164" s="192">
        <f t="shared" ref="W164" si="450">SUM(W165:W189)</f>
        <v>11750</v>
      </c>
      <c r="X164" s="192">
        <f t="shared" si="447"/>
        <v>240000</v>
      </c>
      <c r="Y164" s="192">
        <f t="shared" ref="Y164:Z164" si="451">SUM(Y165:Y189)</f>
        <v>0</v>
      </c>
      <c r="Z164" s="192">
        <f t="shared" si="451"/>
        <v>0</v>
      </c>
      <c r="AA164" s="192">
        <f t="shared" si="447"/>
        <v>0</v>
      </c>
      <c r="AB164" s="192">
        <f t="shared" si="447"/>
        <v>0</v>
      </c>
      <c r="AC164" s="192">
        <f t="shared" si="447"/>
        <v>752000</v>
      </c>
      <c r="AD164" s="192">
        <f t="shared" si="447"/>
        <v>0</v>
      </c>
      <c r="AE164" s="192">
        <f t="shared" si="9"/>
        <v>752000</v>
      </c>
      <c r="AF164" s="192">
        <f>SUM(AF165:AF189)</f>
        <v>0</v>
      </c>
      <c r="AG164" s="192">
        <f>SUM(AG165:AG189)</f>
        <v>0</v>
      </c>
      <c r="AH164" s="192">
        <f>SUM(AH165:AH189)</f>
        <v>0</v>
      </c>
      <c r="AI164" s="192">
        <f t="shared" si="10"/>
        <v>0</v>
      </c>
      <c r="AJ164" s="192">
        <f>SUM(AJ165:AJ189)</f>
        <v>0</v>
      </c>
      <c r="AK164" s="192">
        <f>SUM(AK165:AK189)</f>
        <v>0</v>
      </c>
      <c r="AL164" s="192">
        <f>SUM(AL165:AL189)</f>
        <v>321900</v>
      </c>
      <c r="AM164" s="192">
        <f t="shared" si="11"/>
        <v>321900</v>
      </c>
      <c r="AN164" s="192">
        <f>SUM(AN165:AN189)</f>
        <v>0</v>
      </c>
      <c r="AO164" s="192">
        <f>SUM(AO165:AO189)</f>
        <v>0</v>
      </c>
      <c r="AP164" s="192">
        <f>SUM(AP165:AP189)</f>
        <v>0</v>
      </c>
      <c r="AQ164" s="192">
        <f t="shared" si="12"/>
        <v>0</v>
      </c>
      <c r="AR164" s="192">
        <f t="shared" si="13"/>
        <v>1073900</v>
      </c>
    </row>
    <row r="165" spans="2:44">
      <c r="B165" s="181" t="s">
        <v>290</v>
      </c>
      <c r="C165" s="182" t="s">
        <v>174</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706</v>
      </c>
      <c r="C166" s="182" t="s">
        <v>707</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708</v>
      </c>
      <c r="C167" s="182" t="s">
        <v>709</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710</v>
      </c>
      <c r="C168" s="182" t="s">
        <v>711</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712</v>
      </c>
      <c r="C169" s="182" t="s">
        <v>713</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291</v>
      </c>
      <c r="C170" s="182" t="s">
        <v>175</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714</v>
      </c>
      <c r="C171" s="182" t="s">
        <v>715</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212250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212250</v>
      </c>
      <c r="G171" s="183"/>
      <c r="H171" s="183">
        <f t="shared" si="468"/>
        <v>212250</v>
      </c>
      <c r="I171" s="183"/>
      <c r="J171" s="183">
        <f t="shared" si="469"/>
        <v>212250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60750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57500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30500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11750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212250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212250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212250</v>
      </c>
    </row>
    <row r="172" spans="2:44">
      <c r="B172" s="181" t="s">
        <v>716</v>
      </c>
      <c r="C172" s="182" t="s">
        <v>717</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718</v>
      </c>
      <c r="C173" s="182" t="s">
        <v>719</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720</v>
      </c>
      <c r="C174" s="182" t="s">
        <v>721</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722</v>
      </c>
      <c r="C175" s="182" t="s">
        <v>723</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292</v>
      </c>
      <c r="C176" s="182" t="s">
        <v>724</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725</v>
      </c>
      <c r="C177" s="182" t="s">
        <v>726</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293</v>
      </c>
      <c r="C178" s="182" t="s">
        <v>727</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728</v>
      </c>
      <c r="C179" s="182" t="s">
        <v>727</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729</v>
      </c>
      <c r="C180" s="182" t="s">
        <v>730</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731</v>
      </c>
      <c r="C181" s="182" t="s">
        <v>732</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294</v>
      </c>
      <c r="C182" s="182" t="s">
        <v>733</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734</v>
      </c>
      <c r="C183" s="182" t="s">
        <v>733</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735</v>
      </c>
      <c r="C184" s="182" t="s">
        <v>736</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737</v>
      </c>
      <c r="C185" s="182" t="s">
        <v>738</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295</v>
      </c>
      <c r="C186" s="182" t="s">
        <v>739</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829650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829650</v>
      </c>
      <c r="G186" s="183"/>
      <c r="H186" s="183">
        <f t="shared" ref="H186:H189" si="484">F186-G186</f>
        <v>829650</v>
      </c>
      <c r="I186" s="183"/>
      <c r="J186" s="183">
        <f t="shared" ref="J186:J189" si="485">F186-I186</f>
        <v>829650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109650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507750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507750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321900</v>
      </c>
      <c r="AM186" s="183">
        <f t="shared" ref="AM186:AM189" si="488">AJ186+AK186+AL186</f>
        <v>321900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829650</v>
      </c>
    </row>
    <row r="187" spans="2:44">
      <c r="B187" s="181" t="s">
        <v>740</v>
      </c>
      <c r="C187" s="182" t="s">
        <v>741</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187" s="183">
        <f t="shared" si="483"/>
        <v>32000</v>
      </c>
      <c r="G187" s="183"/>
      <c r="H187" s="183">
        <f t="shared" si="484"/>
        <v>32000</v>
      </c>
      <c r="I187" s="183"/>
      <c r="J187" s="183">
        <f t="shared" si="485"/>
        <v>32000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32000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32000</v>
      </c>
    </row>
    <row r="188" spans="2:44">
      <c r="B188" s="181" t="s">
        <v>742</v>
      </c>
      <c r="C188" s="182" t="s">
        <v>743</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744</v>
      </c>
      <c r="C189" s="182" t="s">
        <v>745</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296</v>
      </c>
      <c r="C190" s="191" t="s">
        <v>176</v>
      </c>
      <c r="D190" s="192">
        <f>D191+D199</f>
        <v>1285108.6350000002</v>
      </c>
      <c r="E190" s="192">
        <f>E191+E199</f>
        <v>0</v>
      </c>
      <c r="F190" s="192">
        <f t="shared" si="300"/>
        <v>1285108.6350000002</v>
      </c>
      <c r="G190" s="192">
        <f>G191+G199</f>
        <v>0</v>
      </c>
      <c r="H190" s="192">
        <f t="shared" si="4"/>
        <v>1285108.6350000002</v>
      </c>
      <c r="I190" s="192">
        <f>I191+I199</f>
        <v>0</v>
      </c>
      <c r="J190" s="192">
        <f t="shared" si="5"/>
        <v>1285108.6350000002</v>
      </c>
      <c r="K190" s="192">
        <f>K191+K199</f>
        <v>67500</v>
      </c>
      <c r="L190" s="192">
        <f t="shared" ref="L190:AA190" si="491">L191+L199</f>
        <v>0</v>
      </c>
      <c r="M190" s="192">
        <f t="shared" si="491"/>
        <v>22500</v>
      </c>
      <c r="N190" s="192">
        <f t="shared" si="491"/>
        <v>100000</v>
      </c>
      <c r="O190" s="192">
        <f t="shared" si="491"/>
        <v>27000</v>
      </c>
      <c r="P190" s="192">
        <f t="shared" si="491"/>
        <v>24000</v>
      </c>
      <c r="Q190" s="192">
        <f t="shared" si="491"/>
        <v>0</v>
      </c>
      <c r="R190" s="192">
        <f t="shared" si="491"/>
        <v>0</v>
      </c>
      <c r="S190" s="192">
        <f t="shared" si="491"/>
        <v>0</v>
      </c>
      <c r="T190" s="192">
        <f t="shared" si="491"/>
        <v>33750</v>
      </c>
      <c r="U190" s="192">
        <f t="shared" si="491"/>
        <v>0</v>
      </c>
      <c r="V190" s="192">
        <f t="shared" si="491"/>
        <v>0</v>
      </c>
      <c r="W190" s="192">
        <f t="shared" si="491"/>
        <v>0</v>
      </c>
      <c r="X190" s="192">
        <f t="shared" si="491"/>
        <v>910358.63500000013</v>
      </c>
      <c r="Y190" s="192">
        <f t="shared" ref="Y190:Z190" si="492">Y191+Y199</f>
        <v>0</v>
      </c>
      <c r="Z190" s="192">
        <f t="shared" si="492"/>
        <v>0</v>
      </c>
      <c r="AA190" s="192">
        <f t="shared" si="491"/>
        <v>0</v>
      </c>
      <c r="AB190" s="192">
        <f t="shared" ref="AB190" si="493">AB191+AB199</f>
        <v>764475.95500000007</v>
      </c>
      <c r="AC190" s="192">
        <f t="shared" ref="AC190" si="494">AC191+AC199</f>
        <v>263000</v>
      </c>
      <c r="AD190" s="192">
        <f t="shared" ref="AD190" si="495">AD191+AD199</f>
        <v>0</v>
      </c>
      <c r="AE190" s="192">
        <f t="shared" si="9"/>
        <v>1027475.9550000001</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257632.68</v>
      </c>
      <c r="AM190" s="192">
        <f t="shared" si="11"/>
        <v>257632.68</v>
      </c>
      <c r="AN190" s="192">
        <f t="shared" ref="AN190" si="502">AN191+AN199</f>
        <v>0</v>
      </c>
      <c r="AO190" s="192">
        <f t="shared" ref="AO190" si="503">AO191+AO199</f>
        <v>0</v>
      </c>
      <c r="AP190" s="192">
        <f t="shared" ref="AP190" si="504">AP191+AP199</f>
        <v>0</v>
      </c>
      <c r="AQ190" s="192">
        <f t="shared" si="12"/>
        <v>0</v>
      </c>
      <c r="AR190" s="192">
        <f t="shared" si="13"/>
        <v>1285108.635</v>
      </c>
    </row>
    <row r="191" spans="2:44">
      <c r="B191" s="190" t="s">
        <v>297</v>
      </c>
      <c r="C191" s="191" t="s">
        <v>177</v>
      </c>
      <c r="D191" s="192">
        <f>SUM(D192:D198)</f>
        <v>1285108.6350000002</v>
      </c>
      <c r="E191" s="192">
        <f>SUM(E192:E198)</f>
        <v>0</v>
      </c>
      <c r="F191" s="192">
        <f>D191+E191</f>
        <v>1285108.6350000002</v>
      </c>
      <c r="G191" s="192">
        <f>SUM(G192:G198)</f>
        <v>0</v>
      </c>
      <c r="H191" s="192">
        <f>F191-G191</f>
        <v>1285108.6350000002</v>
      </c>
      <c r="I191" s="192">
        <f>SUM(I192:I198)</f>
        <v>0</v>
      </c>
      <c r="J191" s="192">
        <f>F191-I191</f>
        <v>1285108.6350000002</v>
      </c>
      <c r="K191" s="192">
        <f t="shared" ref="K191:AD191" si="505">SUM(K192:K198)</f>
        <v>67500</v>
      </c>
      <c r="L191" s="192">
        <f t="shared" si="505"/>
        <v>0</v>
      </c>
      <c r="M191" s="192">
        <f t="shared" si="505"/>
        <v>22500</v>
      </c>
      <c r="N191" s="192">
        <f t="shared" si="505"/>
        <v>100000</v>
      </c>
      <c r="O191" s="192">
        <f t="shared" si="505"/>
        <v>27000</v>
      </c>
      <c r="P191" s="192">
        <f t="shared" ref="P191:Q191" si="506">SUM(P192:P198)</f>
        <v>24000</v>
      </c>
      <c r="Q191" s="192">
        <f t="shared" si="506"/>
        <v>0</v>
      </c>
      <c r="R191" s="192">
        <f t="shared" si="505"/>
        <v>0</v>
      </c>
      <c r="S191" s="192">
        <f t="shared" si="505"/>
        <v>0</v>
      </c>
      <c r="T191" s="192">
        <f t="shared" ref="T191" si="507">SUM(T192:T198)</f>
        <v>33750</v>
      </c>
      <c r="U191" s="192">
        <f t="shared" si="505"/>
        <v>0</v>
      </c>
      <c r="V191" s="192">
        <f t="shared" si="505"/>
        <v>0</v>
      </c>
      <c r="W191" s="192">
        <f t="shared" ref="W191" si="508">SUM(W192:W198)</f>
        <v>0</v>
      </c>
      <c r="X191" s="192">
        <f t="shared" si="505"/>
        <v>910358.63500000013</v>
      </c>
      <c r="Y191" s="192">
        <f t="shared" ref="Y191:Z191" si="509">SUM(Y192:Y198)</f>
        <v>0</v>
      </c>
      <c r="Z191" s="192">
        <f t="shared" si="509"/>
        <v>0</v>
      </c>
      <c r="AA191" s="192">
        <f t="shared" si="505"/>
        <v>0</v>
      </c>
      <c r="AB191" s="192">
        <f t="shared" si="505"/>
        <v>764475.95500000007</v>
      </c>
      <c r="AC191" s="192">
        <f t="shared" si="505"/>
        <v>263000</v>
      </c>
      <c r="AD191" s="192">
        <f t="shared" si="505"/>
        <v>0</v>
      </c>
      <c r="AE191" s="192">
        <f>AB191+AC191+AD191</f>
        <v>1027475.9550000001</v>
      </c>
      <c r="AF191" s="192">
        <f>SUM(AF192:AF198)</f>
        <v>0</v>
      </c>
      <c r="AG191" s="192">
        <f>SUM(AG192:AG198)</f>
        <v>0</v>
      </c>
      <c r="AH191" s="192">
        <f>SUM(AH192:AH198)</f>
        <v>0</v>
      </c>
      <c r="AI191" s="192">
        <f>AF191+AG191+AH191</f>
        <v>0</v>
      </c>
      <c r="AJ191" s="192">
        <f>SUM(AJ192:AJ198)</f>
        <v>0</v>
      </c>
      <c r="AK191" s="192">
        <f>SUM(AK192:AK198)</f>
        <v>0</v>
      </c>
      <c r="AL191" s="192">
        <f>SUM(AL192:AL198)</f>
        <v>257632.68</v>
      </c>
      <c r="AM191" s="192">
        <f>AJ191+AK191+AL191</f>
        <v>257632.68</v>
      </c>
      <c r="AN191" s="192">
        <f>SUM(AN192:AN198)</f>
        <v>0</v>
      </c>
      <c r="AO191" s="192">
        <f>SUM(AO192:AO198)</f>
        <v>0</v>
      </c>
      <c r="AP191" s="192">
        <f>SUM(AP192:AP198)</f>
        <v>0</v>
      </c>
      <c r="AQ191" s="192">
        <f>AN191+AO191+AP191</f>
        <v>0</v>
      </c>
      <c r="AR191" s="192">
        <f>AE191+AI191+AM191+AQ191</f>
        <v>1285108.635</v>
      </c>
    </row>
    <row r="192" spans="2:44">
      <c r="B192" s="181" t="s">
        <v>303</v>
      </c>
      <c r="C192" s="182" t="s">
        <v>183</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341000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341000</v>
      </c>
      <c r="G192" s="183"/>
      <c r="H192" s="183">
        <f>F192-G192</f>
        <v>341000</v>
      </c>
      <c r="I192" s="183"/>
      <c r="J192" s="183">
        <f>F192-I192</f>
        <v>341000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67500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22500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173500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167500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341000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341000</v>
      </c>
    </row>
    <row r="193" spans="2:44">
      <c r="B193" s="181" t="s">
        <v>746</v>
      </c>
      <c r="C193" s="182" t="s">
        <v>747</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748</v>
      </c>
      <c r="C194" s="182" t="s">
        <v>749</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750</v>
      </c>
      <c r="C195" s="182" t="s">
        <v>751</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752</v>
      </c>
      <c r="C196" s="182" t="s">
        <v>753</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944108.63500000013</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944108.63500000013</v>
      </c>
      <c r="G196" s="183"/>
      <c r="H196" s="183">
        <f t="shared" si="519"/>
        <v>944108.63500000013</v>
      </c>
      <c r="I196" s="183"/>
      <c r="J196" s="183">
        <f t="shared" si="520"/>
        <v>944108.63500000013</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33750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910358.63500000013</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590975.95500000007</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95500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686475.95500000007</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257632.68</v>
      </c>
      <c r="AM196" s="183">
        <f t="shared" si="523"/>
        <v>257632.68</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944108.63500000001</v>
      </c>
    </row>
    <row r="197" spans="2:44">
      <c r="B197" s="181" t="s">
        <v>754</v>
      </c>
      <c r="C197" s="182" t="s">
        <v>755</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756</v>
      </c>
      <c r="C198" s="182" t="s">
        <v>757</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298</v>
      </c>
      <c r="C199" s="191" t="s">
        <v>178</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c r="B200" s="181" t="s">
        <v>304</v>
      </c>
      <c r="C200" s="182" t="s">
        <v>184</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758</v>
      </c>
      <c r="C201" s="182" t="s">
        <v>759</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c r="B202" s="181" t="s">
        <v>760</v>
      </c>
      <c r="C202" s="182" t="s">
        <v>759</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761</v>
      </c>
      <c r="C203" s="182" t="s">
        <v>762</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305</v>
      </c>
      <c r="C204" s="182" t="s">
        <v>763</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764</v>
      </c>
      <c r="C205" s="182" t="s">
        <v>763</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765</v>
      </c>
      <c r="C206" s="182" t="s">
        <v>766</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299</v>
      </c>
      <c r="C207" s="191" t="s">
        <v>179</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300</v>
      </c>
      <c r="C208" s="182" t="s">
        <v>180</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767</v>
      </c>
      <c r="C209" s="182" t="s">
        <v>768</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769</v>
      </c>
      <c r="C210" s="182" t="s">
        <v>770</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771</v>
      </c>
      <c r="C211" s="182" t="s">
        <v>772</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773</v>
      </c>
      <c r="C212" s="182" t="s">
        <v>774</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775</v>
      </c>
      <c r="C213" s="182" t="s">
        <v>776</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301</v>
      </c>
      <c r="C214" s="191" t="s">
        <v>181</v>
      </c>
      <c r="D214" s="192">
        <f>SUM(D215:D221)</f>
        <v>596000</v>
      </c>
      <c r="E214" s="192">
        <f>SUM(E215:E221)</f>
        <v>0</v>
      </c>
      <c r="F214" s="192">
        <f t="shared" si="300"/>
        <v>596000</v>
      </c>
      <c r="G214" s="192">
        <f>SUM(G215:G221)</f>
        <v>0</v>
      </c>
      <c r="H214" s="192">
        <f t="shared" si="4"/>
        <v>596000</v>
      </c>
      <c r="I214" s="192">
        <f>SUM(I215:I221)</f>
        <v>0</v>
      </c>
      <c r="J214" s="192">
        <f t="shared" si="5"/>
        <v>596000</v>
      </c>
      <c r="K214" s="192">
        <f t="shared" ref="K214:AD214" si="593">SUM(K215:K221)</f>
        <v>0</v>
      </c>
      <c r="L214" s="192">
        <f t="shared" si="593"/>
        <v>450000</v>
      </c>
      <c r="M214" s="192">
        <f t="shared" si="593"/>
        <v>0</v>
      </c>
      <c r="N214" s="192">
        <f t="shared" si="593"/>
        <v>0</v>
      </c>
      <c r="O214" s="192">
        <f t="shared" si="593"/>
        <v>16000</v>
      </c>
      <c r="P214" s="192">
        <f t="shared" ref="P214:Q214" si="594">SUM(P215:P221)</f>
        <v>0</v>
      </c>
      <c r="Q214" s="192">
        <f t="shared" si="594"/>
        <v>0</v>
      </c>
      <c r="R214" s="192">
        <f t="shared" si="593"/>
        <v>100000</v>
      </c>
      <c r="S214" s="192">
        <f t="shared" si="593"/>
        <v>0</v>
      </c>
      <c r="T214" s="192">
        <f t="shared" ref="T214" si="595">SUM(T215:T221)</f>
        <v>0</v>
      </c>
      <c r="U214" s="192">
        <f t="shared" si="593"/>
        <v>30000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85000</v>
      </c>
      <c r="AD214" s="192">
        <f t="shared" si="593"/>
        <v>0</v>
      </c>
      <c r="AE214" s="192">
        <f t="shared" si="9"/>
        <v>85000</v>
      </c>
      <c r="AF214" s="192">
        <f>SUM(AF215:AF221)</f>
        <v>100000</v>
      </c>
      <c r="AG214" s="192">
        <f>SUM(AG215:AG221)</f>
        <v>0</v>
      </c>
      <c r="AH214" s="192">
        <f>SUM(AH215:AH221)</f>
        <v>0</v>
      </c>
      <c r="AI214" s="192">
        <f t="shared" si="10"/>
        <v>100000</v>
      </c>
      <c r="AJ214" s="192">
        <f>SUM(AJ215:AJ221)</f>
        <v>0</v>
      </c>
      <c r="AK214" s="192">
        <f>SUM(AK215:AK221)</f>
        <v>0</v>
      </c>
      <c r="AL214" s="192">
        <f>SUM(AL215:AL221)</f>
        <v>61000</v>
      </c>
      <c r="AM214" s="192">
        <f t="shared" si="11"/>
        <v>61000</v>
      </c>
      <c r="AN214" s="192">
        <f>SUM(AN215:AN221)</f>
        <v>350000</v>
      </c>
      <c r="AO214" s="192">
        <f>SUM(AO215:AO221)</f>
        <v>0</v>
      </c>
      <c r="AP214" s="192">
        <f>SUM(AP215:AP221)</f>
        <v>0</v>
      </c>
      <c r="AQ214" s="192">
        <f t="shared" si="12"/>
        <v>350000</v>
      </c>
      <c r="AR214" s="192">
        <f t="shared" si="13"/>
        <v>596000</v>
      </c>
    </row>
    <row r="215" spans="2:44">
      <c r="B215" s="181" t="s">
        <v>302</v>
      </c>
      <c r="C215" s="182" t="s">
        <v>182</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460000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460000</v>
      </c>
      <c r="G215" s="183"/>
      <c r="H215" s="183">
        <f t="shared" si="4"/>
        <v>460000</v>
      </c>
      <c r="I215" s="183"/>
      <c r="J215" s="183">
        <f t="shared" si="5"/>
        <v>460000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10000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100000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350000</v>
      </c>
      <c r="AR215" s="183">
        <f t="shared" si="13"/>
        <v>460000</v>
      </c>
    </row>
    <row r="216" spans="2:44">
      <c r="B216" s="181" t="s">
        <v>777</v>
      </c>
      <c r="C216" s="182" t="s">
        <v>778</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779</v>
      </c>
      <c r="C217" s="182" t="s">
        <v>780</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781</v>
      </c>
      <c r="C218" s="182" t="s">
        <v>782</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783</v>
      </c>
      <c r="C219" s="182" t="s">
        <v>784</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785</v>
      </c>
      <c r="C220" s="182" t="s">
        <v>786</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6000</v>
      </c>
      <c r="G220" s="183"/>
      <c r="H220" s="183">
        <f t="shared" si="4"/>
        <v>6000</v>
      </c>
      <c r="I220" s="183"/>
      <c r="J220" s="183">
        <f t="shared" si="5"/>
        <v>6000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M220" s="183">
        <f t="shared" si="11"/>
        <v>6000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6000</v>
      </c>
    </row>
    <row r="221" spans="2:44">
      <c r="B221" s="181" t="s">
        <v>787</v>
      </c>
      <c r="C221" s="182" t="s">
        <v>788</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130000</v>
      </c>
      <c r="G221" s="183"/>
      <c r="H221" s="183">
        <f t="shared" ref="H221" si="615">F221-G221</f>
        <v>130000</v>
      </c>
      <c r="I221" s="183"/>
      <c r="J221" s="183">
        <f t="shared" ref="J221" si="616">F221-I221</f>
        <v>130000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75000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55000</v>
      </c>
      <c r="AM221" s="183">
        <f t="shared" ref="AM221" si="619">AJ221+AK221+AL221</f>
        <v>55000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130000</v>
      </c>
    </row>
    <row r="222" spans="2:44">
      <c r="B222" s="178" t="s">
        <v>306</v>
      </c>
      <c r="C222" s="179" t="s">
        <v>185</v>
      </c>
      <c r="D222" s="180">
        <f>D223+D235+D243+D260+D267+D312</f>
        <v>5764959.583333333</v>
      </c>
      <c r="E222" s="180">
        <f>E223+E235+E243+E260+E267+E312</f>
        <v>5250000</v>
      </c>
      <c r="F222" s="180">
        <f t="shared" ref="F222:F382" si="622">D222+E222</f>
        <v>11014959.583333332</v>
      </c>
      <c r="G222" s="180">
        <f>G223+G235+G243+G260+G267+G312</f>
        <v>0</v>
      </c>
      <c r="H222" s="180">
        <f t="shared" ref="H222:H498" si="623">F222-G222</f>
        <v>11014959.583333332</v>
      </c>
      <c r="I222" s="180">
        <f>I223+I235+I243+I260+I267+I312</f>
        <v>0</v>
      </c>
      <c r="J222" s="180">
        <f t="shared" ref="J222:J498" si="624">F222-I222</f>
        <v>11014959.583333332</v>
      </c>
      <c r="K222" s="180">
        <f t="shared" ref="K222:AD222" si="625">K223+K235+K243+K260+K267+K312</f>
        <v>215158.75</v>
      </c>
      <c r="L222" s="180">
        <f t="shared" si="625"/>
        <v>144500</v>
      </c>
      <c r="M222" s="180">
        <f t="shared" si="625"/>
        <v>156004.16666666666</v>
      </c>
      <c r="N222" s="180">
        <f t="shared" si="625"/>
        <v>825000</v>
      </c>
      <c r="O222" s="180">
        <f t="shared" si="625"/>
        <v>883416.66666666663</v>
      </c>
      <c r="P222" s="180">
        <f t="shared" si="625"/>
        <v>5312635</v>
      </c>
      <c r="Q222" s="180">
        <f t="shared" si="625"/>
        <v>973675</v>
      </c>
      <c r="R222" s="180">
        <f t="shared" si="625"/>
        <v>250650</v>
      </c>
      <c r="S222" s="180">
        <f t="shared" si="625"/>
        <v>65500</v>
      </c>
      <c r="T222" s="180">
        <f t="shared" ref="T222" si="626">T223+T235+T243+T260+T267+T312</f>
        <v>501400</v>
      </c>
      <c r="U222" s="180">
        <f t="shared" si="625"/>
        <v>1182000</v>
      </c>
      <c r="V222" s="180">
        <f t="shared" si="625"/>
        <v>76500</v>
      </c>
      <c r="W222" s="180">
        <f t="shared" si="625"/>
        <v>258520</v>
      </c>
      <c r="X222" s="180">
        <f t="shared" si="625"/>
        <v>130000</v>
      </c>
      <c r="Y222" s="180">
        <f t="shared" ref="Y222:Z222" si="627">Y223+Y235+Y243+Y260+Y267+Y312</f>
        <v>0</v>
      </c>
      <c r="Z222" s="180">
        <f t="shared" si="627"/>
        <v>40000</v>
      </c>
      <c r="AA222" s="180">
        <f t="shared" si="625"/>
        <v>0</v>
      </c>
      <c r="AB222" s="180">
        <f t="shared" si="625"/>
        <v>8000</v>
      </c>
      <c r="AC222" s="180">
        <f t="shared" si="625"/>
        <v>7782759.583333333</v>
      </c>
      <c r="AD222" s="180">
        <f t="shared" si="625"/>
        <v>190500</v>
      </c>
      <c r="AE222" s="180">
        <f t="shared" ref="AE222:AE498" si="628">AB222+AC222+AD222</f>
        <v>7981259.583333333</v>
      </c>
      <c r="AF222" s="180">
        <f>AF223+AF235+AF243+AF260+AF267+AF312</f>
        <v>2615050</v>
      </c>
      <c r="AG222" s="180">
        <f>AG223+AG235+AG243+AG260+AG267+AG312</f>
        <v>0</v>
      </c>
      <c r="AH222" s="180">
        <f>AH223+AH235+AH243+AH260+AH267+AH312</f>
        <v>0</v>
      </c>
      <c r="AI222" s="180">
        <f t="shared" ref="AI222:AI498" si="629">AF222+AG222+AH222</f>
        <v>2615050</v>
      </c>
      <c r="AJ222" s="180">
        <f>AJ223+AJ235+AJ243+AJ260+AJ267+AJ312</f>
        <v>0</v>
      </c>
      <c r="AK222" s="180">
        <f>AK223+AK235+AK243+AK260+AK267+AK312</f>
        <v>0</v>
      </c>
      <c r="AL222" s="180">
        <f>AL223+AL235+AL243+AL260+AL267+AL312</f>
        <v>418650</v>
      </c>
      <c r="AM222" s="180">
        <f t="shared" ref="AM222:AM498" si="630">AJ222+AK222+AL222</f>
        <v>418650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11014959.583333332</v>
      </c>
    </row>
    <row r="223" spans="2:44">
      <c r="B223" s="190" t="s">
        <v>307</v>
      </c>
      <c r="C223" s="191" t="s">
        <v>186</v>
      </c>
      <c r="D223" s="192">
        <f>SUM(D224:D234)</f>
        <v>3539300</v>
      </c>
      <c r="E223" s="192">
        <f>SUM(E224:E234)</f>
        <v>0</v>
      </c>
      <c r="F223" s="192">
        <f t="shared" si="622"/>
        <v>3539300</v>
      </c>
      <c r="G223" s="192">
        <f>SUM(G224:G234)</f>
        <v>0</v>
      </c>
      <c r="H223" s="192">
        <f t="shared" si="623"/>
        <v>3539300</v>
      </c>
      <c r="I223" s="192">
        <f>SUM(I224:I234)</f>
        <v>0</v>
      </c>
      <c r="J223" s="192">
        <f t="shared" si="624"/>
        <v>3539300</v>
      </c>
      <c r="K223" s="192">
        <f t="shared" ref="K223:AD223" si="633">SUM(K224:K234)</f>
        <v>198250</v>
      </c>
      <c r="L223" s="192">
        <f t="shared" si="633"/>
        <v>78000</v>
      </c>
      <c r="M223" s="192">
        <f t="shared" si="633"/>
        <v>112500</v>
      </c>
      <c r="N223" s="192">
        <f t="shared" si="633"/>
        <v>825000</v>
      </c>
      <c r="O223" s="192">
        <f t="shared" si="633"/>
        <v>282000</v>
      </c>
      <c r="P223" s="192">
        <f t="shared" si="633"/>
        <v>175000</v>
      </c>
      <c r="Q223" s="192">
        <f t="shared" si="633"/>
        <v>588250</v>
      </c>
      <c r="R223" s="192">
        <f t="shared" si="633"/>
        <v>52500</v>
      </c>
      <c r="S223" s="192">
        <f t="shared" si="633"/>
        <v>12000</v>
      </c>
      <c r="T223" s="192">
        <f t="shared" ref="T223" si="634">SUM(T224:T234)</f>
        <v>501400</v>
      </c>
      <c r="U223" s="192">
        <f t="shared" si="633"/>
        <v>518000</v>
      </c>
      <c r="V223" s="192">
        <f t="shared" si="633"/>
        <v>76000</v>
      </c>
      <c r="W223" s="192">
        <f t="shared" si="633"/>
        <v>30400</v>
      </c>
      <c r="X223" s="192">
        <f t="shared" si="633"/>
        <v>90000</v>
      </c>
      <c r="Y223" s="192">
        <f t="shared" ref="Y223:Z223" si="635">SUM(Y224:Y234)</f>
        <v>0</v>
      </c>
      <c r="Z223" s="192">
        <f t="shared" si="635"/>
        <v>0</v>
      </c>
      <c r="AA223" s="192">
        <f t="shared" si="633"/>
        <v>0</v>
      </c>
      <c r="AB223" s="192">
        <f t="shared" si="633"/>
        <v>0</v>
      </c>
      <c r="AC223" s="192">
        <f t="shared" si="633"/>
        <v>667750</v>
      </c>
      <c r="AD223" s="192">
        <f t="shared" si="633"/>
        <v>0</v>
      </c>
      <c r="AE223" s="192">
        <f t="shared" si="628"/>
        <v>667750</v>
      </c>
      <c r="AF223" s="192">
        <f>SUM(AF224:AF234)</f>
        <v>2615050</v>
      </c>
      <c r="AG223" s="192">
        <f>SUM(AG224:AG234)</f>
        <v>0</v>
      </c>
      <c r="AH223" s="192">
        <f>SUM(AH224:AH234)</f>
        <v>0</v>
      </c>
      <c r="AI223" s="192">
        <f t="shared" si="629"/>
        <v>2615050</v>
      </c>
      <c r="AJ223" s="192">
        <f>SUM(AJ224:AJ234)</f>
        <v>0</v>
      </c>
      <c r="AK223" s="192">
        <f>SUM(AK224:AK234)</f>
        <v>0</v>
      </c>
      <c r="AL223" s="192">
        <f>SUM(AL224:AL234)</f>
        <v>256500</v>
      </c>
      <c r="AM223" s="192">
        <f t="shared" si="630"/>
        <v>256500</v>
      </c>
      <c r="AN223" s="192">
        <f>SUM(AN224:AN234)</f>
        <v>0</v>
      </c>
      <c r="AO223" s="192">
        <f>SUM(AO224:AO234)</f>
        <v>0</v>
      </c>
      <c r="AP223" s="192">
        <f>SUM(AP224:AP234)</f>
        <v>0</v>
      </c>
      <c r="AQ223" s="192">
        <f t="shared" si="631"/>
        <v>0</v>
      </c>
      <c r="AR223" s="192">
        <f t="shared" si="632"/>
        <v>3539300</v>
      </c>
    </row>
    <row r="224" spans="2:44">
      <c r="B224" s="181" t="s">
        <v>308</v>
      </c>
      <c r="C224" s="182" t="s">
        <v>187</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789</v>
      </c>
      <c r="C225" s="182" t="s">
        <v>790</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3539300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3539300</v>
      </c>
      <c r="G225" s="183"/>
      <c r="H225" s="183">
        <f t="shared" si="623"/>
        <v>3539300</v>
      </c>
      <c r="I225" s="183"/>
      <c r="J225" s="183">
        <f t="shared" si="624"/>
        <v>3539300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198250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112500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825000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282000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588250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501400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518000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76000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30400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667750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667750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2615050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2615050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256500</v>
      </c>
      <c r="AM225" s="183">
        <f t="shared" si="630"/>
        <v>256500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3539300</v>
      </c>
    </row>
    <row r="226" spans="2:44">
      <c r="B226" s="181" t="s">
        <v>791</v>
      </c>
      <c r="C226" s="182" t="s">
        <v>792</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793</v>
      </c>
      <c r="C227" s="182" t="s">
        <v>794</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795</v>
      </c>
      <c r="C228" s="182" t="s">
        <v>796</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309</v>
      </c>
      <c r="C229" s="182" t="s">
        <v>797</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798</v>
      </c>
      <c r="C230" s="182" t="s">
        <v>799</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326</v>
      </c>
      <c r="C231" s="182" t="s">
        <v>198</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836</v>
      </c>
      <c r="C232" s="182" t="s">
        <v>837</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838</v>
      </c>
      <c r="C233" s="182" t="s">
        <v>839</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840</v>
      </c>
      <c r="C234" s="182" t="s">
        <v>841</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310</v>
      </c>
      <c r="C235" s="191" t="s">
        <v>188</v>
      </c>
      <c r="D235" s="192">
        <f>SUM(D236:D242)</f>
        <v>30000</v>
      </c>
      <c r="E235" s="192">
        <f>SUM(E236:E242)</f>
        <v>0</v>
      </c>
      <c r="F235" s="192">
        <f t="shared" si="622"/>
        <v>30000</v>
      </c>
      <c r="G235" s="192">
        <f>SUM(G236:G242)</f>
        <v>0</v>
      </c>
      <c r="H235" s="192">
        <f t="shared" si="623"/>
        <v>30000</v>
      </c>
      <c r="I235" s="192">
        <f>SUM(I236:I242)</f>
        <v>0</v>
      </c>
      <c r="J235" s="192">
        <f t="shared" si="624"/>
        <v>30000</v>
      </c>
      <c r="K235" s="192">
        <f t="shared" ref="K235:AD235" si="660">SUM(K236:K242)</f>
        <v>0</v>
      </c>
      <c r="L235" s="192">
        <f t="shared" si="660"/>
        <v>0</v>
      </c>
      <c r="M235" s="192">
        <f t="shared" si="660"/>
        <v>0</v>
      </c>
      <c r="N235" s="192">
        <f t="shared" si="660"/>
        <v>0</v>
      </c>
      <c r="O235" s="192">
        <f t="shared" si="660"/>
        <v>30000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30000</v>
      </c>
      <c r="AD235" s="192">
        <f t="shared" si="660"/>
        <v>0</v>
      </c>
      <c r="AE235" s="192">
        <f t="shared" si="628"/>
        <v>30000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30000</v>
      </c>
    </row>
    <row r="236" spans="2:44">
      <c r="B236" s="181" t="s">
        <v>800</v>
      </c>
      <c r="C236" s="182" t="s">
        <v>801</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802</v>
      </c>
      <c r="C237" s="182" t="s">
        <v>803</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311</v>
      </c>
      <c r="C238" s="182" t="s">
        <v>804</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805</v>
      </c>
      <c r="C239" s="182" t="s">
        <v>806</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30000</v>
      </c>
      <c r="G239" s="183"/>
      <c r="H239" s="183">
        <f t="shared" si="666"/>
        <v>30000</v>
      </c>
      <c r="I239" s="183"/>
      <c r="J239" s="183">
        <f t="shared" si="667"/>
        <v>30000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30000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30000</v>
      </c>
    </row>
    <row r="240" spans="2:44">
      <c r="B240" s="181" t="s">
        <v>807</v>
      </c>
      <c r="C240" s="182" t="s">
        <v>804</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808</v>
      </c>
      <c r="C241" s="182" t="s">
        <v>809</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810</v>
      </c>
      <c r="C242" s="182" t="s">
        <v>811</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312</v>
      </c>
      <c r="C243" s="191" t="s">
        <v>189</v>
      </c>
      <c r="D243" s="192">
        <f>SUM(D244:D259)</f>
        <v>1650076.25</v>
      </c>
      <c r="E243" s="192">
        <f>SUM(E244:E259)</f>
        <v>5000000</v>
      </c>
      <c r="F243" s="192">
        <f t="shared" si="622"/>
        <v>6650076.25</v>
      </c>
      <c r="G243" s="192">
        <f>SUM(G244:G259)</f>
        <v>0</v>
      </c>
      <c r="H243" s="192">
        <f t="shared" si="623"/>
        <v>6650076.25</v>
      </c>
      <c r="I243" s="192">
        <f>SUM(I244:I259)</f>
        <v>0</v>
      </c>
      <c r="J243" s="192">
        <f t="shared" si="624"/>
        <v>6650076.25</v>
      </c>
      <c r="K243" s="192">
        <f t="shared" ref="K243:AD243" si="689">SUM(K244:K259)</f>
        <v>5163.75</v>
      </c>
      <c r="L243" s="192">
        <f t="shared" si="689"/>
        <v>66500</v>
      </c>
      <c r="M243" s="192">
        <f t="shared" si="689"/>
        <v>4887.5</v>
      </c>
      <c r="N243" s="192">
        <f t="shared" si="689"/>
        <v>0</v>
      </c>
      <c r="O243" s="192">
        <f t="shared" si="689"/>
        <v>221250</v>
      </c>
      <c r="P243" s="192">
        <f t="shared" ref="P243:Q243" si="690">SUM(P244:P259)</f>
        <v>5032000</v>
      </c>
      <c r="Q243" s="192">
        <f t="shared" si="690"/>
        <v>355425</v>
      </c>
      <c r="R243" s="192">
        <f t="shared" si="689"/>
        <v>198150</v>
      </c>
      <c r="S243" s="192">
        <f t="shared" si="689"/>
        <v>0</v>
      </c>
      <c r="T243" s="192">
        <f t="shared" ref="T243" si="691">SUM(T244:T259)</f>
        <v>0</v>
      </c>
      <c r="U243" s="192">
        <f t="shared" si="689"/>
        <v>537500</v>
      </c>
      <c r="V243" s="192">
        <f t="shared" si="689"/>
        <v>500</v>
      </c>
      <c r="W243" s="192">
        <f t="shared" ref="W243" si="692">SUM(W244:W259)</f>
        <v>208700</v>
      </c>
      <c r="X243" s="192">
        <f t="shared" si="689"/>
        <v>20000</v>
      </c>
      <c r="Y243" s="192">
        <f t="shared" ref="Y243:Z243" si="693">SUM(Y244:Y259)</f>
        <v>0</v>
      </c>
      <c r="Z243" s="192">
        <f t="shared" si="693"/>
        <v>0</v>
      </c>
      <c r="AA243" s="192">
        <f t="shared" si="689"/>
        <v>0</v>
      </c>
      <c r="AB243" s="192">
        <f t="shared" si="689"/>
        <v>0</v>
      </c>
      <c r="AC243" s="192">
        <f t="shared" si="689"/>
        <v>6522926.25</v>
      </c>
      <c r="AD243" s="192">
        <f t="shared" si="689"/>
        <v>0</v>
      </c>
      <c r="AE243" s="192">
        <f t="shared" si="628"/>
        <v>6522926.25</v>
      </c>
      <c r="AF243" s="192">
        <f>SUM(AF244:AF259)</f>
        <v>0</v>
      </c>
      <c r="AG243" s="192">
        <f>SUM(AG244:AG259)</f>
        <v>0</v>
      </c>
      <c r="AH243" s="192">
        <f>SUM(AH244:AH259)</f>
        <v>0</v>
      </c>
      <c r="AI243" s="192">
        <f t="shared" si="629"/>
        <v>0</v>
      </c>
      <c r="AJ243" s="192">
        <f>SUM(AJ244:AJ259)</f>
        <v>0</v>
      </c>
      <c r="AK243" s="192">
        <f>SUM(AK244:AK259)</f>
        <v>0</v>
      </c>
      <c r="AL243" s="192">
        <f>SUM(AL244:AL259)</f>
        <v>127150</v>
      </c>
      <c r="AM243" s="192">
        <f t="shared" si="630"/>
        <v>127150</v>
      </c>
      <c r="AN243" s="192">
        <f>SUM(AN244:AN259)</f>
        <v>0</v>
      </c>
      <c r="AO243" s="192">
        <f>SUM(AO244:AO259)</f>
        <v>0</v>
      </c>
      <c r="AP243" s="192">
        <f>SUM(AP244:AP259)</f>
        <v>0</v>
      </c>
      <c r="AQ243" s="192">
        <f t="shared" si="631"/>
        <v>0</v>
      </c>
      <c r="AR243" s="192">
        <f t="shared" si="632"/>
        <v>6650076.25</v>
      </c>
    </row>
    <row r="244" spans="2:44">
      <c r="B244" s="181" t="s">
        <v>812</v>
      </c>
      <c r="C244" s="182" t="s">
        <v>813</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35000</v>
      </c>
      <c r="G244" s="183"/>
      <c r="H244" s="183">
        <f t="shared" si="623"/>
        <v>35000</v>
      </c>
      <c r="I244" s="183"/>
      <c r="J244" s="183">
        <f t="shared" si="624"/>
        <v>35000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35000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35000</v>
      </c>
    </row>
    <row r="245" spans="2:44">
      <c r="B245" s="181" t="s">
        <v>814</v>
      </c>
      <c r="C245" s="182" t="s">
        <v>815</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816</v>
      </c>
      <c r="C246" s="182" t="s">
        <v>817</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1517750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1517750</v>
      </c>
      <c r="G246" s="183"/>
      <c r="H246" s="183">
        <f t="shared" si="695"/>
        <v>1517750</v>
      </c>
      <c r="I246" s="183"/>
      <c r="J246" s="183">
        <f t="shared" si="696"/>
        <v>1517750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66500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137000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355000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198150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537500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203600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1422600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1422600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95150</v>
      </c>
      <c r="AM246" s="183">
        <f t="shared" si="699"/>
        <v>95150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1517750</v>
      </c>
    </row>
    <row r="247" spans="2:44">
      <c r="B247" s="181" t="s">
        <v>313</v>
      </c>
      <c r="C247" s="182" t="s">
        <v>190</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818</v>
      </c>
      <c r="C248" s="182" t="s">
        <v>819</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20326.25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20326.25</v>
      </c>
      <c r="G248" s="183"/>
      <c r="H248" s="183">
        <f t="shared" si="695"/>
        <v>20326.25</v>
      </c>
      <c r="I248" s="183"/>
      <c r="J248" s="183">
        <f t="shared" si="696"/>
        <v>20326.25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5163.75</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4887.5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425</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5100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20326.25</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20326.25</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20326.25</v>
      </c>
    </row>
    <row r="249" spans="2:44">
      <c r="B249" s="181" t="s">
        <v>820</v>
      </c>
      <c r="C249" s="182" t="s">
        <v>821</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314</v>
      </c>
      <c r="C250" s="182" t="s">
        <v>191</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822</v>
      </c>
      <c r="C251" s="182" t="s">
        <v>823</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824</v>
      </c>
      <c r="C252" s="182" t="s">
        <v>825</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5000000</v>
      </c>
      <c r="F252" s="183">
        <f t="shared" si="694"/>
        <v>5045000</v>
      </c>
      <c r="G252" s="183"/>
      <c r="H252" s="183">
        <f t="shared" si="695"/>
        <v>5045000</v>
      </c>
      <c r="I252" s="183"/>
      <c r="J252" s="183">
        <f t="shared" si="696"/>
        <v>5045000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5045000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5045000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5045000</v>
      </c>
    </row>
    <row r="253" spans="2:44">
      <c r="B253" s="181" t="s">
        <v>315</v>
      </c>
      <c r="C253" s="182" t="s">
        <v>192</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826</v>
      </c>
      <c r="C254" s="182" t="s">
        <v>827</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32000</v>
      </c>
      <c r="G254" s="183"/>
      <c r="H254" s="183">
        <f t="shared" si="623"/>
        <v>32000</v>
      </c>
      <c r="I254" s="183"/>
      <c r="J254" s="183">
        <f t="shared" si="624"/>
        <v>32000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32000</v>
      </c>
      <c r="AM254" s="183">
        <f t="shared" si="630"/>
        <v>32000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32000</v>
      </c>
    </row>
    <row r="255" spans="2:44">
      <c r="B255" s="181" t="s">
        <v>828</v>
      </c>
      <c r="C255" s="182" t="s">
        <v>829</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830</v>
      </c>
      <c r="C256" s="182" t="s">
        <v>831</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832</v>
      </c>
      <c r="C257" s="182" t="s">
        <v>833</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316</v>
      </c>
      <c r="C258" s="182" t="s">
        <v>193</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834</v>
      </c>
      <c r="C259" s="182" t="s">
        <v>835</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317</v>
      </c>
      <c r="C260" s="191" t="s">
        <v>194</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842</v>
      </c>
      <c r="C261" s="182" t="s">
        <v>843</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844</v>
      </c>
      <c r="C262" s="182" t="s">
        <v>845</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318</v>
      </c>
      <c r="C263" s="182" t="s">
        <v>195</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846</v>
      </c>
      <c r="C264" s="182" t="s">
        <v>847</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848</v>
      </c>
      <c r="C265" s="182" t="s">
        <v>849</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850</v>
      </c>
      <c r="C266" s="182" t="s">
        <v>851</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319</v>
      </c>
      <c r="C267" s="191" t="s">
        <v>196</v>
      </c>
      <c r="D267" s="192">
        <f>SUM(D268:D311)</f>
        <v>259500</v>
      </c>
      <c r="E267" s="192">
        <f>SUM(E268:E311)</f>
        <v>0</v>
      </c>
      <c r="F267" s="192">
        <f t="shared" si="622"/>
        <v>259500</v>
      </c>
      <c r="G267" s="192">
        <f>SUM(G268:G311)</f>
        <v>0</v>
      </c>
      <c r="H267" s="192">
        <f t="shared" si="623"/>
        <v>259500</v>
      </c>
      <c r="I267" s="192">
        <f>SUM(I268:I311)</f>
        <v>0</v>
      </c>
      <c r="J267" s="192">
        <f t="shared" si="624"/>
        <v>259500</v>
      </c>
      <c r="K267" s="192">
        <f t="shared" ref="K267:AD267" si="723">SUM(K268:K311)</f>
        <v>0</v>
      </c>
      <c r="L267" s="192">
        <f t="shared" si="723"/>
        <v>0</v>
      </c>
      <c r="M267" s="192">
        <f t="shared" si="723"/>
        <v>27500</v>
      </c>
      <c r="N267" s="192">
        <f t="shared" si="723"/>
        <v>0</v>
      </c>
      <c r="O267" s="192">
        <f t="shared" si="723"/>
        <v>107000</v>
      </c>
      <c r="P267" s="192">
        <f t="shared" ref="P267:Q267" si="724">SUM(P268:P311)</f>
        <v>55000</v>
      </c>
      <c r="Q267" s="192">
        <f t="shared" si="724"/>
        <v>30000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20000</v>
      </c>
      <c r="Y267" s="192">
        <f t="shared" ref="Y267:Z267" si="727">SUM(Y268:Y311)</f>
        <v>0</v>
      </c>
      <c r="Z267" s="192">
        <f t="shared" si="727"/>
        <v>20000</v>
      </c>
      <c r="AA267" s="192">
        <f t="shared" si="723"/>
        <v>0</v>
      </c>
      <c r="AB267" s="192">
        <f t="shared" si="723"/>
        <v>0</v>
      </c>
      <c r="AC267" s="192">
        <f t="shared" si="723"/>
        <v>239500</v>
      </c>
      <c r="AD267" s="192">
        <f t="shared" si="723"/>
        <v>0</v>
      </c>
      <c r="AE267" s="192">
        <f t="shared" si="628"/>
        <v>239500</v>
      </c>
      <c r="AF267" s="192">
        <f>SUM(AF268:AF311)</f>
        <v>0</v>
      </c>
      <c r="AG267" s="192">
        <f>SUM(AG268:AG311)</f>
        <v>0</v>
      </c>
      <c r="AH267" s="192">
        <f>SUM(AH268:AH311)</f>
        <v>0</v>
      </c>
      <c r="AI267" s="192">
        <f t="shared" si="629"/>
        <v>0</v>
      </c>
      <c r="AJ267" s="192">
        <f>SUM(AJ268:AJ311)</f>
        <v>0</v>
      </c>
      <c r="AK267" s="192">
        <f>SUM(AK268:AK311)</f>
        <v>0</v>
      </c>
      <c r="AL267" s="192">
        <f>SUM(AL268:AL311)</f>
        <v>20000</v>
      </c>
      <c r="AM267" s="192">
        <f t="shared" si="630"/>
        <v>20000</v>
      </c>
      <c r="AN267" s="192">
        <f>SUM(AN268:AN311)</f>
        <v>0</v>
      </c>
      <c r="AO267" s="192">
        <f>SUM(AO268:AO311)</f>
        <v>0</v>
      </c>
      <c r="AP267" s="192">
        <f>SUM(AP268:AP311)</f>
        <v>0</v>
      </c>
      <c r="AQ267" s="192">
        <f t="shared" si="631"/>
        <v>0</v>
      </c>
      <c r="AR267" s="192">
        <f t="shared" si="632"/>
        <v>259500</v>
      </c>
    </row>
    <row r="268" spans="2:44">
      <c r="B268" s="181" t="s">
        <v>852</v>
      </c>
      <c r="C268" s="182" t="s">
        <v>853</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320</v>
      </c>
      <c r="C269" s="182" t="s">
        <v>854</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100000</v>
      </c>
      <c r="G269" s="183"/>
      <c r="H269" s="183">
        <f t="shared" ref="H269:H300" si="729">F269-G269</f>
        <v>100000</v>
      </c>
      <c r="I269" s="183"/>
      <c r="J269" s="183">
        <f t="shared" ref="J269:J300" si="730">F269-I269</f>
        <v>100000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100000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100000</v>
      </c>
    </row>
    <row r="270" spans="2:44">
      <c r="B270" s="181" t="s">
        <v>855</v>
      </c>
      <c r="C270" s="182" t="s">
        <v>856</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857</v>
      </c>
      <c r="C271" s="182" t="s">
        <v>858</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859</v>
      </c>
      <c r="C272" s="182" t="s">
        <v>860</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861</v>
      </c>
      <c r="C273" s="182" t="s">
        <v>862</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863</v>
      </c>
      <c r="C274" s="182" t="s">
        <v>864</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865</v>
      </c>
      <c r="C275" s="182" t="s">
        <v>866</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321</v>
      </c>
      <c r="C276" s="182" t="s">
        <v>867</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868</v>
      </c>
      <c r="C277" s="182" t="s">
        <v>869</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95000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95000</v>
      </c>
      <c r="G277" s="183"/>
      <c r="H277" s="183">
        <f t="shared" si="729"/>
        <v>95000</v>
      </c>
      <c r="I277" s="183"/>
      <c r="J277" s="183">
        <f t="shared" si="730"/>
        <v>95000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85000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77" s="183">
        <f t="shared" si="733"/>
        <v>10000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95000</v>
      </c>
    </row>
    <row r="278" spans="2:44">
      <c r="B278" s="181" t="s">
        <v>870</v>
      </c>
      <c r="C278" s="182" t="s">
        <v>871</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64500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64500</v>
      </c>
      <c r="G278" s="183"/>
      <c r="H278" s="183">
        <f t="shared" si="729"/>
        <v>64500</v>
      </c>
      <c r="I278" s="183"/>
      <c r="J278" s="183">
        <f t="shared" si="730"/>
        <v>64500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27500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54500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54500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M278" s="183">
        <f t="shared" si="733"/>
        <v>10000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64500</v>
      </c>
    </row>
    <row r="279" spans="2:44">
      <c r="B279" s="181" t="s">
        <v>872</v>
      </c>
      <c r="C279" s="182" t="s">
        <v>873</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874</v>
      </c>
      <c r="C280" s="182" t="s">
        <v>875</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876</v>
      </c>
      <c r="C281" s="182" t="s">
        <v>877</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878</v>
      </c>
      <c r="C282" s="182" t="s">
        <v>879</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880</v>
      </c>
      <c r="C283" s="182" t="s">
        <v>881</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882</v>
      </c>
      <c r="C284" s="182" t="s">
        <v>883</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322</v>
      </c>
      <c r="C285" s="182" t="s">
        <v>884</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885</v>
      </c>
      <c r="C286" s="182" t="s">
        <v>886</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887</v>
      </c>
      <c r="C287" s="182" t="s">
        <v>888</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889</v>
      </c>
      <c r="C288" s="182" t="s">
        <v>890</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891</v>
      </c>
      <c r="C289" s="182" t="s">
        <v>884</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892</v>
      </c>
      <c r="C290" s="182" t="s">
        <v>893</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894</v>
      </c>
      <c r="C291" s="182" t="s">
        <v>895</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896</v>
      </c>
      <c r="C292" s="182" t="s">
        <v>897</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898</v>
      </c>
      <c r="C293" s="182" t="s">
        <v>899</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900</v>
      </c>
      <c r="C294" s="182" t="s">
        <v>901</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902</v>
      </c>
      <c r="C295" s="182" t="s">
        <v>903</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904</v>
      </c>
      <c r="C296" s="182" t="s">
        <v>905</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906</v>
      </c>
      <c r="C297" s="182" t="s">
        <v>907</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908</v>
      </c>
      <c r="C298" s="182" t="s">
        <v>909</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910</v>
      </c>
      <c r="C299" s="182" t="s">
        <v>911</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912</v>
      </c>
      <c r="C300" s="182" t="s">
        <v>913</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914</v>
      </c>
      <c r="C301" s="182" t="s">
        <v>915</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916</v>
      </c>
      <c r="C302" s="182" t="s">
        <v>917</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918</v>
      </c>
      <c r="C303" s="182" t="s">
        <v>919</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920</v>
      </c>
      <c r="C304" s="182" t="s">
        <v>921</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922</v>
      </c>
      <c r="C305" s="182" t="s">
        <v>923</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924</v>
      </c>
      <c r="C306" s="182" t="s">
        <v>925</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926</v>
      </c>
      <c r="C307" s="182" t="s">
        <v>927</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928</v>
      </c>
      <c r="C308" s="182" t="s">
        <v>929</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930</v>
      </c>
      <c r="C309" s="182" t="s">
        <v>931</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932</v>
      </c>
      <c r="C310" s="182" t="s">
        <v>933</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934</v>
      </c>
      <c r="C311" s="182" t="s">
        <v>935</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323</v>
      </c>
      <c r="C312" s="191" t="s">
        <v>197</v>
      </c>
      <c r="D312" s="192">
        <f>SUM(D313:D326)</f>
        <v>286083.33333333331</v>
      </c>
      <c r="E312" s="192">
        <f>SUM(E313:E326)</f>
        <v>250000</v>
      </c>
      <c r="F312" s="192">
        <f t="shared" si="622"/>
        <v>536083.33333333326</v>
      </c>
      <c r="G312" s="192">
        <f>SUM(G313:G326)</f>
        <v>0</v>
      </c>
      <c r="H312" s="192">
        <f t="shared" si="623"/>
        <v>536083.33333333326</v>
      </c>
      <c r="I312" s="192">
        <f>SUM(I313:I326)</f>
        <v>0</v>
      </c>
      <c r="J312" s="192">
        <f t="shared" si="624"/>
        <v>536083.33333333326</v>
      </c>
      <c r="K312" s="192">
        <f t="shared" ref="K312:AD312" si="744">SUM(K313:K326)</f>
        <v>11745</v>
      </c>
      <c r="L312" s="192">
        <f t="shared" si="744"/>
        <v>0</v>
      </c>
      <c r="M312" s="192">
        <f t="shared" si="744"/>
        <v>11116.666666666668</v>
      </c>
      <c r="N312" s="192">
        <f t="shared" si="744"/>
        <v>0</v>
      </c>
      <c r="O312" s="192">
        <f t="shared" si="744"/>
        <v>243166.66666666666</v>
      </c>
      <c r="P312" s="192">
        <f t="shared" ref="P312:Q312" si="745">SUM(P313:P326)</f>
        <v>50635</v>
      </c>
      <c r="Q312" s="192">
        <f t="shared" si="745"/>
        <v>0</v>
      </c>
      <c r="R312" s="192">
        <f t="shared" si="744"/>
        <v>0</v>
      </c>
      <c r="S312" s="192">
        <f t="shared" si="744"/>
        <v>53500</v>
      </c>
      <c r="T312" s="192">
        <f t="shared" ref="T312" si="746">SUM(T313:T326)</f>
        <v>0</v>
      </c>
      <c r="U312" s="192">
        <f t="shared" si="744"/>
        <v>126500</v>
      </c>
      <c r="V312" s="192">
        <f t="shared" si="744"/>
        <v>0</v>
      </c>
      <c r="W312" s="192">
        <f t="shared" ref="W312" si="747">SUM(W313:W326)</f>
        <v>19420</v>
      </c>
      <c r="X312" s="192">
        <f t="shared" si="744"/>
        <v>0</v>
      </c>
      <c r="Y312" s="192">
        <f t="shared" ref="Y312:Z312" si="748">SUM(Y313:Y326)</f>
        <v>0</v>
      </c>
      <c r="Z312" s="192">
        <f t="shared" si="748"/>
        <v>20000</v>
      </c>
      <c r="AA312" s="192">
        <f t="shared" si="744"/>
        <v>0</v>
      </c>
      <c r="AB312" s="192">
        <f t="shared" si="744"/>
        <v>8000</v>
      </c>
      <c r="AC312" s="192">
        <f t="shared" si="744"/>
        <v>322583.33333333331</v>
      </c>
      <c r="AD312" s="192">
        <f t="shared" si="744"/>
        <v>190500</v>
      </c>
      <c r="AE312" s="192">
        <f t="shared" si="628"/>
        <v>521083.33333333331</v>
      </c>
      <c r="AF312" s="192">
        <f>SUM(AF313:AF326)</f>
        <v>0</v>
      </c>
      <c r="AG312" s="192">
        <f>SUM(AG313:AG326)</f>
        <v>0</v>
      </c>
      <c r="AH312" s="192">
        <f>SUM(AH313:AH326)</f>
        <v>0</v>
      </c>
      <c r="AI312" s="192">
        <f t="shared" si="629"/>
        <v>0</v>
      </c>
      <c r="AJ312" s="192">
        <f>SUM(AJ313:AJ326)</f>
        <v>0</v>
      </c>
      <c r="AK312" s="192">
        <f>SUM(AK313:AK326)</f>
        <v>0</v>
      </c>
      <c r="AL312" s="192">
        <f>SUM(AL313:AL326)</f>
        <v>15000</v>
      </c>
      <c r="AM312" s="192">
        <f t="shared" si="630"/>
        <v>15000</v>
      </c>
      <c r="AN312" s="192">
        <f>SUM(AN313:AN326)</f>
        <v>0</v>
      </c>
      <c r="AO312" s="192">
        <f>SUM(AO313:AO326)</f>
        <v>0</v>
      </c>
      <c r="AP312" s="192">
        <f>SUM(AP313:AP326)</f>
        <v>0</v>
      </c>
      <c r="AQ312" s="192">
        <f t="shared" si="631"/>
        <v>0</v>
      </c>
      <c r="AR312" s="192">
        <f t="shared" si="632"/>
        <v>536083.33333333326</v>
      </c>
    </row>
    <row r="313" spans="2:44">
      <c r="B313" s="181" t="s">
        <v>936</v>
      </c>
      <c r="C313" s="182" t="s">
        <v>937</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324</v>
      </c>
      <c r="C314" s="182" t="s">
        <v>938</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v>
      </c>
      <c r="F314" s="183">
        <f t="shared" si="622"/>
        <v>8500</v>
      </c>
      <c r="G314" s="183"/>
      <c r="H314" s="183">
        <f t="shared" si="623"/>
        <v>8500</v>
      </c>
      <c r="I314" s="183"/>
      <c r="J314" s="183">
        <f t="shared" si="624"/>
        <v>8500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8500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8500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8500</v>
      </c>
    </row>
    <row r="315" spans="2:44">
      <c r="B315" s="181" t="s">
        <v>939</v>
      </c>
      <c r="C315" s="182" t="s">
        <v>940</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61083.333333333328</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61083.333333333328</v>
      </c>
      <c r="G315" s="183"/>
      <c r="H315" s="183">
        <f t="shared" si="623"/>
        <v>61083.333333333328</v>
      </c>
      <c r="I315" s="183"/>
      <c r="J315" s="183">
        <f t="shared" si="624"/>
        <v>61083.333333333328</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11745</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11116.666666666668</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9666.6666666666661</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1635</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11920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46083.333333333328</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46083.333333333328</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M315" s="183">
        <f t="shared" si="630"/>
        <v>15000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61083.333333333328</v>
      </c>
    </row>
    <row r="316" spans="2:44">
      <c r="B316" s="181" t="s">
        <v>941</v>
      </c>
      <c r="C316" s="182" t="s">
        <v>942</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943</v>
      </c>
      <c r="C317" s="182" t="s">
        <v>944</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213000</v>
      </c>
      <c r="F317" s="183">
        <f t="shared" si="622"/>
        <v>223000</v>
      </c>
      <c r="G317" s="183"/>
      <c r="H317" s="183">
        <f t="shared" si="623"/>
        <v>223000</v>
      </c>
      <c r="I317" s="183"/>
      <c r="J317" s="183">
        <f t="shared" si="624"/>
        <v>223000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189000</v>
      </c>
      <c r="AE317" s="183">
        <f t="shared" si="628"/>
        <v>223000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223000</v>
      </c>
    </row>
    <row r="318" spans="2:44">
      <c r="B318" s="181" t="s">
        <v>945</v>
      </c>
      <c r="C318" s="182" t="s">
        <v>946</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325</v>
      </c>
      <c r="C319" s="182" t="s">
        <v>947</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10000</v>
      </c>
      <c r="G319" s="183"/>
      <c r="H319" s="183">
        <f t="shared" si="750"/>
        <v>10000</v>
      </c>
      <c r="I319" s="183"/>
      <c r="J319" s="183">
        <f t="shared" si="751"/>
        <v>10000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10000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10000</v>
      </c>
    </row>
    <row r="320" spans="2:44">
      <c r="B320" s="181" t="s">
        <v>948</v>
      </c>
      <c r="C320" s="182" t="s">
        <v>949</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950</v>
      </c>
      <c r="C321" s="182" t="s">
        <v>951</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952</v>
      </c>
      <c r="C322" s="182" t="s">
        <v>953</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9500</v>
      </c>
      <c r="F322" s="183">
        <f t="shared" si="757"/>
        <v>9500</v>
      </c>
      <c r="G322" s="183"/>
      <c r="H322" s="183">
        <f t="shared" si="758"/>
        <v>9500</v>
      </c>
      <c r="I322" s="183"/>
      <c r="J322" s="183">
        <f t="shared" si="759"/>
        <v>9500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E322" s="183">
        <f t="shared" si="760"/>
        <v>9500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9500</v>
      </c>
    </row>
    <row r="323" spans="2:44">
      <c r="B323" s="181" t="s">
        <v>954</v>
      </c>
      <c r="C323" s="182" t="s">
        <v>955</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205000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205000</v>
      </c>
      <c r="G323" s="183"/>
      <c r="H323" s="183">
        <f t="shared" si="758"/>
        <v>205000</v>
      </c>
      <c r="I323" s="183"/>
      <c r="J323" s="183">
        <f t="shared" si="759"/>
        <v>205000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205000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205000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205000</v>
      </c>
    </row>
    <row r="324" spans="2:44">
      <c r="B324" s="181" t="s">
        <v>956</v>
      </c>
      <c r="C324" s="182" t="s">
        <v>957</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958</v>
      </c>
      <c r="C325" s="182" t="s">
        <v>959</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960</v>
      </c>
      <c r="C326" s="182" t="s">
        <v>961</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v>
      </c>
      <c r="F326" s="183">
        <f t="shared" ref="F326" si="773">D326+E326</f>
        <v>19000</v>
      </c>
      <c r="G326" s="183"/>
      <c r="H326" s="183">
        <f t="shared" ref="H326" si="774">F326-G326</f>
        <v>19000</v>
      </c>
      <c r="I326" s="183"/>
      <c r="J326" s="183">
        <f t="shared" ref="J326" si="775">F326-I326</f>
        <v>19000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19000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19000</v>
      </c>
    </row>
    <row r="327" spans="2:44">
      <c r="B327" s="178" t="s">
        <v>327</v>
      </c>
      <c r="C327" s="179" t="s">
        <v>199</v>
      </c>
      <c r="D327" s="180">
        <f>D328+D345+D383+D389</f>
        <v>25000</v>
      </c>
      <c r="E327" s="180">
        <f>E328+E345+E383+E389</f>
        <v>516836200</v>
      </c>
      <c r="F327" s="180">
        <f t="shared" si="622"/>
        <v>516861200</v>
      </c>
      <c r="G327" s="180">
        <f>G328+G345+G383+G389</f>
        <v>0</v>
      </c>
      <c r="H327" s="180">
        <f t="shared" si="623"/>
        <v>516861200</v>
      </c>
      <c r="I327" s="180">
        <f>I328+I345+I383+I389</f>
        <v>0</v>
      </c>
      <c r="J327" s="180">
        <f t="shared" si="624"/>
        <v>516861200</v>
      </c>
      <c r="K327" s="180">
        <f t="shared" ref="K327:AD327" si="781">K328+K345+K383+K389</f>
        <v>0</v>
      </c>
      <c r="L327" s="180">
        <f t="shared" si="781"/>
        <v>203000</v>
      </c>
      <c r="M327" s="180">
        <f t="shared" si="781"/>
        <v>0</v>
      </c>
      <c r="N327" s="180">
        <f t="shared" si="781"/>
        <v>0</v>
      </c>
      <c r="O327" s="180">
        <f t="shared" si="781"/>
        <v>110300</v>
      </c>
      <c r="P327" s="180">
        <f t="shared" si="781"/>
        <v>240813100</v>
      </c>
      <c r="Q327" s="180">
        <f t="shared" si="781"/>
        <v>250000</v>
      </c>
      <c r="R327" s="180">
        <f t="shared" si="781"/>
        <v>269300</v>
      </c>
      <c r="S327" s="180">
        <f t="shared" si="781"/>
        <v>957500</v>
      </c>
      <c r="T327" s="180">
        <f t="shared" ref="T327" si="782">T328+T345+T383+T389</f>
        <v>65000</v>
      </c>
      <c r="U327" s="180">
        <f t="shared" si="781"/>
        <v>273912200</v>
      </c>
      <c r="V327" s="180">
        <f t="shared" si="781"/>
        <v>0</v>
      </c>
      <c r="W327" s="180">
        <f t="shared" si="781"/>
        <v>109000</v>
      </c>
      <c r="X327" s="180">
        <f t="shared" si="781"/>
        <v>0</v>
      </c>
      <c r="Y327" s="180">
        <f t="shared" ref="Y327:Z327" si="783">Y328+Y345+Y383+Y389</f>
        <v>0</v>
      </c>
      <c r="Z327" s="180">
        <f t="shared" si="783"/>
        <v>15000</v>
      </c>
      <c r="AA327" s="180">
        <f t="shared" si="781"/>
        <v>0</v>
      </c>
      <c r="AB327" s="180">
        <f t="shared" si="781"/>
        <v>509992000</v>
      </c>
      <c r="AC327" s="180">
        <f t="shared" si="781"/>
        <v>3129400</v>
      </c>
      <c r="AD327" s="180">
        <f t="shared" si="781"/>
        <v>3141500</v>
      </c>
      <c r="AE327" s="180">
        <f t="shared" si="628"/>
        <v>516262900</v>
      </c>
      <c r="AF327" s="180">
        <f>AF328+AF345+AF383+AF389</f>
        <v>0</v>
      </c>
      <c r="AG327" s="180">
        <f>AG328+AG345+AG383+AG389</f>
        <v>0</v>
      </c>
      <c r="AH327" s="180">
        <f>AH328+AH345+AH383+AH389</f>
        <v>0</v>
      </c>
      <c r="AI327" s="180">
        <f t="shared" si="629"/>
        <v>0</v>
      </c>
      <c r="AJ327" s="180">
        <f>AJ328+AJ345+AJ383+AJ389</f>
        <v>79200</v>
      </c>
      <c r="AK327" s="180">
        <f>AK328+AK345+AK383+AK389</f>
        <v>0</v>
      </c>
      <c r="AL327" s="180">
        <f>AL328+AL345+AL383+AL389</f>
        <v>0</v>
      </c>
      <c r="AM327" s="180">
        <f t="shared" si="630"/>
        <v>79200</v>
      </c>
      <c r="AN327" s="180">
        <f>AN328+AN345+AN383+AN389</f>
        <v>0</v>
      </c>
      <c r="AO327" s="180">
        <f>AO328+AO345+AO383+AO389</f>
        <v>50000</v>
      </c>
      <c r="AP327" s="180">
        <f>AP328+AP345+AP383+AP389</f>
        <v>406000</v>
      </c>
      <c r="AQ327" s="180">
        <f t="shared" si="631"/>
        <v>456000</v>
      </c>
      <c r="AR327" s="180">
        <f t="shared" si="632"/>
        <v>516798100</v>
      </c>
    </row>
    <row r="328" spans="2:44">
      <c r="B328" s="190" t="s">
        <v>328</v>
      </c>
      <c r="C328" s="191" t="s">
        <v>200</v>
      </c>
      <c r="D328" s="192">
        <f>SUM(D329:D344)</f>
        <v>0</v>
      </c>
      <c r="E328" s="192">
        <f>SUM(E329:E344)</f>
        <v>258464300</v>
      </c>
      <c r="F328" s="192">
        <f t="shared" si="622"/>
        <v>258464300</v>
      </c>
      <c r="G328" s="192">
        <f>SUM(G329:G344)</f>
        <v>0</v>
      </c>
      <c r="H328" s="192">
        <f t="shared" si="623"/>
        <v>258464300</v>
      </c>
      <c r="I328" s="192">
        <f>SUM(I329:I344)</f>
        <v>0</v>
      </c>
      <c r="J328" s="192">
        <f t="shared" si="624"/>
        <v>258464300</v>
      </c>
      <c r="K328" s="192">
        <f t="shared" ref="K328:AD328" si="784">SUM(K329:K344)</f>
        <v>0</v>
      </c>
      <c r="L328" s="192">
        <f t="shared" si="784"/>
        <v>60000</v>
      </c>
      <c r="M328" s="192">
        <f t="shared" si="784"/>
        <v>0</v>
      </c>
      <c r="N328" s="192">
        <f t="shared" si="784"/>
        <v>0</v>
      </c>
      <c r="O328" s="192">
        <f t="shared" si="784"/>
        <v>0</v>
      </c>
      <c r="P328" s="192">
        <f t="shared" si="784"/>
        <v>240000000</v>
      </c>
      <c r="Q328" s="192">
        <f t="shared" si="784"/>
        <v>250000</v>
      </c>
      <c r="R328" s="192">
        <f t="shared" si="784"/>
        <v>269300</v>
      </c>
      <c r="S328" s="192">
        <f t="shared" si="784"/>
        <v>0</v>
      </c>
      <c r="T328" s="192">
        <f t="shared" ref="T328" si="785">SUM(T329:T344)</f>
        <v>0</v>
      </c>
      <c r="U328" s="192">
        <f t="shared" si="784"/>
        <v>17885000</v>
      </c>
      <c r="V328" s="192">
        <f t="shared" si="784"/>
        <v>0</v>
      </c>
      <c r="W328" s="192">
        <f t="shared" si="784"/>
        <v>0</v>
      </c>
      <c r="X328" s="192">
        <f t="shared" si="784"/>
        <v>0</v>
      </c>
      <c r="Y328" s="192">
        <f t="shared" ref="Y328:Z328" si="786">SUM(Y329:Y344)</f>
        <v>0</v>
      </c>
      <c r="Z328" s="192">
        <f t="shared" si="786"/>
        <v>0</v>
      </c>
      <c r="AA328" s="192">
        <f t="shared" si="784"/>
        <v>0</v>
      </c>
      <c r="AB328" s="192">
        <f t="shared" si="784"/>
        <v>257452000</v>
      </c>
      <c r="AC328" s="192">
        <f t="shared" si="784"/>
        <v>1012300</v>
      </c>
      <c r="AD328" s="192">
        <f t="shared" si="784"/>
        <v>0</v>
      </c>
      <c r="AE328" s="192">
        <f t="shared" si="628"/>
        <v>258464300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258464300</v>
      </c>
    </row>
    <row r="329" spans="2:44">
      <c r="B329" s="181" t="s">
        <v>329</v>
      </c>
      <c r="C329" s="182" t="s">
        <v>201</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343</v>
      </c>
      <c r="C330" s="182" t="s">
        <v>211</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962</v>
      </c>
      <c r="C331" s="182" t="s">
        <v>963</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964</v>
      </c>
      <c r="C332" s="182" t="s">
        <v>965</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966</v>
      </c>
      <c r="C333" s="182" t="s">
        <v>967</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968</v>
      </c>
      <c r="C334" s="182" t="s">
        <v>969</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344</v>
      </c>
      <c r="C335" s="182" t="s">
        <v>212</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258195000</v>
      </c>
      <c r="F335" s="183">
        <f>D335+E335</f>
        <v>258195000</v>
      </c>
      <c r="G335" s="183"/>
      <c r="H335" s="183">
        <f>F335-G335</f>
        <v>258195000</v>
      </c>
      <c r="I335" s="183"/>
      <c r="J335" s="183">
        <f>F335-I335</f>
        <v>258195000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240000000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17885000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257195000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258195000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258195000</v>
      </c>
    </row>
    <row r="336" spans="2:44">
      <c r="B336" s="181" t="s">
        <v>970</v>
      </c>
      <c r="C336" s="182" t="s">
        <v>971</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345</v>
      </c>
      <c r="C337" s="182" t="s">
        <v>213</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972</v>
      </c>
      <c r="C338" s="182" t="s">
        <v>973</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330</v>
      </c>
      <c r="C339" s="182" t="s">
        <v>202</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974</v>
      </c>
      <c r="C340" s="182" t="s">
        <v>975</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346</v>
      </c>
      <c r="C341" s="182" t="s">
        <v>214</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976</v>
      </c>
      <c r="C342" s="182" t="s">
        <v>977</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269300</v>
      </c>
      <c r="F342" s="183">
        <f>D342+E342</f>
        <v>269300</v>
      </c>
      <c r="G342" s="183"/>
      <c r="H342" s="183">
        <f>F342-G342</f>
        <v>269300</v>
      </c>
      <c r="I342" s="183"/>
      <c r="J342" s="183">
        <f>F342-I342</f>
        <v>269300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269300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257000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12300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269300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269300</v>
      </c>
    </row>
    <row r="343" spans="2:44">
      <c r="B343" s="181" t="s">
        <v>978</v>
      </c>
      <c r="C343" s="182" t="s">
        <v>979</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347</v>
      </c>
      <c r="C344" s="182" t="s">
        <v>215</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331</v>
      </c>
      <c r="C345" s="191" t="s">
        <v>203</v>
      </c>
      <c r="D345" s="192">
        <f>SUM(D346:D382)</f>
        <v>25000</v>
      </c>
      <c r="E345" s="192">
        <f>SUM(E346:E382)</f>
        <v>258129700</v>
      </c>
      <c r="F345" s="192">
        <f t="shared" si="622"/>
        <v>258154700</v>
      </c>
      <c r="G345" s="192">
        <f>SUM(G346:G382)</f>
        <v>0</v>
      </c>
      <c r="H345" s="192">
        <f t="shared" si="623"/>
        <v>258154700</v>
      </c>
      <c r="I345" s="192">
        <f>SUM(I346:I382)</f>
        <v>0</v>
      </c>
      <c r="J345" s="192">
        <f t="shared" si="624"/>
        <v>258154700</v>
      </c>
      <c r="K345" s="192">
        <f t="shared" ref="K345:AD345" si="819">SUM(K346:K382)</f>
        <v>0</v>
      </c>
      <c r="L345" s="192">
        <f t="shared" si="819"/>
        <v>140000</v>
      </c>
      <c r="M345" s="192">
        <f t="shared" si="819"/>
        <v>0</v>
      </c>
      <c r="N345" s="192">
        <f t="shared" si="819"/>
        <v>0</v>
      </c>
      <c r="O345" s="192">
        <f t="shared" si="819"/>
        <v>110300</v>
      </c>
      <c r="P345" s="192">
        <f t="shared" si="819"/>
        <v>773500</v>
      </c>
      <c r="Q345" s="192">
        <f t="shared" si="819"/>
        <v>0</v>
      </c>
      <c r="R345" s="192">
        <f t="shared" si="819"/>
        <v>0</v>
      </c>
      <c r="S345" s="192">
        <f t="shared" si="819"/>
        <v>917900</v>
      </c>
      <c r="T345" s="192">
        <f t="shared" ref="T345" si="820">SUM(T346:T382)</f>
        <v>65000</v>
      </c>
      <c r="U345" s="192">
        <f t="shared" si="819"/>
        <v>255867200</v>
      </c>
      <c r="V345" s="192">
        <f t="shared" si="819"/>
        <v>0</v>
      </c>
      <c r="W345" s="192">
        <f t="shared" si="819"/>
        <v>109000</v>
      </c>
      <c r="X345" s="192">
        <f t="shared" si="819"/>
        <v>0</v>
      </c>
      <c r="Y345" s="192">
        <f t="shared" ref="Y345:Z345" si="821">SUM(Y346:Y382)</f>
        <v>0</v>
      </c>
      <c r="Z345" s="192">
        <f t="shared" si="821"/>
        <v>15000</v>
      </c>
      <c r="AA345" s="192">
        <f t="shared" si="819"/>
        <v>0</v>
      </c>
      <c r="AB345" s="192">
        <f t="shared" si="819"/>
        <v>252540000</v>
      </c>
      <c r="AC345" s="192">
        <f t="shared" si="819"/>
        <v>1954100</v>
      </c>
      <c r="AD345" s="192">
        <f t="shared" si="819"/>
        <v>3141500</v>
      </c>
      <c r="AE345" s="192">
        <f t="shared" si="628"/>
        <v>257635600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50000</v>
      </c>
      <c r="AP345" s="192">
        <f>SUM(AP346:AP382)</f>
        <v>406000</v>
      </c>
      <c r="AQ345" s="192">
        <f t="shared" si="631"/>
        <v>456000</v>
      </c>
      <c r="AR345" s="192">
        <f t="shared" si="632"/>
        <v>258091600</v>
      </c>
    </row>
    <row r="346" spans="2:44">
      <c r="B346" s="181" t="s">
        <v>332</v>
      </c>
      <c r="C346" s="182" t="s">
        <v>204</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15000</v>
      </c>
      <c r="G346" s="183"/>
      <c r="H346" s="183">
        <f t="shared" si="623"/>
        <v>15000</v>
      </c>
      <c r="I346" s="183"/>
      <c r="J346" s="183">
        <f t="shared" si="624"/>
        <v>15000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15000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15000</v>
      </c>
    </row>
    <row r="347" spans="2:44">
      <c r="B347" s="181" t="s">
        <v>980</v>
      </c>
      <c r="C347" s="182" t="s">
        <v>981</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v>
      </c>
      <c r="F347" s="183">
        <f t="shared" si="622"/>
        <v>1300</v>
      </c>
      <c r="G347" s="183"/>
      <c r="H347" s="183">
        <f t="shared" si="623"/>
        <v>1300</v>
      </c>
      <c r="I347" s="183"/>
      <c r="J347" s="183">
        <f t="shared" si="624"/>
        <v>1300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1300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1300</v>
      </c>
    </row>
    <row r="348" spans="2:44">
      <c r="B348" s="181" t="s">
        <v>982</v>
      </c>
      <c r="C348" s="182" t="s">
        <v>981</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1892800</v>
      </c>
      <c r="F348" s="183">
        <f t="shared" si="622"/>
        <v>1892800</v>
      </c>
      <c r="G348" s="183"/>
      <c r="H348" s="183">
        <f t="shared" si="623"/>
        <v>1892800</v>
      </c>
      <c r="I348" s="183"/>
      <c r="J348" s="183">
        <f t="shared" si="624"/>
        <v>1892800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219000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185400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1412800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508800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978000</v>
      </c>
      <c r="AE348" s="183">
        <f t="shared" si="628"/>
        <v>1486800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406000</v>
      </c>
      <c r="AQ348" s="183">
        <f t="shared" si="631"/>
        <v>406000</v>
      </c>
      <c r="AR348" s="183">
        <f t="shared" si="632"/>
        <v>1892800</v>
      </c>
    </row>
    <row r="349" spans="2:44">
      <c r="B349" s="181" t="s">
        <v>983</v>
      </c>
      <c r="C349" s="182" t="s">
        <v>984</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32900</v>
      </c>
      <c r="F349" s="183">
        <f t="shared" si="622"/>
        <v>32900</v>
      </c>
      <c r="G349" s="183"/>
      <c r="H349" s="183">
        <f t="shared" si="623"/>
        <v>32900</v>
      </c>
      <c r="I349" s="183"/>
      <c r="J349" s="183">
        <f t="shared" si="624"/>
        <v>32900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24900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49" s="183">
        <f t="shared" si="628"/>
        <v>12000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12000</v>
      </c>
    </row>
    <row r="350" spans="2:44">
      <c r="B350" s="181" t="s">
        <v>985</v>
      </c>
      <c r="C350" s="182" t="s">
        <v>984</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1373000</v>
      </c>
      <c r="F350" s="183">
        <f t="shared" si="622"/>
        <v>1373000</v>
      </c>
      <c r="G350" s="183"/>
      <c r="H350" s="183">
        <f t="shared" si="623"/>
        <v>1373000</v>
      </c>
      <c r="I350" s="183"/>
      <c r="J350" s="183">
        <f t="shared" si="624"/>
        <v>1373000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1217000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1273000</v>
      </c>
      <c r="AE350" s="183">
        <f t="shared" si="628"/>
        <v>1373000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1373000</v>
      </c>
    </row>
    <row r="351" spans="2:44">
      <c r="B351" s="181" t="s">
        <v>986</v>
      </c>
      <c r="C351" s="182" t="s">
        <v>987</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988</v>
      </c>
      <c r="C352" s="182" t="s">
        <v>989</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990</v>
      </c>
      <c r="C353" s="182" t="s">
        <v>991</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F353" s="183">
        <f t="shared" si="622"/>
        <v>65000</v>
      </c>
      <c r="G353" s="183"/>
      <c r="H353" s="183">
        <f t="shared" si="623"/>
        <v>65000</v>
      </c>
      <c r="I353" s="183"/>
      <c r="J353" s="183">
        <f t="shared" si="624"/>
        <v>65000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65000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65000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65000</v>
      </c>
    </row>
    <row r="354" spans="2:44">
      <c r="B354" s="181" t="s">
        <v>992</v>
      </c>
      <c r="C354" s="182" t="s">
        <v>993</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682500</v>
      </c>
      <c r="F354" s="183">
        <f t="shared" si="622"/>
        <v>682500</v>
      </c>
      <c r="G354" s="183"/>
      <c r="H354" s="183">
        <f t="shared" si="623"/>
        <v>682500</v>
      </c>
      <c r="I354" s="183"/>
      <c r="J354" s="183">
        <f t="shared" si="624"/>
        <v>682500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680000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680000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680000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680000</v>
      </c>
    </row>
    <row r="355" spans="2:44">
      <c r="B355" s="181" t="s">
        <v>994</v>
      </c>
      <c r="C355" s="182" t="s">
        <v>995</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333</v>
      </c>
      <c r="C356" s="182" t="s">
        <v>996</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997</v>
      </c>
      <c r="C357" s="182" t="s">
        <v>996</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357" s="183">
        <f t="shared" si="622"/>
        <v>500000</v>
      </c>
      <c r="G357" s="183"/>
      <c r="H357" s="183">
        <f t="shared" si="623"/>
        <v>500000</v>
      </c>
      <c r="I357" s="183"/>
      <c r="J357" s="183">
        <f t="shared" si="624"/>
        <v>500000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82000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323000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450000</v>
      </c>
      <c r="AE357" s="183">
        <f t="shared" si="628"/>
        <v>450000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50000</v>
      </c>
      <c r="AR357" s="183">
        <f t="shared" si="632"/>
        <v>500000</v>
      </c>
    </row>
    <row r="358" spans="2:44">
      <c r="B358" s="181" t="s">
        <v>998</v>
      </c>
      <c r="C358" s="182" t="s">
        <v>999</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1000</v>
      </c>
      <c r="C359" s="182" t="s">
        <v>1001</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250000000</v>
      </c>
      <c r="F359" s="183">
        <f t="shared" si="622"/>
        <v>250000000</v>
      </c>
      <c r="G359" s="183"/>
      <c r="H359" s="183">
        <f t="shared" si="623"/>
        <v>250000000</v>
      </c>
      <c r="I359" s="183"/>
      <c r="J359" s="183">
        <f t="shared" si="624"/>
        <v>250000000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250000000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250000000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250000000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250000000</v>
      </c>
    </row>
    <row r="360" spans="2:44">
      <c r="B360" s="181" t="s">
        <v>334</v>
      </c>
      <c r="C360" s="182" t="s">
        <v>1002</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F360" s="183">
        <f t="shared" si="622"/>
        <v>36000</v>
      </c>
      <c r="G360" s="183"/>
      <c r="H360" s="183">
        <f t="shared" si="623"/>
        <v>36000</v>
      </c>
      <c r="I360" s="183"/>
      <c r="J360" s="183">
        <f t="shared" si="624"/>
        <v>36000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36000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36000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36000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36000</v>
      </c>
    </row>
    <row r="361" spans="2:44">
      <c r="B361" s="181" t="s">
        <v>1003</v>
      </c>
      <c r="C361" s="182" t="s">
        <v>1002</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1004</v>
      </c>
      <c r="C362" s="182" t="s">
        <v>1005</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1006</v>
      </c>
      <c r="C363" s="182" t="s">
        <v>1007</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1008</v>
      </c>
      <c r="C364" s="182" t="s">
        <v>1009</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335</v>
      </c>
      <c r="C365" s="182" t="s">
        <v>1010</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1011</v>
      </c>
      <c r="C366" s="182" t="s">
        <v>1012</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3265500</v>
      </c>
      <c r="F366" s="183">
        <f t="shared" si="822"/>
        <v>3265500</v>
      </c>
      <c r="G366" s="183"/>
      <c r="H366" s="183">
        <f t="shared" si="823"/>
        <v>3265500</v>
      </c>
      <c r="I366" s="183"/>
      <c r="J366" s="183">
        <f t="shared" si="824"/>
        <v>3265500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71000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501500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622500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1987500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83000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2440000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517000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428500</v>
      </c>
      <c r="AE366" s="183">
        <f t="shared" si="825"/>
        <v>3385500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3385500</v>
      </c>
    </row>
    <row r="367" spans="2:44">
      <c r="B367" s="181" t="s">
        <v>1013</v>
      </c>
      <c r="C367" s="182" t="s">
        <v>1014</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1015</v>
      </c>
      <c r="C368" s="182" t="s">
        <v>1016</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1017</v>
      </c>
      <c r="C369" s="182" t="s">
        <v>1018</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336</v>
      </c>
      <c r="C370" s="182" t="s">
        <v>1019</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1020</v>
      </c>
      <c r="C371" s="182" t="s">
        <v>1021</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96000</v>
      </c>
      <c r="F371" s="183">
        <f t="shared" si="822"/>
        <v>96000</v>
      </c>
      <c r="G371" s="183"/>
      <c r="H371" s="183">
        <f t="shared" si="823"/>
        <v>96000</v>
      </c>
      <c r="I371" s="183"/>
      <c r="J371" s="183">
        <f t="shared" si="824"/>
        <v>96000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96000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96000</v>
      </c>
    </row>
    <row r="372" spans="2:44">
      <c r="B372" s="181" t="s">
        <v>1022</v>
      </c>
      <c r="C372" s="182" t="s">
        <v>1023</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1024</v>
      </c>
      <c r="C373" s="182" t="s">
        <v>1025</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1026</v>
      </c>
      <c r="C374" s="182" t="s">
        <v>1027</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1028</v>
      </c>
      <c r="C375" s="182" t="s">
        <v>1029</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1030</v>
      </c>
      <c r="C376" s="182" t="s">
        <v>1031</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1032</v>
      </c>
      <c r="C377" s="182" t="s">
        <v>1033</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184700</v>
      </c>
      <c r="F377" s="183">
        <f t="shared" si="822"/>
        <v>184700</v>
      </c>
      <c r="G377" s="183"/>
      <c r="H377" s="183">
        <f t="shared" si="823"/>
        <v>184700</v>
      </c>
      <c r="I377" s="183"/>
      <c r="J377" s="183">
        <f t="shared" si="824"/>
        <v>184700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25000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25000</v>
      </c>
    </row>
    <row r="378" spans="2:44">
      <c r="B378" s="181" t="s">
        <v>1034</v>
      </c>
      <c r="C378" s="182" t="s">
        <v>1035</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10000</v>
      </c>
      <c r="G378" s="183"/>
      <c r="H378" s="183">
        <f t="shared" si="823"/>
        <v>10000</v>
      </c>
      <c r="I378" s="183"/>
      <c r="J378" s="183">
        <f t="shared" si="824"/>
        <v>10000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10000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10000</v>
      </c>
    </row>
    <row r="379" spans="2:44">
      <c r="B379" s="181" t="s">
        <v>1036</v>
      </c>
      <c r="C379" s="182" t="s">
        <v>1037</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1038</v>
      </c>
      <c r="C380" s="182" t="s">
        <v>1039</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1040</v>
      </c>
      <c r="C381" s="182" t="s">
        <v>1039</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1041</v>
      </c>
      <c r="C382" s="182" t="s">
        <v>1042</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337</v>
      </c>
      <c r="C383" s="191" t="s">
        <v>205</v>
      </c>
      <c r="D383" s="192">
        <f>SUM(D384:D388)</f>
        <v>0</v>
      </c>
      <c r="E383" s="192">
        <f>SUM(E384:E388)</f>
        <v>242200</v>
      </c>
      <c r="F383" s="192">
        <f t="shared" ref="F383:F498" si="830">D383+E383</f>
        <v>242200</v>
      </c>
      <c r="G383" s="192">
        <f>SUM(G384:G388)</f>
        <v>0</v>
      </c>
      <c r="H383" s="192">
        <f t="shared" si="623"/>
        <v>242200</v>
      </c>
      <c r="I383" s="192">
        <f>SUM(I384:I388)</f>
        <v>0</v>
      </c>
      <c r="J383" s="192">
        <f t="shared" si="624"/>
        <v>242200</v>
      </c>
      <c r="K383" s="192">
        <f t="shared" ref="K383:AD383" si="831">SUM(K384:K388)</f>
        <v>0</v>
      </c>
      <c r="L383" s="192">
        <f t="shared" si="831"/>
        <v>3000</v>
      </c>
      <c r="M383" s="192">
        <f t="shared" si="831"/>
        <v>0</v>
      </c>
      <c r="N383" s="192">
        <f t="shared" si="831"/>
        <v>0</v>
      </c>
      <c r="O383" s="192">
        <f t="shared" si="831"/>
        <v>0</v>
      </c>
      <c r="P383" s="192">
        <f t="shared" ref="P383:Q383" si="832">SUM(P384:P388)</f>
        <v>39600</v>
      </c>
      <c r="Q383" s="192">
        <f t="shared" si="832"/>
        <v>0</v>
      </c>
      <c r="R383" s="192">
        <f t="shared" si="831"/>
        <v>0</v>
      </c>
      <c r="S383" s="192">
        <f t="shared" si="831"/>
        <v>39600</v>
      </c>
      <c r="T383" s="192">
        <f t="shared" ref="T383" si="833">SUM(T384:T388)</f>
        <v>0</v>
      </c>
      <c r="U383" s="192">
        <f t="shared" si="831"/>
        <v>160000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163000</v>
      </c>
      <c r="AD383" s="192">
        <f t="shared" si="831"/>
        <v>0</v>
      </c>
      <c r="AE383" s="192">
        <f t="shared" si="628"/>
        <v>163000</v>
      </c>
      <c r="AF383" s="192">
        <f>SUM(AF384:AF388)</f>
        <v>0</v>
      </c>
      <c r="AG383" s="192">
        <f>SUM(AG384:AG388)</f>
        <v>0</v>
      </c>
      <c r="AH383" s="192">
        <f>SUM(AH384:AH388)</f>
        <v>0</v>
      </c>
      <c r="AI383" s="192">
        <f t="shared" si="629"/>
        <v>0</v>
      </c>
      <c r="AJ383" s="192">
        <f>SUM(AJ384:AJ388)</f>
        <v>79200</v>
      </c>
      <c r="AK383" s="192">
        <f>SUM(AK384:AK388)</f>
        <v>0</v>
      </c>
      <c r="AL383" s="192">
        <f>SUM(AL384:AL388)</f>
        <v>0</v>
      </c>
      <c r="AM383" s="192">
        <f t="shared" si="630"/>
        <v>79200</v>
      </c>
      <c r="AN383" s="192">
        <f>SUM(AN384:AN388)</f>
        <v>0</v>
      </c>
      <c r="AO383" s="192">
        <f>SUM(AO384:AO388)</f>
        <v>0</v>
      </c>
      <c r="AP383" s="192">
        <f>SUM(AP384:AP388)</f>
        <v>0</v>
      </c>
      <c r="AQ383" s="192">
        <f t="shared" si="631"/>
        <v>0</v>
      </c>
      <c r="AR383" s="192">
        <f t="shared" si="632"/>
        <v>242200</v>
      </c>
    </row>
    <row r="384" spans="2:44">
      <c r="B384" s="181" t="s">
        <v>338</v>
      </c>
      <c r="C384" s="182" t="s">
        <v>206</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1043</v>
      </c>
      <c r="C385" s="182" t="s">
        <v>1044</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82200</v>
      </c>
      <c r="F385" s="183">
        <f t="shared" si="830"/>
        <v>82200</v>
      </c>
      <c r="G385" s="183"/>
      <c r="H385" s="183">
        <f t="shared" si="623"/>
        <v>82200</v>
      </c>
      <c r="I385" s="183"/>
      <c r="J385" s="183">
        <f t="shared" si="624"/>
        <v>82200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39600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39600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3000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79200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79200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82200</v>
      </c>
    </row>
    <row r="386" spans="1:44">
      <c r="B386" s="181" t="s">
        <v>1045</v>
      </c>
      <c r="C386" s="182" t="s">
        <v>1046</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1047</v>
      </c>
      <c r="C387" s="182" t="s">
        <v>1369</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160000</v>
      </c>
      <c r="F387" s="183">
        <f t="shared" ref="F387" si="844">D387+E387</f>
        <v>160000</v>
      </c>
      <c r="G387" s="183"/>
      <c r="H387" s="183">
        <f t="shared" ref="H387" si="845">F387-G387</f>
        <v>160000</v>
      </c>
      <c r="I387" s="183"/>
      <c r="J387" s="183">
        <f t="shared" ref="J387" si="846">F387-I387</f>
        <v>160000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160000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160000</v>
      </c>
    </row>
    <row r="388" spans="1:44">
      <c r="A388" s="111"/>
      <c r="B388" s="181" t="s">
        <v>1049</v>
      </c>
      <c r="C388" s="182" t="s">
        <v>1048</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339</v>
      </c>
      <c r="C389" s="191" t="s">
        <v>207</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340</v>
      </c>
      <c r="C390" s="182" t="s">
        <v>208</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1050</v>
      </c>
      <c r="C391" s="182" t="s">
        <v>1051</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341</v>
      </c>
      <c r="C392" s="182" t="s">
        <v>209</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1052</v>
      </c>
      <c r="C393" s="742" t="s">
        <v>1053</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1054</v>
      </c>
      <c r="C394" s="182" t="s">
        <v>1055</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342</v>
      </c>
      <c r="C395" s="182" t="s">
        <v>210</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1056</v>
      </c>
      <c r="C396" s="182" t="s">
        <v>1057</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348</v>
      </c>
      <c r="C397" s="179" t="s">
        <v>216</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349</v>
      </c>
      <c r="C398" s="191" t="s">
        <v>217</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350</v>
      </c>
      <c r="C399" s="182" t="s">
        <v>218</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1059</v>
      </c>
      <c r="C400" s="182" t="s">
        <v>1060</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1061</v>
      </c>
      <c r="C401" s="182" t="s">
        <v>1062</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351</v>
      </c>
      <c r="C402" s="182" t="s">
        <v>219</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361</v>
      </c>
      <c r="C403" s="182" t="s">
        <v>228</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1063</v>
      </c>
      <c r="C404" s="182" t="s">
        <v>1064</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1065</v>
      </c>
      <c r="C405" s="182" t="s">
        <v>1066</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1067</v>
      </c>
      <c r="C406" s="182" t="s">
        <v>1068</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1069</v>
      </c>
      <c r="C407" s="182" t="s">
        <v>1070</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1071</v>
      </c>
      <c r="C408" s="182" t="s">
        <v>1072</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1073</v>
      </c>
      <c r="C409" s="182" t="s">
        <v>1074</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1075</v>
      </c>
      <c r="C410" s="182" t="s">
        <v>1076</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1077</v>
      </c>
      <c r="C411" s="182" t="s">
        <v>1078</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1079</v>
      </c>
      <c r="C412" s="182" t="s">
        <v>1080</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1081</v>
      </c>
      <c r="C413" s="182" t="s">
        <v>1082</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1083</v>
      </c>
      <c r="C414" s="182" t="s">
        <v>1084</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1085</v>
      </c>
      <c r="C415" s="182" t="s">
        <v>1086</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1087</v>
      </c>
      <c r="C416" s="182" t="s">
        <v>1088</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1089</v>
      </c>
      <c r="C417" s="182" t="s">
        <v>1090</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1091</v>
      </c>
      <c r="C418" s="182" t="s">
        <v>1092</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1093</v>
      </c>
      <c r="C419" s="182" t="s">
        <v>1094</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1095</v>
      </c>
      <c r="C420" s="182" t="s">
        <v>1096</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1097</v>
      </c>
      <c r="C421" s="182" t="s">
        <v>1098</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1099</v>
      </c>
      <c r="C422" s="182" t="s">
        <v>1100</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1101</v>
      </c>
      <c r="C423" s="182" t="s">
        <v>1102</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1103</v>
      </c>
      <c r="C424" s="182" t="s">
        <v>1104</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1105</v>
      </c>
      <c r="C425" s="182" t="s">
        <v>1106</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362</v>
      </c>
      <c r="C426" s="182" t="s">
        <v>1107</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1108</v>
      </c>
      <c r="C427" s="182" t="s">
        <v>1109</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1110</v>
      </c>
      <c r="C428" s="182" t="s">
        <v>1100</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1111</v>
      </c>
      <c r="C429" s="182" t="s">
        <v>1112</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1113</v>
      </c>
      <c r="C430" s="182" t="s">
        <v>1114</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1115</v>
      </c>
      <c r="C431" s="182" t="s">
        <v>1116</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1117</v>
      </c>
      <c r="C432" s="182" t="s">
        <v>1118</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1119</v>
      </c>
      <c r="C433" s="182" t="s">
        <v>1120</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1121</v>
      </c>
      <c r="C434" s="182" t="s">
        <v>1122</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1123</v>
      </c>
      <c r="C435" s="182" t="s">
        <v>1124</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1125</v>
      </c>
      <c r="C436" s="182" t="s">
        <v>1126</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1127</v>
      </c>
      <c r="C437" s="182" t="s">
        <v>1128</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1129</v>
      </c>
      <c r="C438" s="182" t="s">
        <v>1130</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1131</v>
      </c>
      <c r="C439" s="182" t="s">
        <v>1132</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1133</v>
      </c>
      <c r="C440" s="182" t="s">
        <v>1134</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1135</v>
      </c>
      <c r="C441" s="182" t="s">
        <v>1136</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1137</v>
      </c>
      <c r="C442" s="182" t="s">
        <v>1138</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1139</v>
      </c>
      <c r="C443" s="182" t="s">
        <v>1140</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1141</v>
      </c>
      <c r="C444" s="182" t="s">
        <v>1142</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1143</v>
      </c>
      <c r="C445" s="182" t="s">
        <v>1144</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1145</v>
      </c>
      <c r="C446" s="182" t="s">
        <v>1146</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1147</v>
      </c>
      <c r="C447" s="182" t="s">
        <v>1148</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1149</v>
      </c>
      <c r="C448" s="182" t="s">
        <v>1150</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1151</v>
      </c>
      <c r="C449" s="182" t="s">
        <v>1152</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1153</v>
      </c>
      <c r="C450" s="182" t="s">
        <v>1154</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1155</v>
      </c>
      <c r="C451" s="182" t="s">
        <v>1156</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1157</v>
      </c>
      <c r="C452" s="182" t="s">
        <v>1158</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352</v>
      </c>
      <c r="C453" s="182" t="s">
        <v>220</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1159</v>
      </c>
      <c r="C454" s="182" t="s">
        <v>1160</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1161</v>
      </c>
      <c r="C455" s="182" t="s">
        <v>1162</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1163</v>
      </c>
      <c r="C456" s="182" t="s">
        <v>1164</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1165</v>
      </c>
      <c r="C457" s="182" t="s">
        <v>1166</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1167</v>
      </c>
      <c r="C458" s="182" t="s">
        <v>1168</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353</v>
      </c>
      <c r="C459" s="191" t="s">
        <v>221</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354</v>
      </c>
      <c r="C460" s="182" t="s">
        <v>222</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1169</v>
      </c>
      <c r="C461" s="182" t="s">
        <v>1170</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1171</v>
      </c>
      <c r="C462" s="182" t="s">
        <v>1172</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1173</v>
      </c>
      <c r="C463" s="182" t="s">
        <v>1174</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1175</v>
      </c>
      <c r="C464" s="182" t="s">
        <v>1176</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1177</v>
      </c>
      <c r="C465" s="182" t="s">
        <v>1178</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1179</v>
      </c>
      <c r="C466" s="182" t="s">
        <v>1180</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355</v>
      </c>
      <c r="C467" s="191" t="s">
        <v>223</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1181</v>
      </c>
      <c r="C468" s="182" t="s">
        <v>1182</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356</v>
      </c>
      <c r="C469" s="182" t="s">
        <v>224</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363</v>
      </c>
      <c r="C470" s="182" t="s">
        <v>229</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1183</v>
      </c>
      <c r="C471" s="182" t="s">
        <v>1184</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1185</v>
      </c>
      <c r="C472" s="182" t="s">
        <v>1186</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1187</v>
      </c>
      <c r="C473" s="182" t="s">
        <v>1188</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1189</v>
      </c>
      <c r="C474" s="182" t="s">
        <v>1190</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1191</v>
      </c>
      <c r="C475" s="182" t="s">
        <v>1192</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1193</v>
      </c>
      <c r="C476" s="182" t="s">
        <v>1194</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1195</v>
      </c>
      <c r="C477" s="182" t="s">
        <v>1196</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1197</v>
      </c>
      <c r="C478" s="182" t="s">
        <v>1198</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1199</v>
      </c>
      <c r="C479" s="182" t="s">
        <v>1200</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1201</v>
      </c>
      <c r="C480" s="182" t="s">
        <v>1202</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1203</v>
      </c>
      <c r="C481" s="182" t="s">
        <v>1204</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1205</v>
      </c>
      <c r="C482" s="182" t="s">
        <v>1206</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1207</v>
      </c>
      <c r="C483" s="182" t="s">
        <v>1208</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1209</v>
      </c>
      <c r="C484" s="182" t="s">
        <v>1210</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357</v>
      </c>
      <c r="C485" s="191" t="s">
        <v>225</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358</v>
      </c>
      <c r="C486" s="182" t="s">
        <v>226</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1211</v>
      </c>
      <c r="C487" s="182" t="s">
        <v>1212</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1213</v>
      </c>
      <c r="C488" s="182" t="s">
        <v>1214</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359</v>
      </c>
      <c r="C489" s="191" t="s">
        <v>227</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360</v>
      </c>
      <c r="C490" s="182" t="s">
        <v>222</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1215</v>
      </c>
      <c r="C491" s="182" t="s">
        <v>1170</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1216</v>
      </c>
      <c r="C492" s="182" t="s">
        <v>1172</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1217</v>
      </c>
      <c r="C493" s="182" t="s">
        <v>1176</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1218</v>
      </c>
      <c r="C494" s="182" t="s">
        <v>1219</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1220</v>
      </c>
      <c r="C495" s="182" t="s">
        <v>1180</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1221</v>
      </c>
      <c r="C496" s="182" t="s">
        <v>1222</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1223</v>
      </c>
      <c r="C497" s="182" t="s">
        <v>1182</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1224</v>
      </c>
      <c r="C498" s="182" t="s">
        <v>1225</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364</v>
      </c>
      <c r="C499" s="179" t="s">
        <v>230</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41" si="1063">AE499+AI499+AM499+AQ499</f>
        <v>0</v>
      </c>
    </row>
    <row r="500" spans="2:44">
      <c r="B500" s="190" t="s">
        <v>365</v>
      </c>
      <c r="C500" s="191" t="s">
        <v>231</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366</v>
      </c>
      <c r="C501" s="182" t="s">
        <v>232</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1226</v>
      </c>
      <c r="C502" s="182" t="s">
        <v>1227</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1228</v>
      </c>
      <c r="C503" s="182" t="s">
        <v>1229</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367</v>
      </c>
      <c r="C504" s="182" t="s">
        <v>233</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1230</v>
      </c>
      <c r="C505" s="182" t="s">
        <v>1231</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1232</v>
      </c>
      <c r="C506" s="182" t="s">
        <v>1233</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1234</v>
      </c>
      <c r="C507" s="182" t="s">
        <v>1235</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1236</v>
      </c>
      <c r="C508" s="182" t="s">
        <v>1237</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368</v>
      </c>
      <c r="C509" s="191" t="s">
        <v>234</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369</v>
      </c>
      <c r="C510" s="182" t="s">
        <v>235</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1238</v>
      </c>
      <c r="C511" s="182" t="s">
        <v>1239</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1240</v>
      </c>
      <c r="C512" s="182" t="s">
        <v>1241</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1242</v>
      </c>
      <c r="C513" s="182" t="s">
        <v>1243</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1244</v>
      </c>
      <c r="C514" s="182" t="s">
        <v>1245</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1246</v>
      </c>
      <c r="C515" s="182" t="s">
        <v>1247</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1248</v>
      </c>
      <c r="C516" s="182" t="s">
        <v>1249</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1250</v>
      </c>
      <c r="C517" s="182" t="s">
        <v>1251</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1252</v>
      </c>
      <c r="C518" s="182" t="s">
        <v>1253</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1254</v>
      </c>
      <c r="C519" s="182" t="s">
        <v>1255</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1256</v>
      </c>
      <c r="C520" s="182" t="s">
        <v>1257</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1258</v>
      </c>
      <c r="C521" s="182" t="s">
        <v>1259</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1260</v>
      </c>
      <c r="C522" s="182" t="s">
        <v>1261</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1262</v>
      </c>
      <c r="C523" s="182" t="s">
        <v>1263</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1264</v>
      </c>
      <c r="C524" s="182" t="s">
        <v>1265</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1266</v>
      </c>
      <c r="C525" s="182" t="s">
        <v>1267</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370</v>
      </c>
      <c r="C526" s="179" t="s">
        <v>236</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371</v>
      </c>
      <c r="C527" s="191" t="s">
        <v>237</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372</v>
      </c>
      <c r="C528" s="182" t="s">
        <v>238</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1268</v>
      </c>
      <c r="C529" s="182" t="s">
        <v>1269</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1270</v>
      </c>
      <c r="C530" s="182" t="s">
        <v>1271</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1272</v>
      </c>
      <c r="C531" s="182" t="s">
        <v>1273</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1274</v>
      </c>
      <c r="C532" s="182" t="s">
        <v>1275</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1276</v>
      </c>
      <c r="C533" s="182" t="s">
        <v>1277</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373</v>
      </c>
      <c r="C534" s="182" t="s">
        <v>239</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1278</v>
      </c>
      <c r="C535" s="182" t="s">
        <v>1279</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1280</v>
      </c>
      <c r="C536" s="182" t="s">
        <v>1281</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1282</v>
      </c>
      <c r="C537" s="182" t="s">
        <v>1283</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1284</v>
      </c>
      <c r="C538" s="182" t="s">
        <v>1285</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1286</v>
      </c>
      <c r="C539" s="182" t="s">
        <v>1287</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1288</v>
      </c>
      <c r="C540" s="182" t="s">
        <v>1289</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374</v>
      </c>
      <c r="C541" s="191" t="s">
        <v>240</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375</v>
      </c>
      <c r="C542" s="182" t="s">
        <v>241</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376</v>
      </c>
      <c r="C543" s="182" t="s">
        <v>242</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1290</v>
      </c>
      <c r="C544" s="182" t="s">
        <v>1291</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1292</v>
      </c>
      <c r="C545" s="182" t="s">
        <v>509</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1293</v>
      </c>
      <c r="C546" s="182" t="s">
        <v>1294</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1295</v>
      </c>
      <c r="C547" s="182" t="s">
        <v>1296</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1297</v>
      </c>
      <c r="C548" s="182" t="s">
        <v>1298</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1299</v>
      </c>
      <c r="C549" s="182" t="s">
        <v>1300</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1301</v>
      </c>
      <c r="C550" s="182" t="s">
        <v>1302</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1303</v>
      </c>
      <c r="C551" s="182" t="s">
        <v>1304</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1305</v>
      </c>
      <c r="C552" s="182" t="s">
        <v>1306</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1307</v>
      </c>
      <c r="C553" s="182" t="s">
        <v>1308</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1309</v>
      </c>
      <c r="C554" s="182" t="s">
        <v>1310</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1311</v>
      </c>
      <c r="C555" s="182" t="s">
        <v>1312</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1313</v>
      </c>
      <c r="C556" s="182" t="s">
        <v>1314</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1315</v>
      </c>
      <c r="C557" s="182" t="s">
        <v>1316</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1317</v>
      </c>
      <c r="C558" s="182" t="s">
        <v>1318</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1319</v>
      </c>
      <c r="C559" s="182" t="s">
        <v>1320</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1321</v>
      </c>
      <c r="C560" s="179" t="s">
        <v>1322</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1323</v>
      </c>
      <c r="C561" s="182" t="s">
        <v>1324</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1325</v>
      </c>
      <c r="C562" s="182" t="s">
        <v>1326</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1327</v>
      </c>
      <c r="C563" s="182" t="s">
        <v>1328</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1329</v>
      </c>
      <c r="C564" s="182" t="s">
        <v>1330</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1331</v>
      </c>
      <c r="C565" s="182" t="s">
        <v>1332</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243</v>
      </c>
      <c r="D566" s="186">
        <f>D12+D106+D222+D327+D397+D499+D526+D560</f>
        <v>23630142.498333331</v>
      </c>
      <c r="E566" s="186">
        <f>E12+E106+E222+E327+E397+E499+E526+E560</f>
        <v>522118200</v>
      </c>
      <c r="F566" s="186">
        <f t="shared" si="1050"/>
        <v>545748342.49833333</v>
      </c>
      <c r="G566" s="186">
        <f>G12+G106+G222+G327+G397+G499+G526+G560</f>
        <v>0</v>
      </c>
      <c r="H566" s="186">
        <f t="shared" si="1052"/>
        <v>545748342.49833333</v>
      </c>
      <c r="I566" s="186">
        <f>I12+I106+I222+I327+I397+I499+I526+I560</f>
        <v>0</v>
      </c>
      <c r="J566" s="186">
        <f t="shared" si="1053"/>
        <v>545748342.49833333</v>
      </c>
      <c r="K566" s="186">
        <f t="shared" ref="K566:AD566" si="1209">K12+K106+K222+K327+K397+K499+K526+K560</f>
        <v>2143408.75</v>
      </c>
      <c r="L566" s="186">
        <f t="shared" si="1209"/>
        <v>1546500</v>
      </c>
      <c r="M566" s="186">
        <f t="shared" si="1209"/>
        <v>326004.16666666663</v>
      </c>
      <c r="N566" s="186">
        <f t="shared" si="1209"/>
        <v>1375000</v>
      </c>
      <c r="O566" s="186">
        <f t="shared" si="1209"/>
        <v>2682716.6666666665</v>
      </c>
      <c r="P566" s="186">
        <f t="shared" ref="P566:Q566" si="1210">P12+P106+P222+P327+P397+P499+P526+P560</f>
        <v>247040985</v>
      </c>
      <c r="Q566" s="186">
        <f t="shared" si="1210"/>
        <v>1429175</v>
      </c>
      <c r="R566" s="186">
        <f t="shared" si="1209"/>
        <v>729600</v>
      </c>
      <c r="S566" s="186">
        <f t="shared" si="1209"/>
        <v>2386856.13</v>
      </c>
      <c r="T566" s="186">
        <f t="shared" ref="T566" si="1211">T12+T106+T222+T327+T397+T499+T526+T560</f>
        <v>770150</v>
      </c>
      <c r="U566" s="186">
        <f t="shared" si="1209"/>
        <v>279346843.63</v>
      </c>
      <c r="V566" s="186">
        <f t="shared" si="1209"/>
        <v>76500</v>
      </c>
      <c r="W566" s="186">
        <f t="shared" ref="W566" si="1212">W12+W106+W222+W327+W397+W499+W526+W560</f>
        <v>2847285.3250000002</v>
      </c>
      <c r="X566" s="186">
        <f t="shared" si="1209"/>
        <v>1449108.6350000002</v>
      </c>
      <c r="Y566" s="186">
        <f t="shared" ref="Y566:Z566" si="1213">Y12+Y106+Y222+Y327+Y397+Y499+Y526+Y560</f>
        <v>0</v>
      </c>
      <c r="Z566" s="186">
        <f t="shared" si="1213"/>
        <v>55000</v>
      </c>
      <c r="AA566" s="186">
        <f t="shared" si="1209"/>
        <v>1286409.1949999998</v>
      </c>
      <c r="AB566" s="186">
        <f t="shared" si="1209"/>
        <v>518736229.57999998</v>
      </c>
      <c r="AC566" s="186">
        <f t="shared" si="1209"/>
        <v>12560159.583333332</v>
      </c>
      <c r="AD566" s="186">
        <f t="shared" si="1209"/>
        <v>9586420.6549999993</v>
      </c>
      <c r="AE566" s="186">
        <f t="shared" si="1059"/>
        <v>540882809.81833327</v>
      </c>
      <c r="AF566" s="186">
        <f t="shared" ref="AF566:AH566" si="1214">AF12+AF106+AF222+AF327+AF397+AF499+AF526+AF560</f>
        <v>2715050</v>
      </c>
      <c r="AG566" s="186">
        <f t="shared" si="1214"/>
        <v>0</v>
      </c>
      <c r="AH566" s="186">
        <f t="shared" si="1214"/>
        <v>0</v>
      </c>
      <c r="AI566" s="186">
        <f t="shared" si="1060"/>
        <v>2715050</v>
      </c>
      <c r="AJ566" s="186">
        <f t="shared" ref="AJ566:AL566" si="1215">AJ12+AJ106+AJ222+AJ327+AJ397+AJ499+AJ526+AJ560</f>
        <v>219200</v>
      </c>
      <c r="AK566" s="186">
        <f t="shared" si="1215"/>
        <v>0</v>
      </c>
      <c r="AL566" s="186">
        <f t="shared" si="1215"/>
        <v>1062182.68</v>
      </c>
      <c r="AM566" s="186">
        <f t="shared" si="1061"/>
        <v>1281382.68</v>
      </c>
      <c r="AN566" s="186">
        <f t="shared" ref="AN566:AP566" si="1216">AN12+AN106+AN222+AN327+AN397+AN499+AN526+AN560</f>
        <v>350000</v>
      </c>
      <c r="AO566" s="186">
        <f t="shared" si="1216"/>
        <v>50000</v>
      </c>
      <c r="AP566" s="186">
        <f t="shared" si="1216"/>
        <v>406000</v>
      </c>
      <c r="AQ566" s="186">
        <f t="shared" si="1062"/>
        <v>806000</v>
      </c>
      <c r="AR566" s="186">
        <f>AE566+AI566+AM566+AQ566</f>
        <v>545685242.49833322</v>
      </c>
    </row>
  </sheetData>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dimension ref="A1"/>
  <sheetViews>
    <sheetView workbookViewId="0">
      <selection activeCell="D15" sqref="D15"/>
    </sheetView>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UI960"/>
  <sheetViews>
    <sheetView showGridLines="0" topLeftCell="A877" zoomScale="90" zoomScaleNormal="90" workbookViewId="0">
      <selection activeCell="A964" sqref="A964"/>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5" t="s">
        <v>1354</v>
      </c>
      <c r="B2" s="125" t="s">
        <v>1356</v>
      </c>
      <c r="C2" s="125" t="s">
        <v>468</v>
      </c>
      <c r="D2" s="125" t="s">
        <v>1355</v>
      </c>
      <c r="E2" s="125" t="s">
        <v>1357</v>
      </c>
      <c r="F2" s="125" t="s">
        <v>469</v>
      </c>
      <c r="G2" s="125" t="s">
        <v>1358</v>
      </c>
      <c r="H2" s="125" t="s">
        <v>1359</v>
      </c>
      <c r="I2" s="125" t="s">
        <v>1360</v>
      </c>
      <c r="J2" s="125" t="s">
        <v>1444</v>
      </c>
      <c r="K2" s="125" t="s">
        <v>1361</v>
      </c>
      <c r="L2" s="125" t="s">
        <v>1362</v>
      </c>
      <c r="M2" s="125" t="s">
        <v>1363</v>
      </c>
      <c r="N2" s="125" t="s">
        <v>1364</v>
      </c>
      <c r="O2" s="125" t="s">
        <v>1365</v>
      </c>
      <c r="P2" s="122" t="s">
        <v>1464</v>
      </c>
      <c r="Q2" s="122" t="s">
        <v>1506</v>
      </c>
      <c r="S2" s="430" t="str">
        <f>+Presupuesto!D11</f>
        <v>Recurrente</v>
      </c>
      <c r="T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213" t="s">
        <v>417</v>
      </c>
      <c r="AI2" s="213" t="s">
        <v>418</v>
      </c>
      <c r="AJ2" s="213" t="s">
        <v>419</v>
      </c>
      <c r="AK2" s="213" t="s">
        <v>420</v>
      </c>
      <c r="AL2" s="213" t="s">
        <v>421</v>
      </c>
      <c r="AM2" s="213" t="s">
        <v>424</v>
      </c>
      <c r="AN2" s="213" t="s">
        <v>422</v>
      </c>
      <c r="AO2" s="213" t="s">
        <v>423</v>
      </c>
      <c r="AP2" s="213" t="s">
        <v>425</v>
      </c>
      <c r="AQ2" s="213" t="s">
        <v>426</v>
      </c>
      <c r="AR2" s="213" t="s">
        <v>427</v>
      </c>
      <c r="AS2" s="213" t="s">
        <v>428</v>
      </c>
      <c r="AT2" s="213" t="s">
        <v>429</v>
      </c>
      <c r="AU2" s="213" t="s">
        <v>430</v>
      </c>
      <c r="AV2" s="213" t="s">
        <v>431</v>
      </c>
      <c r="AW2" s="213" t="s">
        <v>432</v>
      </c>
      <c r="AX2" s="213" t="s">
        <v>433</v>
      </c>
      <c r="AY2" s="213" t="s">
        <v>434</v>
      </c>
      <c r="AZ2" s="213" t="s">
        <v>435</v>
      </c>
      <c r="BA2" s="213" t="s">
        <v>436</v>
      </c>
      <c r="BB2" s="213" t="s">
        <v>437</v>
      </c>
      <c r="BC2" s="213" t="s">
        <v>438</v>
      </c>
      <c r="BD2" s="213" t="s">
        <v>439</v>
      </c>
      <c r="BE2" s="213" t="s">
        <v>440</v>
      </c>
      <c r="BF2" s="213" t="s">
        <v>441</v>
      </c>
      <c r="BG2" s="213" t="s">
        <v>442</v>
      </c>
      <c r="BH2" s="213" t="s">
        <v>443</v>
      </c>
      <c r="BI2" s="213" t="s">
        <v>444</v>
      </c>
      <c r="BJ2" s="213" t="s">
        <v>445</v>
      </c>
      <c r="BK2" s="213" t="s">
        <v>446</v>
      </c>
      <c r="BL2" s="213" t="s">
        <v>447</v>
      </c>
      <c r="BM2" s="213" t="s">
        <v>448</v>
      </c>
      <c r="BN2" s="213" t="s">
        <v>449</v>
      </c>
      <c r="BO2" s="213" t="s">
        <v>450</v>
      </c>
      <c r="BP2" s="213" t="s">
        <v>451</v>
      </c>
      <c r="BQ2" s="213" t="s">
        <v>452</v>
      </c>
      <c r="BR2" s="213" t="s">
        <v>453</v>
      </c>
      <c r="BS2" s="213" t="s">
        <v>454</v>
      </c>
      <c r="BT2" s="213" t="s">
        <v>455</v>
      </c>
      <c r="BU2" s="213" t="s">
        <v>456</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60" customHeight="1">
      <c r="C5" s="195" t="s">
        <v>246</v>
      </c>
      <c r="D5" s="431">
        <f>SUMIF(C:C,$C$10,D:D)</f>
        <v>6796734.2493333332</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13904.583333333334</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389</v>
      </c>
      <c r="D13" s="351" t="s">
        <v>1522</v>
      </c>
      <c r="E13" s="93"/>
      <c r="F13" s="93"/>
      <c r="G13" s="93"/>
      <c r="H13" s="76"/>
      <c r="I13" s="76"/>
      <c r="J13" s="76"/>
      <c r="K13" s="112"/>
      <c r="N13" s="153"/>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Capacitar a las comisiones curriculares en temas de resideño.</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128</v>
      </c>
      <c r="I16" s="128" t="s">
        <v>46</v>
      </c>
      <c r="J16" s="128" t="s">
        <v>129</v>
      </c>
      <c r="K16" s="128" t="s">
        <v>407</v>
      </c>
      <c r="L16" s="128" t="s">
        <v>408</v>
      </c>
      <c r="N16" s="153"/>
    </row>
    <row r="17" spans="2:14">
      <c r="B17" s="93"/>
      <c r="C17" s="317" t="s">
        <v>47</v>
      </c>
      <c r="D17" s="830">
        <v>65</v>
      </c>
      <c r="E17" s="318"/>
      <c r="F17" s="115">
        <v>30000</v>
      </c>
      <c r="G17" s="319">
        <f t="shared" ref="G17:G25" si="0">E17*F17</f>
        <v>0</v>
      </c>
      <c r="H17" s="320"/>
      <c r="I17" s="116" t="s">
        <v>696</v>
      </c>
      <c r="J17" s="116" t="str">
        <f>VLOOKUP(I17,Presupuesto!$B$11:$C$566,2,0)</f>
        <v>SERVICIOS DE CAPACITACION.</v>
      </c>
      <c r="K17" s="321" t="s">
        <v>1354</v>
      </c>
      <c r="L17" s="116" t="s">
        <v>391</v>
      </c>
      <c r="N17" s="153"/>
    </row>
    <row r="18" spans="2:14">
      <c r="B18" s="93"/>
      <c r="C18" s="99" t="s">
        <v>48</v>
      </c>
      <c r="D18" s="831"/>
      <c r="E18" s="200">
        <f>D17</f>
        <v>65</v>
      </c>
      <c r="F18" s="100">
        <v>50</v>
      </c>
      <c r="G18" s="97">
        <f t="shared" si="0"/>
        <v>3250</v>
      </c>
      <c r="H18" s="161" t="s">
        <v>126</v>
      </c>
      <c r="I18" s="98" t="s">
        <v>714</v>
      </c>
      <c r="J18" s="98" t="str">
        <f>VLOOKUP(I18,Presupuesto!$B$11:$C$566,2,0)</f>
        <v>SERVICIOS DE IMPRENTA PUBLIC.Y REPRODUCCION</v>
      </c>
      <c r="K18" s="98" t="str">
        <f t="shared" ref="K18:K26" si="1">$K$17</f>
        <v>Desarrollo e Innovación Curricular</v>
      </c>
      <c r="L18" s="98" t="s">
        <v>409</v>
      </c>
      <c r="N18" s="153"/>
    </row>
    <row r="19" spans="2:14">
      <c r="B19" s="93"/>
      <c r="C19" s="99" t="s">
        <v>49</v>
      </c>
      <c r="D19" s="831"/>
      <c r="E19" s="200">
        <f>D17</f>
        <v>65</v>
      </c>
      <c r="F19" s="100">
        <v>150</v>
      </c>
      <c r="G19" s="97">
        <f t="shared" si="0"/>
        <v>9750</v>
      </c>
      <c r="H19" s="161" t="s">
        <v>126</v>
      </c>
      <c r="I19" s="98" t="s">
        <v>789</v>
      </c>
      <c r="J19" s="98" t="str">
        <f>VLOOKUP(I19,Presupuesto!$B$11:$C$566,2,0)</f>
        <v>ALIMENTOS B EBIDAS PARA PERSONAS</v>
      </c>
      <c r="K19" s="98" t="str">
        <f t="shared" si="1"/>
        <v>Desarrollo e Innovación Curricular</v>
      </c>
      <c r="L19" s="98" t="s">
        <v>409</v>
      </c>
      <c r="N19" s="153"/>
    </row>
    <row r="20" spans="2:14">
      <c r="B20" s="93"/>
      <c r="C20" s="99" t="s">
        <v>50</v>
      </c>
      <c r="D20" s="831"/>
      <c r="E20" s="151">
        <v>0</v>
      </c>
      <c r="F20" s="118">
        <v>10000</v>
      </c>
      <c r="G20" s="97">
        <f t="shared" si="0"/>
        <v>0</v>
      </c>
      <c r="H20" s="161"/>
      <c r="I20" s="314" t="s">
        <v>297</v>
      </c>
      <c r="J20" s="98" t="str">
        <f>VLOOKUP(I20,Presupuesto!$B$11:$C$566,2,0)</f>
        <v>PASAJES (26100-00)</v>
      </c>
      <c r="K20" s="98" t="str">
        <f t="shared" si="1"/>
        <v>Desarrollo e Innovación Curricular</v>
      </c>
      <c r="L20" s="98" t="s">
        <v>409</v>
      </c>
      <c r="N20" s="153"/>
    </row>
    <row r="21" spans="2:14">
      <c r="B21" s="93"/>
      <c r="C21" s="99" t="s">
        <v>414</v>
      </c>
      <c r="D21" s="831"/>
      <c r="E21" s="151">
        <v>0</v>
      </c>
      <c r="F21" s="118">
        <v>250</v>
      </c>
      <c r="G21" s="97">
        <f t="shared" si="0"/>
        <v>0</v>
      </c>
      <c r="H21" s="161"/>
      <c r="I21" s="98" t="s">
        <v>818</v>
      </c>
      <c r="J21" s="98" t="str">
        <f>VLOOKUP(I21,Presupuesto!$B$11:$C$566,2,0)</f>
        <v>PRODUCTOS PAPEL Y CARTON</v>
      </c>
      <c r="K21" s="98" t="str">
        <f t="shared" si="1"/>
        <v>Desarrollo e Innovación Curricular</v>
      </c>
      <c r="L21" s="98" t="s">
        <v>409</v>
      </c>
      <c r="N21" s="153"/>
    </row>
    <row r="22" spans="2:14">
      <c r="B22" s="93"/>
      <c r="C22" s="99" t="s">
        <v>51</v>
      </c>
      <c r="D22" s="831"/>
      <c r="E22" s="200">
        <f>(D17*25)/500</f>
        <v>3.25</v>
      </c>
      <c r="F22" s="100">
        <v>85</v>
      </c>
      <c r="G22" s="97">
        <f t="shared" si="0"/>
        <v>276.25</v>
      </c>
      <c r="H22" s="161" t="s">
        <v>126</v>
      </c>
      <c r="I22" s="98" t="s">
        <v>818</v>
      </c>
      <c r="J22" s="98" t="str">
        <f>VLOOKUP(I22,Presupuesto!$B$11:$C$566,2,0)</f>
        <v>PRODUCTOS PAPEL Y CARTON</v>
      </c>
      <c r="K22" s="98" t="str">
        <f t="shared" si="1"/>
        <v>Desarrollo e Innovación Curricular</v>
      </c>
      <c r="L22" s="98" t="s">
        <v>409</v>
      </c>
      <c r="N22" s="153"/>
    </row>
    <row r="23" spans="2:14">
      <c r="B23" s="93"/>
      <c r="C23" s="99" t="s">
        <v>120</v>
      </c>
      <c r="D23" s="831"/>
      <c r="E23" s="200">
        <f>D17/12</f>
        <v>5.416666666666667</v>
      </c>
      <c r="F23" s="100">
        <v>36</v>
      </c>
      <c r="G23" s="97">
        <f t="shared" si="0"/>
        <v>195</v>
      </c>
      <c r="H23" s="161" t="s">
        <v>126</v>
      </c>
      <c r="I23" s="98" t="s">
        <v>939</v>
      </c>
      <c r="J23" s="98" t="str">
        <f>VLOOKUP(I23,Presupuesto!$B$11:$C$566,2,0)</f>
        <v>UTILES DE ESCRITORIO, OFICINA Y ENSE¥ANZA</v>
      </c>
      <c r="K23" s="98" t="str">
        <f t="shared" si="1"/>
        <v>Desarrollo e Innovación Curricular</v>
      </c>
      <c r="L23" s="98" t="s">
        <v>409</v>
      </c>
      <c r="N23" s="153"/>
    </row>
    <row r="24" spans="2:14">
      <c r="B24" s="93"/>
      <c r="C24" s="99" t="s">
        <v>34</v>
      </c>
      <c r="D24" s="831"/>
      <c r="E24" s="200">
        <f>D17/12</f>
        <v>5.416666666666667</v>
      </c>
      <c r="F24" s="100">
        <v>80</v>
      </c>
      <c r="G24" s="97">
        <f t="shared" si="0"/>
        <v>433.33333333333337</v>
      </c>
      <c r="H24" s="161" t="s">
        <v>126</v>
      </c>
      <c r="I24" s="98" t="s">
        <v>939</v>
      </c>
      <c r="J24" s="98" t="str">
        <f>VLOOKUP(I24,Presupuesto!$B$11:$C$566,2,0)</f>
        <v>UTILES DE ESCRITORIO, OFICINA Y ENSE¥ANZA</v>
      </c>
      <c r="K24" s="98" t="str">
        <f t="shared" si="1"/>
        <v>Desarrollo e Innovación Curricular</v>
      </c>
      <c r="L24" s="98" t="s">
        <v>409</v>
      </c>
      <c r="N24" s="153"/>
    </row>
    <row r="25" spans="2:14">
      <c r="B25" s="93"/>
      <c r="C25" s="109" t="s">
        <v>52</v>
      </c>
      <c r="D25" s="831"/>
      <c r="E25" s="212">
        <v>0</v>
      </c>
      <c r="F25" s="119">
        <v>25</v>
      </c>
      <c r="G25" s="97">
        <f t="shared" si="0"/>
        <v>0</v>
      </c>
      <c r="H25" s="161"/>
      <c r="I25" s="98" t="s">
        <v>939</v>
      </c>
      <c r="J25" s="98" t="str">
        <f>VLOOKUP(I25,Presupuesto!$B$11:$C$566,2,0)</f>
        <v>UTILES DE ESCRITORIO, OFICINA Y ENSE¥ANZA</v>
      </c>
      <c r="K25" s="98" t="str">
        <f t="shared" si="1"/>
        <v>Desarrollo e Innovación Curricular</v>
      </c>
      <c r="L25" s="98" t="s">
        <v>409</v>
      </c>
      <c r="N25" s="153"/>
    </row>
    <row r="26" spans="2:14" ht="15.75" thickBot="1">
      <c r="B26" s="93"/>
      <c r="C26" s="216" t="s">
        <v>429</v>
      </c>
      <c r="D26" s="217">
        <v>0</v>
      </c>
      <c r="E26" s="322">
        <v>0</v>
      </c>
      <c r="F26" s="104">
        <f>HLOOKUP(C26,$AH$2:$BU$3,2,0)</f>
        <v>1750</v>
      </c>
      <c r="G26" s="105">
        <f>D26*E26*F26</f>
        <v>0</v>
      </c>
      <c r="H26" s="323"/>
      <c r="I26" s="324" t="s">
        <v>298</v>
      </c>
      <c r="J26" s="106" t="str">
        <f>VLOOKUP(I26,Presupuesto!$B$11:$C$566,2,0)</f>
        <v>VIATICOS (26200-00)</v>
      </c>
      <c r="K26" s="325" t="str">
        <f t="shared" si="1"/>
        <v>Desarrollo e Innovación Curricular</v>
      </c>
      <c r="L26" s="325" t="s">
        <v>409</v>
      </c>
    </row>
    <row r="27" spans="2:14">
      <c r="B27" s="93"/>
      <c r="C27" s="93"/>
      <c r="E27" s="112"/>
      <c r="F27" s="112"/>
      <c r="G27" s="112"/>
      <c r="H27" s="174"/>
      <c r="I27" s="112"/>
      <c r="J27" s="112"/>
      <c r="K27" s="112"/>
    </row>
    <row r="28" spans="2:14" ht="15.75" thickBot="1"/>
    <row r="29" spans="2:14" ht="15.75" thickBot="1">
      <c r="C29" s="29" t="s">
        <v>43</v>
      </c>
      <c r="D29" s="30">
        <f>SUM(G36:G45)</f>
        <v>117654.16666666667</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389</v>
      </c>
      <c r="D32" s="351" t="s">
        <v>1546</v>
      </c>
      <c r="E32" s="93"/>
      <c r="F32" s="93"/>
      <c r="G32" s="93"/>
      <c r="H32" s="76"/>
      <c r="I32" s="76"/>
      <c r="J32" s="76"/>
      <c r="K32" s="112"/>
    </row>
    <row r="33" spans="3:12" ht="18.75">
      <c r="C33" s="210"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1. Diseño del Programa.            2. establecer las estrategias para el desarrollo del programa a traves de las instancias correspondientes </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128</v>
      </c>
      <c r="I35" s="128" t="s">
        <v>46</v>
      </c>
      <c r="J35" s="128" t="s">
        <v>129</v>
      </c>
      <c r="K35" s="128" t="s">
        <v>407</v>
      </c>
      <c r="L35" s="128" t="s">
        <v>408</v>
      </c>
    </row>
    <row r="36" spans="3:12">
      <c r="C36" s="317" t="s">
        <v>47</v>
      </c>
      <c r="D36" s="830">
        <v>550</v>
      </c>
      <c r="E36" s="318"/>
      <c r="F36" s="115">
        <v>30000</v>
      </c>
      <c r="G36" s="319">
        <f t="shared" ref="G36:G44" si="2">E36*F36</f>
        <v>0</v>
      </c>
      <c r="H36" s="161" t="s">
        <v>126</v>
      </c>
      <c r="I36" s="116" t="s">
        <v>696</v>
      </c>
      <c r="J36" s="116" t="str">
        <f>VLOOKUP(I36,Presupuesto!$B$11:$C$566,2,0)</f>
        <v>SERVICIOS DE CAPACITACION.</v>
      </c>
      <c r="K36" s="321" t="s">
        <v>1354</v>
      </c>
      <c r="L36" s="116" t="s">
        <v>391</v>
      </c>
    </row>
    <row r="37" spans="3:12">
      <c r="C37" s="99" t="s">
        <v>48</v>
      </c>
      <c r="D37" s="831"/>
      <c r="E37" s="200">
        <f>D36</f>
        <v>550</v>
      </c>
      <c r="F37" s="100">
        <v>50</v>
      </c>
      <c r="G37" s="97">
        <f t="shared" si="2"/>
        <v>27500</v>
      </c>
      <c r="H37" s="161" t="s">
        <v>126</v>
      </c>
      <c r="I37" s="98" t="s">
        <v>714</v>
      </c>
      <c r="J37" s="98" t="str">
        <f>VLOOKUP(I37,Presupuesto!$B$11:$C$566,2,0)</f>
        <v>SERVICIOS DE IMPRENTA PUBLIC.Y REPRODUCCION</v>
      </c>
      <c r="K37" s="98" t="str">
        <f>$K$36</f>
        <v>Desarrollo e Innovación Curricular</v>
      </c>
      <c r="L37" s="98" t="s">
        <v>409</v>
      </c>
    </row>
    <row r="38" spans="3:12">
      <c r="C38" s="99" t="s">
        <v>49</v>
      </c>
      <c r="D38" s="831"/>
      <c r="E38" s="200">
        <f>D36</f>
        <v>550</v>
      </c>
      <c r="F38" s="100">
        <v>150</v>
      </c>
      <c r="G38" s="97">
        <f t="shared" si="2"/>
        <v>82500</v>
      </c>
      <c r="H38" s="161" t="s">
        <v>126</v>
      </c>
      <c r="I38" s="98" t="s">
        <v>789</v>
      </c>
      <c r="J38" s="98" t="str">
        <f>VLOOKUP(I38,Presupuesto!$B$11:$C$566,2,0)</f>
        <v>ALIMENTOS B EBIDAS PARA PERSONAS</v>
      </c>
      <c r="K38" s="98" t="str">
        <f t="shared" ref="K38:K45" si="3">$K$36</f>
        <v>Desarrollo e Innovación Curricular</v>
      </c>
      <c r="L38" s="98" t="s">
        <v>393</v>
      </c>
    </row>
    <row r="39" spans="3:12">
      <c r="C39" s="99" t="s">
        <v>50</v>
      </c>
      <c r="D39" s="831"/>
      <c r="E39" s="151">
        <v>0</v>
      </c>
      <c r="F39" s="118">
        <v>10000</v>
      </c>
      <c r="G39" s="97">
        <f t="shared" si="2"/>
        <v>0</v>
      </c>
      <c r="H39" s="161" t="s">
        <v>126</v>
      </c>
      <c r="I39" s="314" t="s">
        <v>297</v>
      </c>
      <c r="J39" s="98" t="str">
        <f>VLOOKUP(I39,Presupuesto!$B$11:$C$566,2,0)</f>
        <v>PASAJES (26100-00)</v>
      </c>
      <c r="K39" s="98" t="str">
        <f t="shared" si="3"/>
        <v>Desarrollo e Innovación Curricular</v>
      </c>
      <c r="L39" s="98" t="s">
        <v>409</v>
      </c>
    </row>
    <row r="40" spans="3:12">
      <c r="C40" s="99" t="s">
        <v>414</v>
      </c>
      <c r="D40" s="831"/>
      <c r="E40" s="151">
        <v>0</v>
      </c>
      <c r="F40" s="118">
        <v>250</v>
      </c>
      <c r="G40" s="97">
        <f t="shared" si="2"/>
        <v>0</v>
      </c>
      <c r="H40" s="161" t="s">
        <v>126</v>
      </c>
      <c r="I40" s="98" t="s">
        <v>818</v>
      </c>
      <c r="J40" s="98" t="str">
        <f>VLOOKUP(I40,Presupuesto!$B$11:$C$566,2,0)</f>
        <v>PRODUCTOS PAPEL Y CARTON</v>
      </c>
      <c r="K40" s="98" t="str">
        <f t="shared" si="3"/>
        <v>Desarrollo e Innovación Curricular</v>
      </c>
      <c r="L40" s="98" t="s">
        <v>409</v>
      </c>
    </row>
    <row r="41" spans="3:12">
      <c r="C41" s="99" t="s">
        <v>51</v>
      </c>
      <c r="D41" s="831"/>
      <c r="E41" s="200">
        <f>(D36*25)/500</f>
        <v>27.5</v>
      </c>
      <c r="F41" s="100">
        <v>85</v>
      </c>
      <c r="G41" s="97">
        <f t="shared" si="2"/>
        <v>2337.5</v>
      </c>
      <c r="H41" s="161" t="s">
        <v>126</v>
      </c>
      <c r="I41" s="98" t="s">
        <v>818</v>
      </c>
      <c r="J41" s="98" t="str">
        <f>VLOOKUP(I41,Presupuesto!$B$11:$C$566,2,0)</f>
        <v>PRODUCTOS PAPEL Y CARTON</v>
      </c>
      <c r="K41" s="98" t="str">
        <f t="shared" si="3"/>
        <v>Desarrollo e Innovación Curricular</v>
      </c>
      <c r="L41" s="98" t="s">
        <v>409</v>
      </c>
    </row>
    <row r="42" spans="3:12">
      <c r="C42" s="99" t="s">
        <v>120</v>
      </c>
      <c r="D42" s="831"/>
      <c r="E42" s="200">
        <f>D36/12</f>
        <v>45.833333333333336</v>
      </c>
      <c r="F42" s="100">
        <v>36</v>
      </c>
      <c r="G42" s="97">
        <f t="shared" si="2"/>
        <v>1650</v>
      </c>
      <c r="H42" s="161" t="s">
        <v>126</v>
      </c>
      <c r="I42" s="98" t="s">
        <v>939</v>
      </c>
      <c r="J42" s="98" t="str">
        <f>VLOOKUP(I42,Presupuesto!$B$11:$C$566,2,0)</f>
        <v>UTILES DE ESCRITORIO, OFICINA Y ENSE¥ANZA</v>
      </c>
      <c r="K42" s="98" t="str">
        <f t="shared" si="3"/>
        <v>Desarrollo e Innovación Curricular</v>
      </c>
      <c r="L42" s="98" t="s">
        <v>409</v>
      </c>
    </row>
    <row r="43" spans="3:12">
      <c r="C43" s="99" t="s">
        <v>34</v>
      </c>
      <c r="D43" s="831"/>
      <c r="E43" s="200">
        <f>D36/12</f>
        <v>45.833333333333336</v>
      </c>
      <c r="F43" s="100">
        <v>80</v>
      </c>
      <c r="G43" s="97">
        <f t="shared" si="2"/>
        <v>3666.666666666667</v>
      </c>
      <c r="H43" s="161" t="s">
        <v>126</v>
      </c>
      <c r="I43" s="98" t="s">
        <v>939</v>
      </c>
      <c r="J43" s="98" t="str">
        <f>VLOOKUP(I43,Presupuesto!$B$11:$C$566,2,0)</f>
        <v>UTILES DE ESCRITORIO, OFICINA Y ENSE¥ANZA</v>
      </c>
      <c r="K43" s="98" t="str">
        <f t="shared" si="3"/>
        <v>Desarrollo e Innovación Curricular</v>
      </c>
      <c r="L43" s="98" t="s">
        <v>409</v>
      </c>
    </row>
    <row r="44" spans="3:12">
      <c r="C44" s="109" t="s">
        <v>52</v>
      </c>
      <c r="D44" s="831"/>
      <c r="E44" s="212">
        <v>0</v>
      </c>
      <c r="F44" s="119">
        <v>25</v>
      </c>
      <c r="G44" s="97">
        <f t="shared" si="2"/>
        <v>0</v>
      </c>
      <c r="H44" s="161" t="s">
        <v>126</v>
      </c>
      <c r="I44" s="98" t="s">
        <v>939</v>
      </c>
      <c r="J44" s="98" t="str">
        <f>VLOOKUP(I44,Presupuesto!$B$11:$C$566,2,0)</f>
        <v>UTILES DE ESCRITORIO, OFICINA Y ENSE¥ANZA</v>
      </c>
      <c r="K44" s="98" t="str">
        <f t="shared" si="3"/>
        <v>Desarrollo e Innovación Curricular</v>
      </c>
      <c r="L44" s="98" t="s">
        <v>409</v>
      </c>
    </row>
    <row r="45" spans="3:12" ht="15.75" thickBot="1">
      <c r="C45" s="216" t="s">
        <v>427</v>
      </c>
      <c r="D45" s="217">
        <v>0</v>
      </c>
      <c r="E45" s="322">
        <v>0</v>
      </c>
      <c r="F45" s="104">
        <f>HLOOKUP(C45,$AH$2:$BU$3,2,0)</f>
        <v>1150</v>
      </c>
      <c r="G45" s="105">
        <f>D45*E45*F45</f>
        <v>0</v>
      </c>
      <c r="H45" s="161" t="s">
        <v>126</v>
      </c>
      <c r="I45" s="324" t="s">
        <v>298</v>
      </c>
      <c r="J45" s="106" t="str">
        <f>VLOOKUP(I45,Presupuesto!$B$11:$C$566,2,0)</f>
        <v>VIATICOS (26200-00)</v>
      </c>
      <c r="K45" s="325" t="str">
        <f t="shared" si="3"/>
        <v>Desarrollo e Innovación Curricular</v>
      </c>
      <c r="L45" s="325" t="s">
        <v>409</v>
      </c>
    </row>
    <row r="47" spans="3:12" ht="15.75" thickBot="1"/>
    <row r="48" spans="3:12" ht="15.75" thickBot="1">
      <c r="C48" s="29" t="s">
        <v>43</v>
      </c>
      <c r="D48" s="30">
        <f>SUM(G55:G64)</f>
        <v>67500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389</v>
      </c>
      <c r="D51" s="351" t="s">
        <v>1554</v>
      </c>
      <c r="E51" s="93"/>
      <c r="F51" s="93"/>
      <c r="G51" s="93"/>
      <c r="H51" s="76"/>
      <c r="I51" s="76"/>
      <c r="J51" s="76"/>
      <c r="K51" s="112"/>
    </row>
    <row r="52" spans="3:12" ht="18.75">
      <c r="C52" s="210"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Presentacion de borrador del informe para su revision por la VRA </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128</v>
      </c>
      <c r="I54" s="128" t="s">
        <v>46</v>
      </c>
      <c r="J54" s="128" t="s">
        <v>129</v>
      </c>
      <c r="K54" s="128" t="s">
        <v>407</v>
      </c>
      <c r="L54" s="128" t="s">
        <v>408</v>
      </c>
    </row>
    <row r="55" spans="3:12" ht="15.75" thickBot="1">
      <c r="C55" s="317" t="s">
        <v>47</v>
      </c>
      <c r="D55" s="830">
        <v>15</v>
      </c>
      <c r="E55" s="318"/>
      <c r="F55" s="115">
        <v>30000</v>
      </c>
      <c r="G55" s="319">
        <f t="shared" ref="G55:G63" si="4">E55*F55</f>
        <v>0</v>
      </c>
      <c r="H55" s="320" t="s">
        <v>126</v>
      </c>
      <c r="I55" s="116" t="s">
        <v>696</v>
      </c>
      <c r="J55" s="116" t="str">
        <f>VLOOKUP(I55,Presupuesto!$B$11:$C$566,2,0)</f>
        <v>SERVICIOS DE CAPACITACION.</v>
      </c>
      <c r="K55" s="321" t="s">
        <v>1354</v>
      </c>
      <c r="L55" s="116" t="s">
        <v>391</v>
      </c>
    </row>
    <row r="56" spans="3:12" ht="15.75" thickBot="1">
      <c r="C56" s="99" t="s">
        <v>48</v>
      </c>
      <c r="D56" s="831"/>
      <c r="E56" s="200">
        <v>0</v>
      </c>
      <c r="F56" s="100">
        <v>50</v>
      </c>
      <c r="G56" s="97">
        <f t="shared" si="4"/>
        <v>0</v>
      </c>
      <c r="H56" s="320" t="s">
        <v>126</v>
      </c>
      <c r="I56" s="98" t="s">
        <v>714</v>
      </c>
      <c r="J56" s="98" t="str">
        <f>VLOOKUP(I56,Presupuesto!$B$11:$C$566,2,0)</f>
        <v>SERVICIOS DE IMPRENTA PUBLIC.Y REPRODUCCION</v>
      </c>
      <c r="K56" s="98" t="str">
        <f t="shared" ref="K56:K57" si="5">$K$55</f>
        <v>Desarrollo e Innovación Curricular</v>
      </c>
      <c r="L56" s="98" t="s">
        <v>409</v>
      </c>
    </row>
    <row r="57" spans="3:12" ht="15.75" thickBot="1">
      <c r="C57" s="99" t="s">
        <v>49</v>
      </c>
      <c r="D57" s="831"/>
      <c r="E57" s="200">
        <v>0</v>
      </c>
      <c r="F57" s="100">
        <v>150</v>
      </c>
      <c r="G57" s="97">
        <f t="shared" si="4"/>
        <v>0</v>
      </c>
      <c r="H57" s="320" t="s">
        <v>126</v>
      </c>
      <c r="I57" s="98" t="s">
        <v>789</v>
      </c>
      <c r="J57" s="98" t="str">
        <f>VLOOKUP(I57,Presupuesto!$B$11:$C$566,2,0)</f>
        <v>ALIMENTOS B EBIDAS PARA PERSONAS</v>
      </c>
      <c r="K57" s="98" t="str">
        <f t="shared" si="5"/>
        <v>Desarrollo e Innovación Curricular</v>
      </c>
      <c r="L57" s="98" t="s">
        <v>393</v>
      </c>
    </row>
    <row r="58" spans="3:12" ht="15.75" thickBot="1">
      <c r="C58" s="99" t="s">
        <v>50</v>
      </c>
      <c r="D58" s="831"/>
      <c r="E58" s="151">
        <v>15</v>
      </c>
      <c r="F58" s="118">
        <v>4500</v>
      </c>
      <c r="G58" s="97">
        <f t="shared" si="4"/>
        <v>67500</v>
      </c>
      <c r="H58" s="320" t="s">
        <v>126</v>
      </c>
      <c r="I58" s="314" t="s">
        <v>303</v>
      </c>
      <c r="J58" s="98" t="str">
        <f>VLOOKUP(I58,Presupuesto!$B$11:$C$566,2,0)</f>
        <v>PASAJES NACIONALES (26110-00)</v>
      </c>
      <c r="K58" s="98" t="str">
        <f>$K$55</f>
        <v>Desarrollo e Innovación Curricular</v>
      </c>
      <c r="L58" s="98" t="s">
        <v>409</v>
      </c>
    </row>
    <row r="59" spans="3:12" ht="15.75" thickBot="1">
      <c r="C59" s="99" t="s">
        <v>414</v>
      </c>
      <c r="D59" s="831"/>
      <c r="E59" s="151">
        <v>0</v>
      </c>
      <c r="F59" s="118">
        <v>250</v>
      </c>
      <c r="G59" s="97">
        <f t="shared" si="4"/>
        <v>0</v>
      </c>
      <c r="H59" s="320" t="s">
        <v>126</v>
      </c>
      <c r="I59" s="98" t="s">
        <v>818</v>
      </c>
      <c r="J59" s="98" t="str">
        <f>VLOOKUP(I59,Presupuesto!$B$11:$C$566,2,0)</f>
        <v>PRODUCTOS PAPEL Y CARTON</v>
      </c>
      <c r="K59" s="98" t="str">
        <f t="shared" ref="K59:K64" si="6">$K$55</f>
        <v>Desarrollo e Innovación Curricular</v>
      </c>
      <c r="L59" s="98" t="s">
        <v>409</v>
      </c>
    </row>
    <row r="60" spans="3:12" ht="15.75" thickBot="1">
      <c r="C60" s="99" t="s">
        <v>51</v>
      </c>
      <c r="D60" s="831"/>
      <c r="E60" s="200">
        <v>0</v>
      </c>
      <c r="F60" s="100">
        <v>85</v>
      </c>
      <c r="G60" s="97">
        <f t="shared" si="4"/>
        <v>0</v>
      </c>
      <c r="H60" s="320" t="s">
        <v>126</v>
      </c>
      <c r="I60" s="98" t="s">
        <v>818</v>
      </c>
      <c r="J60" s="98" t="str">
        <f>VLOOKUP(I60,Presupuesto!$B$11:$C$566,2,0)</f>
        <v>PRODUCTOS PAPEL Y CARTON</v>
      </c>
      <c r="K60" s="98" t="str">
        <f t="shared" si="6"/>
        <v>Desarrollo e Innovación Curricular</v>
      </c>
      <c r="L60" s="98" t="s">
        <v>409</v>
      </c>
    </row>
    <row r="61" spans="3:12" ht="15.75" thickBot="1">
      <c r="C61" s="99" t="s">
        <v>120</v>
      </c>
      <c r="D61" s="831"/>
      <c r="E61" s="200">
        <v>0</v>
      </c>
      <c r="F61" s="100">
        <v>36</v>
      </c>
      <c r="G61" s="97">
        <f t="shared" si="4"/>
        <v>0</v>
      </c>
      <c r="H61" s="320" t="s">
        <v>126</v>
      </c>
      <c r="I61" s="98" t="s">
        <v>939</v>
      </c>
      <c r="J61" s="98" t="str">
        <f>VLOOKUP(I61,Presupuesto!$B$11:$C$566,2,0)</f>
        <v>UTILES DE ESCRITORIO, OFICINA Y ENSE¥ANZA</v>
      </c>
      <c r="K61" s="98" t="str">
        <f t="shared" si="6"/>
        <v>Desarrollo e Innovación Curricular</v>
      </c>
      <c r="L61" s="98" t="s">
        <v>409</v>
      </c>
    </row>
    <row r="62" spans="3:12" ht="15.75" thickBot="1">
      <c r="C62" s="99" t="s">
        <v>34</v>
      </c>
      <c r="D62" s="831"/>
      <c r="E62" s="200">
        <v>0</v>
      </c>
      <c r="F62" s="100">
        <v>80</v>
      </c>
      <c r="G62" s="97">
        <f t="shared" si="4"/>
        <v>0</v>
      </c>
      <c r="H62" s="320" t="s">
        <v>126</v>
      </c>
      <c r="I62" s="98" t="s">
        <v>939</v>
      </c>
      <c r="J62" s="98" t="str">
        <f>VLOOKUP(I62,Presupuesto!$B$11:$C$566,2,0)</f>
        <v>UTILES DE ESCRITORIO, OFICINA Y ENSE¥ANZA</v>
      </c>
      <c r="K62" s="98" t="str">
        <f t="shared" si="6"/>
        <v>Desarrollo e Innovación Curricular</v>
      </c>
      <c r="L62" s="98" t="s">
        <v>409</v>
      </c>
    </row>
    <row r="63" spans="3:12" ht="15.75" thickBot="1">
      <c r="C63" s="109" t="s">
        <v>52</v>
      </c>
      <c r="D63" s="831"/>
      <c r="E63" s="212">
        <v>0</v>
      </c>
      <c r="F63" s="119">
        <v>25</v>
      </c>
      <c r="G63" s="97">
        <f t="shared" si="4"/>
        <v>0</v>
      </c>
      <c r="H63" s="320" t="s">
        <v>126</v>
      </c>
      <c r="I63" s="98" t="s">
        <v>939</v>
      </c>
      <c r="J63" s="98" t="str">
        <f>VLOOKUP(I63,Presupuesto!$B$11:$C$566,2,0)</f>
        <v>UTILES DE ESCRITORIO, OFICINA Y ENSE¥ANZA</v>
      </c>
      <c r="K63" s="98" t="str">
        <f t="shared" si="6"/>
        <v>Desarrollo e Innovación Curricular</v>
      </c>
      <c r="L63" s="98" t="s">
        <v>409</v>
      </c>
    </row>
    <row r="64" spans="3:12" ht="15.75" thickBot="1">
      <c r="C64" s="216" t="s">
        <v>427</v>
      </c>
      <c r="D64" s="217">
        <v>0</v>
      </c>
      <c r="E64" s="322">
        <v>0</v>
      </c>
      <c r="F64" s="104">
        <f>HLOOKUP(C64,$AH$2:$BU$3,2,0)</f>
        <v>1150</v>
      </c>
      <c r="G64" s="105">
        <f>D64*E64*F64</f>
        <v>0</v>
      </c>
      <c r="H64" s="320" t="s">
        <v>126</v>
      </c>
      <c r="I64" s="324" t="s">
        <v>298</v>
      </c>
      <c r="J64" s="106" t="str">
        <f>VLOOKUP(I64,Presupuesto!$B$11:$C$566,2,0)</f>
        <v>VIATICOS (26200-00)</v>
      </c>
      <c r="K64" s="325" t="str">
        <f t="shared" si="6"/>
        <v>Desarrollo e Innovación Curricular</v>
      </c>
      <c r="L64" s="325" t="s">
        <v>409</v>
      </c>
    </row>
    <row r="65" spans="3:12">
      <c r="C65" s="93"/>
      <c r="E65" s="112"/>
      <c r="F65" s="112"/>
      <c r="G65" s="112"/>
      <c r="H65" s="174"/>
      <c r="I65" s="112"/>
      <c r="J65" s="112"/>
      <c r="K65" s="112"/>
    </row>
    <row r="66" spans="3:12" ht="15.75" thickBot="1"/>
    <row r="67" spans="3:12" ht="15.75" thickBot="1">
      <c r="C67" s="29" t="s">
        <v>43</v>
      </c>
      <c r="D67" s="30">
        <f>SUM(G74:G83)</f>
        <v>128350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389</v>
      </c>
      <c r="D70" s="351" t="s">
        <v>1558</v>
      </c>
      <c r="E70" s="93"/>
      <c r="F70" s="93"/>
      <c r="G70" s="93"/>
      <c r="H70" s="76"/>
      <c r="I70" s="76"/>
      <c r="J70" s="76"/>
      <c r="K70" s="112"/>
    </row>
    <row r="71" spans="3:12" ht="18.75">
      <c r="C71" s="210"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nombrar las  sub comisiones de desarrollo curricular. Talleres de capacitacion sobre rediseño curricular. Encuentros entre las sub comisiones y sus pares de otros centros. </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128</v>
      </c>
      <c r="I73" s="128" t="s">
        <v>46</v>
      </c>
      <c r="J73" s="128" t="s">
        <v>129</v>
      </c>
      <c r="K73" s="128" t="s">
        <v>407</v>
      </c>
      <c r="L73" s="128" t="s">
        <v>408</v>
      </c>
    </row>
    <row r="74" spans="3:12" ht="15.75" thickBot="1">
      <c r="C74" s="317" t="s">
        <v>47</v>
      </c>
      <c r="D74" s="830">
        <v>600</v>
      </c>
      <c r="E74" s="318"/>
      <c r="F74" s="115">
        <v>30000</v>
      </c>
      <c r="G74" s="319">
        <f t="shared" ref="G74:G82" si="7">E74*F74</f>
        <v>0</v>
      </c>
      <c r="H74" s="320" t="s">
        <v>126</v>
      </c>
      <c r="I74" s="116" t="s">
        <v>696</v>
      </c>
      <c r="J74" s="116" t="str">
        <f>VLOOKUP(I74,Presupuesto!$B$11:$C$566,2,0)</f>
        <v>SERVICIOS DE CAPACITACION.</v>
      </c>
      <c r="K74" s="321" t="s">
        <v>1354</v>
      </c>
      <c r="L74" s="116" t="s">
        <v>391</v>
      </c>
    </row>
    <row r="75" spans="3:12" ht="15.75" thickBot="1">
      <c r="C75" s="99" t="s">
        <v>48</v>
      </c>
      <c r="D75" s="831"/>
      <c r="E75" s="200">
        <f>D74</f>
        <v>600</v>
      </c>
      <c r="F75" s="100">
        <v>50</v>
      </c>
      <c r="G75" s="97">
        <f t="shared" si="7"/>
        <v>30000</v>
      </c>
      <c r="H75" s="320" t="s">
        <v>126</v>
      </c>
      <c r="I75" s="98" t="s">
        <v>714</v>
      </c>
      <c r="J75" s="98" t="str">
        <f>VLOOKUP(I75,Presupuesto!$B$11:$C$566,2,0)</f>
        <v>SERVICIOS DE IMPRENTA PUBLIC.Y REPRODUCCION</v>
      </c>
      <c r="K75" s="98" t="str">
        <f>$K$74</f>
        <v>Desarrollo e Innovación Curricular</v>
      </c>
      <c r="L75" s="98" t="s">
        <v>409</v>
      </c>
    </row>
    <row r="76" spans="3:12" ht="15.75" thickBot="1">
      <c r="C76" s="99" t="s">
        <v>49</v>
      </c>
      <c r="D76" s="831"/>
      <c r="E76" s="200">
        <f>D74</f>
        <v>600</v>
      </c>
      <c r="F76" s="100">
        <v>150</v>
      </c>
      <c r="G76" s="97">
        <f t="shared" si="7"/>
        <v>90000</v>
      </c>
      <c r="H76" s="320" t="s">
        <v>126</v>
      </c>
      <c r="I76" s="98" t="s">
        <v>789</v>
      </c>
      <c r="J76" s="98" t="str">
        <f>VLOOKUP(I76,Presupuesto!$B$11:$C$566,2,0)</f>
        <v>ALIMENTOS B EBIDAS PARA PERSONAS</v>
      </c>
      <c r="K76" s="98" t="str">
        <f t="shared" ref="K76:K83" si="8">$K$74</f>
        <v>Desarrollo e Innovación Curricular</v>
      </c>
      <c r="L76" s="98" t="s">
        <v>393</v>
      </c>
    </row>
    <row r="77" spans="3:12" ht="15.75" thickBot="1">
      <c r="C77" s="99" t="s">
        <v>50</v>
      </c>
      <c r="D77" s="831"/>
      <c r="E77" s="151">
        <v>0</v>
      </c>
      <c r="F77" s="118">
        <v>10000</v>
      </c>
      <c r="G77" s="97">
        <f t="shared" si="7"/>
        <v>0</v>
      </c>
      <c r="H77" s="320" t="s">
        <v>126</v>
      </c>
      <c r="I77" s="314" t="s">
        <v>297</v>
      </c>
      <c r="J77" s="98" t="str">
        <f>VLOOKUP(I77,Presupuesto!$B$11:$C$566,2,0)</f>
        <v>PASAJES (26100-00)</v>
      </c>
      <c r="K77" s="98" t="str">
        <f t="shared" si="8"/>
        <v>Desarrollo e Innovación Curricular</v>
      </c>
      <c r="L77" s="98" t="s">
        <v>409</v>
      </c>
    </row>
    <row r="78" spans="3:12" ht="15.75" thickBot="1">
      <c r="C78" s="99" t="s">
        <v>414</v>
      </c>
      <c r="D78" s="831"/>
      <c r="E78" s="151">
        <v>0</v>
      </c>
      <c r="F78" s="118">
        <v>250</v>
      </c>
      <c r="G78" s="97">
        <f t="shared" si="7"/>
        <v>0</v>
      </c>
      <c r="H78" s="320" t="s">
        <v>126</v>
      </c>
      <c r="I78" s="98" t="s">
        <v>818</v>
      </c>
      <c r="J78" s="98" t="str">
        <f>VLOOKUP(I78,Presupuesto!$B$11:$C$566,2,0)</f>
        <v>PRODUCTOS PAPEL Y CARTON</v>
      </c>
      <c r="K78" s="98" t="str">
        <f t="shared" si="8"/>
        <v>Desarrollo e Innovación Curricular</v>
      </c>
      <c r="L78" s="98" t="s">
        <v>409</v>
      </c>
    </row>
    <row r="79" spans="3:12" ht="15.75" thickBot="1">
      <c r="C79" s="99" t="s">
        <v>51</v>
      </c>
      <c r="D79" s="831"/>
      <c r="E79" s="200">
        <f>(D74*25)/500</f>
        <v>30</v>
      </c>
      <c r="F79" s="100">
        <v>85</v>
      </c>
      <c r="G79" s="97">
        <f t="shared" si="7"/>
        <v>2550</v>
      </c>
      <c r="H79" s="320" t="s">
        <v>126</v>
      </c>
      <c r="I79" s="98" t="s">
        <v>818</v>
      </c>
      <c r="J79" s="98" t="str">
        <f>VLOOKUP(I79,Presupuesto!$B$11:$C$566,2,0)</f>
        <v>PRODUCTOS PAPEL Y CARTON</v>
      </c>
      <c r="K79" s="98" t="str">
        <f t="shared" si="8"/>
        <v>Desarrollo e Innovación Curricular</v>
      </c>
      <c r="L79" s="98" t="s">
        <v>409</v>
      </c>
    </row>
    <row r="80" spans="3:12" ht="15.75" thickBot="1">
      <c r="C80" s="99" t="s">
        <v>120</v>
      </c>
      <c r="D80" s="831"/>
      <c r="E80" s="200">
        <f>D74/12</f>
        <v>50</v>
      </c>
      <c r="F80" s="100">
        <v>36</v>
      </c>
      <c r="G80" s="97">
        <f t="shared" si="7"/>
        <v>1800</v>
      </c>
      <c r="H80" s="320" t="s">
        <v>126</v>
      </c>
      <c r="I80" s="98" t="s">
        <v>939</v>
      </c>
      <c r="J80" s="98" t="str">
        <f>VLOOKUP(I80,Presupuesto!$B$11:$C$566,2,0)</f>
        <v>UTILES DE ESCRITORIO, OFICINA Y ENSE¥ANZA</v>
      </c>
      <c r="K80" s="98" t="str">
        <f t="shared" si="8"/>
        <v>Desarrollo e Innovación Curricular</v>
      </c>
      <c r="L80" s="98" t="s">
        <v>409</v>
      </c>
    </row>
    <row r="81" spans="3:12" ht="15.75" thickBot="1">
      <c r="C81" s="99" t="s">
        <v>34</v>
      </c>
      <c r="D81" s="831"/>
      <c r="E81" s="200">
        <f>D74/12</f>
        <v>50</v>
      </c>
      <c r="F81" s="100">
        <v>80</v>
      </c>
      <c r="G81" s="97">
        <f t="shared" si="7"/>
        <v>4000</v>
      </c>
      <c r="H81" s="320" t="s">
        <v>126</v>
      </c>
      <c r="I81" s="98" t="s">
        <v>939</v>
      </c>
      <c r="J81" s="98" t="str">
        <f>VLOOKUP(I81,Presupuesto!$B$11:$C$566,2,0)</f>
        <v>UTILES DE ESCRITORIO, OFICINA Y ENSE¥ANZA</v>
      </c>
      <c r="K81" s="98" t="str">
        <f t="shared" si="8"/>
        <v>Desarrollo e Innovación Curricular</v>
      </c>
      <c r="L81" s="98" t="s">
        <v>409</v>
      </c>
    </row>
    <row r="82" spans="3:12" ht="15.75" thickBot="1">
      <c r="C82" s="109" t="s">
        <v>52</v>
      </c>
      <c r="D82" s="831"/>
      <c r="E82" s="212">
        <v>0</v>
      </c>
      <c r="F82" s="119">
        <v>25</v>
      </c>
      <c r="G82" s="97">
        <f t="shared" si="7"/>
        <v>0</v>
      </c>
      <c r="H82" s="320" t="s">
        <v>126</v>
      </c>
      <c r="I82" s="98" t="s">
        <v>939</v>
      </c>
      <c r="J82" s="98" t="str">
        <f>VLOOKUP(I82,Presupuesto!$B$11:$C$566,2,0)</f>
        <v>UTILES DE ESCRITORIO, OFICINA Y ENSE¥ANZA</v>
      </c>
      <c r="K82" s="98" t="str">
        <f t="shared" si="8"/>
        <v>Desarrollo e Innovación Curricular</v>
      </c>
      <c r="L82" s="98" t="s">
        <v>409</v>
      </c>
    </row>
    <row r="83" spans="3:12" ht="15.75" thickBot="1">
      <c r="C83" s="216" t="s">
        <v>427</v>
      </c>
      <c r="D83" s="217">
        <v>0</v>
      </c>
      <c r="E83" s="322">
        <v>0</v>
      </c>
      <c r="F83" s="104">
        <f>HLOOKUP(C83,$AH$2:$BU$3,2,0)</f>
        <v>1150</v>
      </c>
      <c r="G83" s="105">
        <f>D83*E83*F83</f>
        <v>0</v>
      </c>
      <c r="H83" s="320" t="s">
        <v>126</v>
      </c>
      <c r="I83" s="324" t="s">
        <v>298</v>
      </c>
      <c r="J83" s="106" t="str">
        <f>VLOOKUP(I83,Presupuesto!$B$11:$C$566,2,0)</f>
        <v>VIATICOS (26200-00)</v>
      </c>
      <c r="K83" s="325" t="str">
        <f t="shared" si="8"/>
        <v>Desarrollo e Innovación Curricular</v>
      </c>
      <c r="L83" s="325" t="s">
        <v>409</v>
      </c>
    </row>
    <row r="85" spans="3:12" ht="15.75" thickBot="1"/>
    <row r="86" spans="3:12" ht="15.75" thickBot="1">
      <c r="C86" s="29" t="s">
        <v>43</v>
      </c>
      <c r="D86" s="30">
        <f>SUM(G93:G102)</f>
        <v>8000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389</v>
      </c>
      <c r="D89" s="351" t="s">
        <v>1579</v>
      </c>
      <c r="E89" s="93"/>
      <c r="F89" s="93"/>
      <c r="G89" s="93"/>
      <c r="H89" s="76"/>
      <c r="I89" s="76"/>
      <c r="J89" s="76"/>
      <c r="K89" s="112"/>
    </row>
    <row r="90" spans="3:12" ht="18.75">
      <c r="C90" s="210"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1.Realizacion de un Programa de capacitación docente para la bimodalidad.</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128</v>
      </c>
      <c r="I92" s="128" t="s">
        <v>46</v>
      </c>
      <c r="J92" s="128" t="s">
        <v>129</v>
      </c>
      <c r="K92" s="128" t="s">
        <v>407</v>
      </c>
      <c r="L92" s="128" t="s">
        <v>408</v>
      </c>
    </row>
    <row r="93" spans="3:12" ht="15.75" thickBot="1">
      <c r="C93" s="317" t="s">
        <v>47</v>
      </c>
      <c r="D93" s="830">
        <v>100</v>
      </c>
      <c r="E93" s="318"/>
      <c r="F93" s="115">
        <v>30000</v>
      </c>
      <c r="G93" s="319">
        <f t="shared" ref="G93:G101" si="9">E93*F93</f>
        <v>0</v>
      </c>
      <c r="H93" s="320" t="s">
        <v>126</v>
      </c>
      <c r="I93" s="116" t="s">
        <v>696</v>
      </c>
      <c r="J93" s="116" t="str">
        <f>VLOOKUP(I93,Presupuesto!$B$11:$C$566,2,0)</f>
        <v>SERVICIOS DE CAPACITACION.</v>
      </c>
      <c r="K93" s="321" t="s">
        <v>1354</v>
      </c>
      <c r="L93" s="116" t="s">
        <v>391</v>
      </c>
    </row>
    <row r="94" spans="3:12" ht="15.75" thickBot="1">
      <c r="C94" s="99" t="s">
        <v>48</v>
      </c>
      <c r="D94" s="831"/>
      <c r="E94" s="200">
        <v>0</v>
      </c>
      <c r="F94" s="100">
        <v>50</v>
      </c>
      <c r="G94" s="97">
        <f t="shared" si="9"/>
        <v>0</v>
      </c>
      <c r="H94" s="320" t="s">
        <v>126</v>
      </c>
      <c r="I94" s="98" t="s">
        <v>714</v>
      </c>
      <c r="J94" s="98" t="str">
        <f>VLOOKUP(I94,Presupuesto!$B$11:$C$566,2,0)</f>
        <v>SERVICIOS DE IMPRENTA PUBLIC.Y REPRODUCCION</v>
      </c>
      <c r="K94" s="98" t="str">
        <f>$K$93</f>
        <v>Desarrollo e Innovación Curricular</v>
      </c>
      <c r="L94" s="98" t="s">
        <v>409</v>
      </c>
    </row>
    <row r="95" spans="3:12" ht="15.75" thickBot="1">
      <c r="C95" s="99" t="s">
        <v>49</v>
      </c>
      <c r="D95" s="831"/>
      <c r="E95" s="200">
        <v>100</v>
      </c>
      <c r="F95" s="100">
        <v>80</v>
      </c>
      <c r="G95" s="97">
        <f t="shared" si="9"/>
        <v>8000</v>
      </c>
      <c r="H95" s="320" t="s">
        <v>126</v>
      </c>
      <c r="I95" s="98" t="s">
        <v>789</v>
      </c>
      <c r="J95" s="98" t="str">
        <f>VLOOKUP(I95,Presupuesto!$B$11:$C$566,2,0)</f>
        <v>ALIMENTOS B EBIDAS PARA PERSONAS</v>
      </c>
      <c r="K95" s="98" t="str">
        <f t="shared" ref="K95:K102" si="10">$K$93</f>
        <v>Desarrollo e Innovación Curricular</v>
      </c>
      <c r="L95" s="98" t="s">
        <v>393</v>
      </c>
    </row>
    <row r="96" spans="3:12" ht="15.75" thickBot="1">
      <c r="C96" s="99" t="s">
        <v>50</v>
      </c>
      <c r="D96" s="831"/>
      <c r="E96" s="151">
        <v>0</v>
      </c>
      <c r="F96" s="118">
        <v>10000</v>
      </c>
      <c r="G96" s="97">
        <f t="shared" si="9"/>
        <v>0</v>
      </c>
      <c r="H96" s="320" t="s">
        <v>126</v>
      </c>
      <c r="I96" s="314" t="s">
        <v>297</v>
      </c>
      <c r="J96" s="98" t="str">
        <f>VLOOKUP(I96,Presupuesto!$B$11:$C$566,2,0)</f>
        <v>PASAJES (26100-00)</v>
      </c>
      <c r="K96" s="98" t="str">
        <f t="shared" si="10"/>
        <v>Desarrollo e Innovación Curricular</v>
      </c>
      <c r="L96" s="98" t="s">
        <v>409</v>
      </c>
    </row>
    <row r="97" spans="3:12" ht="15.75" thickBot="1">
      <c r="C97" s="99" t="s">
        <v>414</v>
      </c>
      <c r="D97" s="831"/>
      <c r="E97" s="151">
        <v>0</v>
      </c>
      <c r="F97" s="118">
        <v>250</v>
      </c>
      <c r="G97" s="97">
        <f t="shared" si="9"/>
        <v>0</v>
      </c>
      <c r="H97" s="320" t="s">
        <v>126</v>
      </c>
      <c r="I97" s="98" t="s">
        <v>818</v>
      </c>
      <c r="J97" s="98" t="str">
        <f>VLOOKUP(I97,Presupuesto!$B$11:$C$566,2,0)</f>
        <v>PRODUCTOS PAPEL Y CARTON</v>
      </c>
      <c r="K97" s="98" t="str">
        <f t="shared" si="10"/>
        <v>Desarrollo e Innovación Curricular</v>
      </c>
      <c r="L97" s="98" t="s">
        <v>409</v>
      </c>
    </row>
    <row r="98" spans="3:12" ht="15.75" thickBot="1">
      <c r="C98" s="99" t="s">
        <v>51</v>
      </c>
      <c r="D98" s="831"/>
      <c r="E98" s="200">
        <v>0</v>
      </c>
      <c r="F98" s="100">
        <v>85</v>
      </c>
      <c r="G98" s="97">
        <f t="shared" si="9"/>
        <v>0</v>
      </c>
      <c r="H98" s="320" t="s">
        <v>126</v>
      </c>
      <c r="I98" s="98" t="s">
        <v>818</v>
      </c>
      <c r="J98" s="98" t="str">
        <f>VLOOKUP(I98,Presupuesto!$B$11:$C$566,2,0)</f>
        <v>PRODUCTOS PAPEL Y CARTON</v>
      </c>
      <c r="K98" s="98" t="str">
        <f t="shared" si="10"/>
        <v>Desarrollo e Innovación Curricular</v>
      </c>
      <c r="L98" s="98" t="s">
        <v>409</v>
      </c>
    </row>
    <row r="99" spans="3:12" ht="15.75" thickBot="1">
      <c r="C99" s="99" t="s">
        <v>120</v>
      </c>
      <c r="D99" s="831"/>
      <c r="E99" s="200">
        <v>0</v>
      </c>
      <c r="F99" s="100">
        <v>36</v>
      </c>
      <c r="G99" s="97">
        <f t="shared" si="9"/>
        <v>0</v>
      </c>
      <c r="H99" s="320" t="s">
        <v>126</v>
      </c>
      <c r="I99" s="98" t="s">
        <v>939</v>
      </c>
      <c r="J99" s="98" t="str">
        <f>VLOOKUP(I99,Presupuesto!$B$11:$C$566,2,0)</f>
        <v>UTILES DE ESCRITORIO, OFICINA Y ENSE¥ANZA</v>
      </c>
      <c r="K99" s="98" t="str">
        <f t="shared" si="10"/>
        <v>Desarrollo e Innovación Curricular</v>
      </c>
      <c r="L99" s="98" t="s">
        <v>409</v>
      </c>
    </row>
    <row r="100" spans="3:12" ht="15.75" thickBot="1">
      <c r="C100" s="99" t="s">
        <v>34</v>
      </c>
      <c r="D100" s="831"/>
      <c r="E100" s="200">
        <v>0</v>
      </c>
      <c r="F100" s="100">
        <v>80</v>
      </c>
      <c r="G100" s="97">
        <f t="shared" si="9"/>
        <v>0</v>
      </c>
      <c r="H100" s="320" t="s">
        <v>126</v>
      </c>
      <c r="I100" s="98" t="s">
        <v>939</v>
      </c>
      <c r="J100" s="98" t="str">
        <f>VLOOKUP(I100,Presupuesto!$B$11:$C$566,2,0)</f>
        <v>UTILES DE ESCRITORIO, OFICINA Y ENSE¥ANZA</v>
      </c>
      <c r="K100" s="98" t="str">
        <f t="shared" si="10"/>
        <v>Desarrollo e Innovación Curricular</v>
      </c>
      <c r="L100" s="98" t="s">
        <v>409</v>
      </c>
    </row>
    <row r="101" spans="3:12" ht="15.75" thickBot="1">
      <c r="C101" s="109" t="s">
        <v>52</v>
      </c>
      <c r="D101" s="831"/>
      <c r="E101" s="212">
        <v>0</v>
      </c>
      <c r="F101" s="119">
        <v>25</v>
      </c>
      <c r="G101" s="97">
        <f t="shared" si="9"/>
        <v>0</v>
      </c>
      <c r="H101" s="320" t="s">
        <v>126</v>
      </c>
      <c r="I101" s="98" t="s">
        <v>939</v>
      </c>
      <c r="J101" s="98" t="str">
        <f>VLOOKUP(I101,Presupuesto!$B$11:$C$566,2,0)</f>
        <v>UTILES DE ESCRITORIO, OFICINA Y ENSE¥ANZA</v>
      </c>
      <c r="K101" s="98" t="str">
        <f t="shared" si="10"/>
        <v>Desarrollo e Innovación Curricular</v>
      </c>
      <c r="L101" s="98" t="s">
        <v>409</v>
      </c>
    </row>
    <row r="102" spans="3:12" ht="15.75" thickBot="1">
      <c r="C102" s="216" t="s">
        <v>427</v>
      </c>
      <c r="D102" s="217">
        <v>0</v>
      </c>
      <c r="E102" s="322">
        <v>0</v>
      </c>
      <c r="F102" s="104">
        <f>HLOOKUP(C102,$AH$2:$BU$3,2,0)</f>
        <v>1150</v>
      </c>
      <c r="G102" s="105">
        <f>D102*E102*F102</f>
        <v>0</v>
      </c>
      <c r="H102" s="320" t="s">
        <v>126</v>
      </c>
      <c r="I102" s="324" t="s">
        <v>298</v>
      </c>
      <c r="J102" s="106" t="str">
        <f>VLOOKUP(I102,Presupuesto!$B$11:$C$566,2,0)</f>
        <v>VIATICOS (26200-00)</v>
      </c>
      <c r="K102" s="325" t="str">
        <f t="shared" si="10"/>
        <v>Desarrollo e Innovación Curricular</v>
      </c>
      <c r="L102" s="325" t="s">
        <v>409</v>
      </c>
    </row>
    <row r="103" spans="3:12">
      <c r="C103" s="93"/>
      <c r="E103" s="112"/>
      <c r="F103" s="112"/>
      <c r="G103" s="112"/>
      <c r="H103" s="174"/>
      <c r="I103" s="112"/>
      <c r="J103" s="112"/>
      <c r="K103" s="112"/>
    </row>
    <row r="104" spans="3:12" ht="15.75" thickBot="1"/>
    <row r="105" spans="3:12" ht="15.75" thickBot="1">
      <c r="C105" s="29" t="s">
        <v>43</v>
      </c>
      <c r="D105" s="30">
        <f>SUM(G112:G121)</f>
        <v>8000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389</v>
      </c>
      <c r="D108" s="351" t="s">
        <v>1580</v>
      </c>
      <c r="E108" s="93"/>
      <c r="F108" s="93"/>
      <c r="G108" s="93"/>
      <c r="H108" s="76"/>
      <c r="I108" s="76"/>
      <c r="J108" s="76"/>
      <c r="K108" s="112"/>
    </row>
    <row r="109" spans="3:12" ht="18.75">
      <c r="C109" s="210"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2. Ejecucion de un programa de capacitacion sobre bimodalidad </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128</v>
      </c>
      <c r="I111" s="128" t="s">
        <v>46</v>
      </c>
      <c r="J111" s="128" t="s">
        <v>129</v>
      </c>
      <c r="K111" s="128" t="s">
        <v>407</v>
      </c>
      <c r="L111" s="128" t="s">
        <v>408</v>
      </c>
    </row>
    <row r="112" spans="3:12" ht="15.75" thickBot="1">
      <c r="C112" s="317" t="s">
        <v>47</v>
      </c>
      <c r="D112" s="830">
        <v>100</v>
      </c>
      <c r="E112" s="318"/>
      <c r="F112" s="115">
        <v>30000</v>
      </c>
      <c r="G112" s="319">
        <f t="shared" ref="G112:G120" si="11">E112*F112</f>
        <v>0</v>
      </c>
      <c r="H112" s="320" t="s">
        <v>126</v>
      </c>
      <c r="I112" s="116" t="s">
        <v>696</v>
      </c>
      <c r="J112" s="116" t="str">
        <f>VLOOKUP(I112,Presupuesto!$B$11:$C$566,2,0)</f>
        <v>SERVICIOS DE CAPACITACION.</v>
      </c>
      <c r="K112" s="321" t="s">
        <v>1354</v>
      </c>
      <c r="L112" s="116" t="s">
        <v>391</v>
      </c>
    </row>
    <row r="113" spans="3:12" ht="15.75" thickBot="1">
      <c r="C113" s="99" t="s">
        <v>48</v>
      </c>
      <c r="D113" s="831"/>
      <c r="E113" s="200">
        <v>0</v>
      </c>
      <c r="F113" s="100">
        <v>50</v>
      </c>
      <c r="G113" s="97">
        <f t="shared" si="11"/>
        <v>0</v>
      </c>
      <c r="H113" s="320" t="s">
        <v>126</v>
      </c>
      <c r="I113" s="98" t="s">
        <v>714</v>
      </c>
      <c r="J113" s="98" t="str">
        <f>VLOOKUP(I113,Presupuesto!$B$11:$C$566,2,0)</f>
        <v>SERVICIOS DE IMPRENTA PUBLIC.Y REPRODUCCION</v>
      </c>
      <c r="K113" s="98" t="str">
        <f>$K$112</f>
        <v>Desarrollo e Innovación Curricular</v>
      </c>
      <c r="L113" s="98" t="s">
        <v>409</v>
      </c>
    </row>
    <row r="114" spans="3:12" ht="15.75" thickBot="1">
      <c r="C114" s="99" t="s">
        <v>49</v>
      </c>
      <c r="D114" s="831"/>
      <c r="E114" s="200">
        <v>100</v>
      </c>
      <c r="F114" s="100">
        <v>80</v>
      </c>
      <c r="G114" s="97">
        <f t="shared" si="11"/>
        <v>8000</v>
      </c>
      <c r="H114" s="320" t="s">
        <v>126</v>
      </c>
      <c r="I114" s="98" t="s">
        <v>789</v>
      </c>
      <c r="J114" s="98" t="str">
        <f>VLOOKUP(I114,Presupuesto!$B$11:$C$566,2,0)</f>
        <v>ALIMENTOS B EBIDAS PARA PERSONAS</v>
      </c>
      <c r="K114" s="98" t="str">
        <f t="shared" ref="K114:K121" si="12">$K$112</f>
        <v>Desarrollo e Innovación Curricular</v>
      </c>
      <c r="L114" s="98" t="s">
        <v>393</v>
      </c>
    </row>
    <row r="115" spans="3:12" ht="15.75" thickBot="1">
      <c r="C115" s="99" t="s">
        <v>50</v>
      </c>
      <c r="D115" s="831"/>
      <c r="E115" s="151">
        <v>0</v>
      </c>
      <c r="F115" s="118">
        <v>10000</v>
      </c>
      <c r="G115" s="97">
        <f t="shared" si="11"/>
        <v>0</v>
      </c>
      <c r="H115" s="320" t="s">
        <v>126</v>
      </c>
      <c r="I115" s="314" t="s">
        <v>297</v>
      </c>
      <c r="J115" s="98" t="str">
        <f>VLOOKUP(I115,Presupuesto!$B$11:$C$566,2,0)</f>
        <v>PASAJES (26100-00)</v>
      </c>
      <c r="K115" s="98" t="str">
        <f t="shared" si="12"/>
        <v>Desarrollo e Innovación Curricular</v>
      </c>
      <c r="L115" s="98" t="s">
        <v>409</v>
      </c>
    </row>
    <row r="116" spans="3:12" ht="15.75" thickBot="1">
      <c r="C116" s="99" t="s">
        <v>414</v>
      </c>
      <c r="D116" s="831"/>
      <c r="E116" s="151">
        <v>0</v>
      </c>
      <c r="F116" s="118">
        <v>250</v>
      </c>
      <c r="G116" s="97">
        <f t="shared" si="11"/>
        <v>0</v>
      </c>
      <c r="H116" s="320" t="s">
        <v>126</v>
      </c>
      <c r="I116" s="98" t="s">
        <v>818</v>
      </c>
      <c r="J116" s="98" t="str">
        <f>VLOOKUP(I116,Presupuesto!$B$11:$C$566,2,0)</f>
        <v>PRODUCTOS PAPEL Y CARTON</v>
      </c>
      <c r="K116" s="98" t="str">
        <f t="shared" si="12"/>
        <v>Desarrollo e Innovación Curricular</v>
      </c>
      <c r="L116" s="98" t="s">
        <v>409</v>
      </c>
    </row>
    <row r="117" spans="3:12" ht="15.75" thickBot="1">
      <c r="C117" s="99" t="s">
        <v>51</v>
      </c>
      <c r="D117" s="831"/>
      <c r="E117" s="200">
        <v>0</v>
      </c>
      <c r="F117" s="100">
        <v>85</v>
      </c>
      <c r="G117" s="97">
        <f t="shared" si="11"/>
        <v>0</v>
      </c>
      <c r="H117" s="320" t="s">
        <v>126</v>
      </c>
      <c r="I117" s="98" t="s">
        <v>818</v>
      </c>
      <c r="J117" s="98" t="str">
        <f>VLOOKUP(I117,Presupuesto!$B$11:$C$566,2,0)</f>
        <v>PRODUCTOS PAPEL Y CARTON</v>
      </c>
      <c r="K117" s="98" t="str">
        <f t="shared" si="12"/>
        <v>Desarrollo e Innovación Curricular</v>
      </c>
      <c r="L117" s="98" t="s">
        <v>409</v>
      </c>
    </row>
    <row r="118" spans="3:12" ht="15.75" thickBot="1">
      <c r="C118" s="99" t="s">
        <v>120</v>
      </c>
      <c r="D118" s="831"/>
      <c r="E118" s="200">
        <v>0</v>
      </c>
      <c r="F118" s="100">
        <v>36</v>
      </c>
      <c r="G118" s="97">
        <f t="shared" si="11"/>
        <v>0</v>
      </c>
      <c r="H118" s="320" t="s">
        <v>126</v>
      </c>
      <c r="I118" s="98" t="s">
        <v>939</v>
      </c>
      <c r="J118" s="98" t="str">
        <f>VLOOKUP(I118,Presupuesto!$B$11:$C$566,2,0)</f>
        <v>UTILES DE ESCRITORIO, OFICINA Y ENSE¥ANZA</v>
      </c>
      <c r="K118" s="98" t="str">
        <f t="shared" si="12"/>
        <v>Desarrollo e Innovación Curricular</v>
      </c>
      <c r="L118" s="98" t="s">
        <v>409</v>
      </c>
    </row>
    <row r="119" spans="3:12" ht="15.75" thickBot="1">
      <c r="C119" s="99" t="s">
        <v>34</v>
      </c>
      <c r="D119" s="831"/>
      <c r="E119" s="200">
        <v>0</v>
      </c>
      <c r="F119" s="100">
        <v>80</v>
      </c>
      <c r="G119" s="97">
        <f t="shared" si="11"/>
        <v>0</v>
      </c>
      <c r="H119" s="320" t="s">
        <v>126</v>
      </c>
      <c r="I119" s="98" t="s">
        <v>939</v>
      </c>
      <c r="J119" s="98" t="str">
        <f>VLOOKUP(I119,Presupuesto!$B$11:$C$566,2,0)</f>
        <v>UTILES DE ESCRITORIO, OFICINA Y ENSE¥ANZA</v>
      </c>
      <c r="K119" s="98" t="str">
        <f t="shared" si="12"/>
        <v>Desarrollo e Innovación Curricular</v>
      </c>
      <c r="L119" s="98" t="s">
        <v>409</v>
      </c>
    </row>
    <row r="120" spans="3:12" ht="15.75" thickBot="1">
      <c r="C120" s="109" t="s">
        <v>52</v>
      </c>
      <c r="D120" s="831"/>
      <c r="E120" s="212">
        <v>0</v>
      </c>
      <c r="F120" s="119">
        <v>25</v>
      </c>
      <c r="G120" s="97">
        <f t="shared" si="11"/>
        <v>0</v>
      </c>
      <c r="H120" s="320" t="s">
        <v>126</v>
      </c>
      <c r="I120" s="98" t="s">
        <v>939</v>
      </c>
      <c r="J120" s="98" t="str">
        <f>VLOOKUP(I120,Presupuesto!$B$11:$C$566,2,0)</f>
        <v>UTILES DE ESCRITORIO, OFICINA Y ENSE¥ANZA</v>
      </c>
      <c r="K120" s="98" t="str">
        <f t="shared" si="12"/>
        <v>Desarrollo e Innovación Curricular</v>
      </c>
      <c r="L120" s="98" t="s">
        <v>409</v>
      </c>
    </row>
    <row r="121" spans="3:12" ht="15.75" thickBot="1">
      <c r="C121" s="216" t="s">
        <v>427</v>
      </c>
      <c r="D121" s="217">
        <v>0</v>
      </c>
      <c r="E121" s="322">
        <v>0</v>
      </c>
      <c r="F121" s="104">
        <f>HLOOKUP(C121,$AH$2:$BU$3,2,0)</f>
        <v>1150</v>
      </c>
      <c r="G121" s="105">
        <f>D121*E121*F121</f>
        <v>0</v>
      </c>
      <c r="H121" s="320" t="s">
        <v>126</v>
      </c>
      <c r="I121" s="324" t="s">
        <v>298</v>
      </c>
      <c r="J121" s="106" t="str">
        <f>VLOOKUP(I121,Presupuesto!$B$11:$C$566,2,0)</f>
        <v>VIATICOS (26200-00)</v>
      </c>
      <c r="K121" s="325" t="str">
        <f t="shared" si="12"/>
        <v>Desarrollo e Innovación Curricular</v>
      </c>
      <c r="L121" s="325" t="s">
        <v>409</v>
      </c>
    </row>
    <row r="123" spans="3:12" ht="15.75" thickBot="1"/>
    <row r="124" spans="3:12" ht="15.75" thickBot="1">
      <c r="C124" s="29" t="s">
        <v>43</v>
      </c>
      <c r="D124" s="30">
        <f>SUM(G131:G140)</f>
        <v>1800000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389</v>
      </c>
      <c r="D127" s="351" t="s">
        <v>1581</v>
      </c>
      <c r="E127" s="93"/>
      <c r="F127" s="93"/>
      <c r="G127" s="93"/>
      <c r="H127" s="76"/>
      <c r="I127" s="76"/>
      <c r="J127" s="76"/>
      <c r="K127" s="112"/>
    </row>
    <row r="128" spans="3:12" ht="18.75">
      <c r="C128" s="210"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 xml:space="preserve">Elaborar programas de asignatura incorporando el Modelo Educativo y diseñarlas  en línea. </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128</v>
      </c>
      <c r="I130" s="128" t="s">
        <v>46</v>
      </c>
      <c r="J130" s="128" t="s">
        <v>129</v>
      </c>
      <c r="K130" s="128" t="s">
        <v>407</v>
      </c>
      <c r="L130" s="128" t="s">
        <v>408</v>
      </c>
    </row>
    <row r="131" spans="3:12" ht="15.75" thickBot="1">
      <c r="C131" s="317" t="s">
        <v>47</v>
      </c>
      <c r="D131" s="830">
        <v>60</v>
      </c>
      <c r="E131" s="318">
        <v>60</v>
      </c>
      <c r="F131" s="115">
        <v>30000</v>
      </c>
      <c r="G131" s="319">
        <f t="shared" ref="G131:G139" si="13">E131*F131</f>
        <v>1800000</v>
      </c>
      <c r="H131" s="320" t="s">
        <v>126</v>
      </c>
      <c r="I131" s="116" t="s">
        <v>696</v>
      </c>
      <c r="J131" s="116" t="str">
        <f>VLOOKUP(I131,Presupuesto!$B$11:$C$566,2,0)</f>
        <v>SERVICIOS DE CAPACITACION.</v>
      </c>
      <c r="K131" s="321" t="s">
        <v>1354</v>
      </c>
      <c r="L131" s="116" t="s">
        <v>391</v>
      </c>
    </row>
    <row r="132" spans="3:12" ht="15.75" thickBot="1">
      <c r="C132" s="99" t="s">
        <v>48</v>
      </c>
      <c r="D132" s="831"/>
      <c r="E132" s="200">
        <v>0</v>
      </c>
      <c r="F132" s="100">
        <v>50</v>
      </c>
      <c r="G132" s="97">
        <f t="shared" si="13"/>
        <v>0</v>
      </c>
      <c r="H132" s="320" t="s">
        <v>126</v>
      </c>
      <c r="I132" s="98" t="s">
        <v>714</v>
      </c>
      <c r="J132" s="98" t="str">
        <f>VLOOKUP(I132,Presupuesto!$B$11:$C$566,2,0)</f>
        <v>SERVICIOS DE IMPRENTA PUBLIC.Y REPRODUCCION</v>
      </c>
      <c r="K132" s="98" t="str">
        <f>$K$131</f>
        <v>Desarrollo e Innovación Curricular</v>
      </c>
      <c r="L132" s="98" t="s">
        <v>409</v>
      </c>
    </row>
    <row r="133" spans="3:12" ht="15.75" thickBot="1">
      <c r="C133" s="99" t="s">
        <v>49</v>
      </c>
      <c r="D133" s="831"/>
      <c r="E133" s="200">
        <v>0</v>
      </c>
      <c r="F133" s="100">
        <v>150</v>
      </c>
      <c r="G133" s="97">
        <f t="shared" si="13"/>
        <v>0</v>
      </c>
      <c r="H133" s="320" t="s">
        <v>126</v>
      </c>
      <c r="I133" s="98" t="s">
        <v>789</v>
      </c>
      <c r="J133" s="98" t="str">
        <f>VLOOKUP(I133,Presupuesto!$B$11:$C$566,2,0)</f>
        <v>ALIMENTOS B EBIDAS PARA PERSONAS</v>
      </c>
      <c r="K133" s="98" t="str">
        <f t="shared" ref="K133:K140" si="14">$K$131</f>
        <v>Desarrollo e Innovación Curricular</v>
      </c>
      <c r="L133" s="98" t="s">
        <v>393</v>
      </c>
    </row>
    <row r="134" spans="3:12" ht="15.75" thickBot="1">
      <c r="C134" s="99" t="s">
        <v>50</v>
      </c>
      <c r="D134" s="831"/>
      <c r="E134" s="151">
        <v>0</v>
      </c>
      <c r="F134" s="118">
        <v>10000</v>
      </c>
      <c r="G134" s="97">
        <f t="shared" si="13"/>
        <v>0</v>
      </c>
      <c r="H134" s="320" t="s">
        <v>126</v>
      </c>
      <c r="I134" s="314" t="s">
        <v>297</v>
      </c>
      <c r="J134" s="98" t="str">
        <f>VLOOKUP(I134,Presupuesto!$B$11:$C$566,2,0)</f>
        <v>PASAJES (26100-00)</v>
      </c>
      <c r="K134" s="98" t="str">
        <f t="shared" si="14"/>
        <v>Desarrollo e Innovación Curricular</v>
      </c>
      <c r="L134" s="98" t="s">
        <v>409</v>
      </c>
    </row>
    <row r="135" spans="3:12" ht="15.75" thickBot="1">
      <c r="C135" s="99" t="s">
        <v>414</v>
      </c>
      <c r="D135" s="831"/>
      <c r="E135" s="151"/>
      <c r="F135" s="118">
        <v>250</v>
      </c>
      <c r="G135" s="97">
        <f>E135*F135</f>
        <v>0</v>
      </c>
      <c r="H135" s="320" t="s">
        <v>126</v>
      </c>
      <c r="I135" s="98" t="s">
        <v>818</v>
      </c>
      <c r="J135" s="98" t="str">
        <f>VLOOKUP(I135,Presupuesto!$B$11:$C$566,2,0)</f>
        <v>PRODUCTOS PAPEL Y CARTON</v>
      </c>
      <c r="K135" s="98" t="str">
        <f t="shared" si="14"/>
        <v>Desarrollo e Innovación Curricular</v>
      </c>
      <c r="L135" s="98" t="s">
        <v>409</v>
      </c>
    </row>
    <row r="136" spans="3:12" ht="15.75" thickBot="1">
      <c r="C136" s="99" t="s">
        <v>51</v>
      </c>
      <c r="D136" s="831"/>
      <c r="E136" s="200">
        <v>0</v>
      </c>
      <c r="F136" s="100">
        <v>85</v>
      </c>
      <c r="G136" s="97">
        <f t="shared" si="13"/>
        <v>0</v>
      </c>
      <c r="H136" s="320" t="s">
        <v>126</v>
      </c>
      <c r="I136" s="98" t="s">
        <v>818</v>
      </c>
      <c r="J136" s="98" t="str">
        <f>VLOOKUP(I136,Presupuesto!$B$11:$C$566,2,0)</f>
        <v>PRODUCTOS PAPEL Y CARTON</v>
      </c>
      <c r="K136" s="98" t="str">
        <f t="shared" si="14"/>
        <v>Desarrollo e Innovación Curricular</v>
      </c>
      <c r="L136" s="98" t="s">
        <v>409</v>
      </c>
    </row>
    <row r="137" spans="3:12" ht="15.75" thickBot="1">
      <c r="C137" s="99" t="s">
        <v>120</v>
      </c>
      <c r="D137" s="831"/>
      <c r="E137" s="200">
        <v>0</v>
      </c>
      <c r="F137" s="100">
        <v>36</v>
      </c>
      <c r="G137" s="97">
        <f t="shared" si="13"/>
        <v>0</v>
      </c>
      <c r="H137" s="320" t="s">
        <v>126</v>
      </c>
      <c r="I137" s="98" t="s">
        <v>939</v>
      </c>
      <c r="J137" s="98" t="str">
        <f>VLOOKUP(I137,Presupuesto!$B$11:$C$566,2,0)</f>
        <v>UTILES DE ESCRITORIO, OFICINA Y ENSE¥ANZA</v>
      </c>
      <c r="K137" s="98" t="str">
        <f t="shared" si="14"/>
        <v>Desarrollo e Innovación Curricular</v>
      </c>
      <c r="L137" s="98" t="s">
        <v>409</v>
      </c>
    </row>
    <row r="138" spans="3:12" ht="15.75" thickBot="1">
      <c r="C138" s="99" t="s">
        <v>34</v>
      </c>
      <c r="D138" s="831"/>
      <c r="E138" s="200">
        <v>0</v>
      </c>
      <c r="F138" s="100">
        <v>80</v>
      </c>
      <c r="G138" s="97">
        <f t="shared" si="13"/>
        <v>0</v>
      </c>
      <c r="H138" s="320" t="s">
        <v>126</v>
      </c>
      <c r="I138" s="98" t="s">
        <v>939</v>
      </c>
      <c r="J138" s="98" t="str">
        <f>VLOOKUP(I138,Presupuesto!$B$11:$C$566,2,0)</f>
        <v>UTILES DE ESCRITORIO, OFICINA Y ENSE¥ANZA</v>
      </c>
      <c r="K138" s="98" t="str">
        <f t="shared" si="14"/>
        <v>Desarrollo e Innovación Curricular</v>
      </c>
      <c r="L138" s="98" t="s">
        <v>409</v>
      </c>
    </row>
    <row r="139" spans="3:12" ht="15.75" thickBot="1">
      <c r="C139" s="109" t="s">
        <v>52</v>
      </c>
      <c r="D139" s="831"/>
      <c r="E139" s="212">
        <v>0</v>
      </c>
      <c r="F139" s="119">
        <v>25</v>
      </c>
      <c r="G139" s="97">
        <f t="shared" si="13"/>
        <v>0</v>
      </c>
      <c r="H139" s="320" t="s">
        <v>126</v>
      </c>
      <c r="I139" s="98" t="s">
        <v>939</v>
      </c>
      <c r="J139" s="98" t="str">
        <f>VLOOKUP(I139,Presupuesto!$B$11:$C$566,2,0)</f>
        <v>UTILES DE ESCRITORIO, OFICINA Y ENSE¥ANZA</v>
      </c>
      <c r="K139" s="98" t="str">
        <f t="shared" si="14"/>
        <v>Desarrollo e Innovación Curricular</v>
      </c>
      <c r="L139" s="98" t="s">
        <v>409</v>
      </c>
    </row>
    <row r="140" spans="3:12" ht="15.75" thickBot="1">
      <c r="C140" s="216" t="s">
        <v>427</v>
      </c>
      <c r="D140" s="217">
        <v>0</v>
      </c>
      <c r="E140" s="322">
        <v>0</v>
      </c>
      <c r="F140" s="104">
        <f>HLOOKUP(C140,$AH$2:$BU$3,2,0)</f>
        <v>1150</v>
      </c>
      <c r="G140" s="105">
        <f>D140*E140*F140</f>
        <v>0</v>
      </c>
      <c r="H140" s="320" t="s">
        <v>126</v>
      </c>
      <c r="I140" s="324" t="s">
        <v>298</v>
      </c>
      <c r="J140" s="106" t="str">
        <f>VLOOKUP(I140,Presupuesto!$B$11:$C$566,2,0)</f>
        <v>VIATICOS (26200-00)</v>
      </c>
      <c r="K140" s="325" t="str">
        <f t="shared" si="14"/>
        <v>Desarrollo e Innovación Curricular</v>
      </c>
      <c r="L140" s="325" t="s">
        <v>409</v>
      </c>
    </row>
    <row r="141" spans="3:12">
      <c r="C141" s="93"/>
      <c r="E141" s="112"/>
      <c r="F141" s="112"/>
      <c r="G141" s="112"/>
      <c r="H141" s="174"/>
      <c r="I141" s="112"/>
      <c r="J141" s="112"/>
      <c r="K141" s="112"/>
    </row>
    <row r="142" spans="3:12" ht="15.75" thickBot="1"/>
    <row r="143" spans="3:12" ht="15.75" thickBot="1">
      <c r="C143" s="29" t="s">
        <v>43</v>
      </c>
      <c r="D143" s="30">
        <f>SUM(G150:G159)</f>
        <v>1547500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389</v>
      </c>
      <c r="D146" s="351" t="s">
        <v>1598</v>
      </c>
      <c r="E146" s="93"/>
      <c r="F146" s="93"/>
      <c r="G146" s="93"/>
      <c r="H146" s="76"/>
      <c r="I146" s="76"/>
      <c r="J146" s="76"/>
      <c r="K146" s="112"/>
    </row>
    <row r="147" spans="3:12" ht="18.75">
      <c r="C147" s="210"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 xml:space="preserve">1. planificación del programa de capacitación según area priorizada. 2. ejecución del programa de capacitación. </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128</v>
      </c>
      <c r="I149" s="128" t="s">
        <v>46</v>
      </c>
      <c r="J149" s="128" t="s">
        <v>129</v>
      </c>
      <c r="K149" s="128" t="s">
        <v>407</v>
      </c>
      <c r="L149" s="128" t="s">
        <v>408</v>
      </c>
    </row>
    <row r="150" spans="3:12" ht="15.75" thickBot="1">
      <c r="C150" s="317" t="s">
        <v>47</v>
      </c>
      <c r="D150" s="830">
        <v>550</v>
      </c>
      <c r="E150" s="318">
        <v>15</v>
      </c>
      <c r="F150" s="115">
        <v>30000</v>
      </c>
      <c r="G150" s="319">
        <f t="shared" ref="G150:G159" si="15">E150*F150</f>
        <v>450000</v>
      </c>
      <c r="H150" s="320" t="s">
        <v>126</v>
      </c>
      <c r="I150" s="116" t="s">
        <v>696</v>
      </c>
      <c r="J150" s="116" t="str">
        <f>VLOOKUP(I150,Presupuesto!$B$11:$C$566,2,0)</f>
        <v>SERVICIOS DE CAPACITACION.</v>
      </c>
      <c r="K150" s="321" t="s">
        <v>1355</v>
      </c>
      <c r="L150" s="116" t="s">
        <v>391</v>
      </c>
    </row>
    <row r="151" spans="3:12" ht="15.75" thickBot="1">
      <c r="C151" s="99" t="s">
        <v>48</v>
      </c>
      <c r="D151" s="831"/>
      <c r="E151" s="200">
        <v>0</v>
      </c>
      <c r="F151" s="100">
        <v>50</v>
      </c>
      <c r="G151" s="97">
        <f t="shared" si="15"/>
        <v>0</v>
      </c>
      <c r="H151" s="320" t="s">
        <v>126</v>
      </c>
      <c r="I151" s="98" t="s">
        <v>714</v>
      </c>
      <c r="J151" s="98" t="str">
        <f>VLOOKUP(I151,Presupuesto!$B$11:$C$566,2,0)</f>
        <v>SERVICIOS DE IMPRENTA PUBLIC.Y REPRODUCCION</v>
      </c>
      <c r="K151" s="98" t="str">
        <f>$K$150</f>
        <v>Docencia y Profesorado Universitario</v>
      </c>
      <c r="L151" s="98" t="s">
        <v>409</v>
      </c>
    </row>
    <row r="152" spans="3:12" ht="15.75" thickBot="1">
      <c r="C152" s="99" t="s">
        <v>49</v>
      </c>
      <c r="D152" s="831"/>
      <c r="E152" s="200">
        <f>D150</f>
        <v>550</v>
      </c>
      <c r="F152" s="100">
        <v>1500</v>
      </c>
      <c r="G152" s="97">
        <f t="shared" si="15"/>
        <v>825000</v>
      </c>
      <c r="H152" s="320" t="s">
        <v>126</v>
      </c>
      <c r="I152" s="98" t="s">
        <v>789</v>
      </c>
      <c r="J152" s="98" t="str">
        <f>VLOOKUP(I152,Presupuesto!$B$11:$C$566,2,0)</f>
        <v>ALIMENTOS B EBIDAS PARA PERSONAS</v>
      </c>
      <c r="K152" s="98" t="str">
        <f t="shared" ref="K152:K159" si="16">$K$150</f>
        <v>Docencia y Profesorado Universitario</v>
      </c>
      <c r="L152" s="98" t="s">
        <v>393</v>
      </c>
    </row>
    <row r="153" spans="3:12" ht="15.75" thickBot="1">
      <c r="C153" s="99" t="s">
        <v>50</v>
      </c>
      <c r="D153" s="831"/>
      <c r="E153" s="151">
        <v>10</v>
      </c>
      <c r="F153" s="118">
        <v>10000</v>
      </c>
      <c r="G153" s="97">
        <f t="shared" si="15"/>
        <v>100000</v>
      </c>
      <c r="H153" s="320" t="s">
        <v>126</v>
      </c>
      <c r="I153" s="314" t="s">
        <v>303</v>
      </c>
      <c r="J153" s="98" t="str">
        <f>VLOOKUP(I153,Presupuesto!$B$11:$C$566,2,0)</f>
        <v>PASAJES NACIONALES (26110-00)</v>
      </c>
      <c r="K153" s="98" t="str">
        <f t="shared" si="16"/>
        <v>Docencia y Profesorado Universitario</v>
      </c>
      <c r="L153" s="98" t="s">
        <v>409</v>
      </c>
    </row>
    <row r="154" spans="3:12" ht="15.75" thickBot="1">
      <c r="C154" s="99" t="s">
        <v>414</v>
      </c>
      <c r="D154" s="831"/>
      <c r="E154" s="151">
        <v>0</v>
      </c>
      <c r="F154" s="118">
        <v>250</v>
      </c>
      <c r="G154" s="97">
        <f t="shared" si="15"/>
        <v>0</v>
      </c>
      <c r="H154" s="320" t="s">
        <v>126</v>
      </c>
      <c r="I154" s="98" t="s">
        <v>818</v>
      </c>
      <c r="J154" s="98" t="str">
        <f>VLOOKUP(I154,Presupuesto!$B$11:$C$566,2,0)</f>
        <v>PRODUCTOS PAPEL Y CARTON</v>
      </c>
      <c r="K154" s="98" t="str">
        <f t="shared" si="16"/>
        <v>Docencia y Profesorado Universitario</v>
      </c>
      <c r="L154" s="98" t="s">
        <v>409</v>
      </c>
    </row>
    <row r="155" spans="3:12" ht="15.75" thickBot="1">
      <c r="C155" s="99" t="s">
        <v>51</v>
      </c>
      <c r="D155" s="831"/>
      <c r="E155" s="200">
        <v>0</v>
      </c>
      <c r="F155" s="100">
        <v>85</v>
      </c>
      <c r="G155" s="97">
        <f t="shared" si="15"/>
        <v>0</v>
      </c>
      <c r="H155" s="320" t="s">
        <v>126</v>
      </c>
      <c r="I155" s="98" t="s">
        <v>818</v>
      </c>
      <c r="J155" s="98" t="str">
        <f>VLOOKUP(I155,Presupuesto!$B$11:$C$566,2,0)</f>
        <v>PRODUCTOS PAPEL Y CARTON</v>
      </c>
      <c r="K155" s="98" t="str">
        <f t="shared" si="16"/>
        <v>Docencia y Profesorado Universitario</v>
      </c>
      <c r="L155" s="98" t="s">
        <v>409</v>
      </c>
    </row>
    <row r="156" spans="3:12" ht="15.75" thickBot="1">
      <c r="C156" s="99" t="s">
        <v>120</v>
      </c>
      <c r="D156" s="831"/>
      <c r="E156" s="200">
        <v>0</v>
      </c>
      <c r="F156" s="100">
        <v>36</v>
      </c>
      <c r="G156" s="97">
        <f t="shared" si="15"/>
        <v>0</v>
      </c>
      <c r="H156" s="320" t="s">
        <v>126</v>
      </c>
      <c r="I156" s="98" t="s">
        <v>939</v>
      </c>
      <c r="J156" s="98" t="str">
        <f>VLOOKUP(I156,Presupuesto!$B$11:$C$566,2,0)</f>
        <v>UTILES DE ESCRITORIO, OFICINA Y ENSE¥ANZA</v>
      </c>
      <c r="K156" s="98" t="str">
        <f t="shared" si="16"/>
        <v>Docencia y Profesorado Universitario</v>
      </c>
      <c r="L156" s="98" t="s">
        <v>409</v>
      </c>
    </row>
    <row r="157" spans="3:12" ht="15.75" thickBot="1">
      <c r="C157" s="99" t="s">
        <v>34</v>
      </c>
      <c r="D157" s="831"/>
      <c r="E157" s="200">
        <v>0</v>
      </c>
      <c r="F157" s="100">
        <v>80</v>
      </c>
      <c r="G157" s="97">
        <f t="shared" si="15"/>
        <v>0</v>
      </c>
      <c r="H157" s="320" t="s">
        <v>126</v>
      </c>
      <c r="I157" s="98" t="s">
        <v>939</v>
      </c>
      <c r="J157" s="98" t="str">
        <f>VLOOKUP(I157,Presupuesto!$B$11:$C$566,2,0)</f>
        <v>UTILES DE ESCRITORIO, OFICINA Y ENSE¥ANZA</v>
      </c>
      <c r="K157" s="98" t="str">
        <f t="shared" si="16"/>
        <v>Docencia y Profesorado Universitario</v>
      </c>
      <c r="L157" s="98" t="s">
        <v>409</v>
      </c>
    </row>
    <row r="158" spans="3:12" ht="15.75" thickBot="1">
      <c r="C158" s="109" t="s">
        <v>52</v>
      </c>
      <c r="D158" s="831"/>
      <c r="E158" s="212">
        <v>0</v>
      </c>
      <c r="F158" s="119">
        <v>25</v>
      </c>
      <c r="G158" s="97">
        <f t="shared" si="15"/>
        <v>0</v>
      </c>
      <c r="H158" s="320" t="s">
        <v>126</v>
      </c>
      <c r="I158" s="98" t="s">
        <v>939</v>
      </c>
      <c r="J158" s="98" t="str">
        <f>VLOOKUP(I158,Presupuesto!$B$11:$C$566,2,0)</f>
        <v>UTILES DE ESCRITORIO, OFICINA Y ENSE¥ANZA</v>
      </c>
      <c r="K158" s="98" t="str">
        <f t="shared" si="16"/>
        <v>Docencia y Profesorado Universitario</v>
      </c>
      <c r="L158" s="98" t="s">
        <v>409</v>
      </c>
    </row>
    <row r="159" spans="3:12" ht="15.75" thickBot="1">
      <c r="C159" s="216" t="s">
        <v>427</v>
      </c>
      <c r="D159" s="217">
        <v>150</v>
      </c>
      <c r="E159" s="322">
        <v>150</v>
      </c>
      <c r="F159" s="104">
        <f>HLOOKUP(C159,$AH$2:$BU$3,2,0)</f>
        <v>1150</v>
      </c>
      <c r="G159" s="97">
        <f t="shared" si="15"/>
        <v>172500</v>
      </c>
      <c r="H159" s="320" t="s">
        <v>126</v>
      </c>
      <c r="I159" s="324" t="s">
        <v>298</v>
      </c>
      <c r="J159" s="106" t="str">
        <f>VLOOKUP(I159,Presupuesto!$B$11:$C$566,2,0)</f>
        <v>VIATICOS (26200-00)</v>
      </c>
      <c r="K159" s="325" t="str">
        <f t="shared" si="16"/>
        <v>Docencia y Profesorado Universitario</v>
      </c>
      <c r="L159" s="325" t="s">
        <v>409</v>
      </c>
    </row>
    <row r="164" spans="3:12" ht="15.75" thickBot="1"/>
    <row r="165" spans="3:12" ht="15.75" thickBot="1">
      <c r="C165" s="29" t="s">
        <v>43</v>
      </c>
      <c r="D165" s="30">
        <f>SUM(G172:G181)</f>
        <v>226391.66666666669</v>
      </c>
      <c r="E165" s="93"/>
      <c r="F165" s="93"/>
      <c r="G165" s="93"/>
      <c r="H165" s="76"/>
      <c r="I165" s="76"/>
      <c r="J165" s="76"/>
      <c r="K165" s="112"/>
      <c r="L165" s="434"/>
    </row>
    <row r="166" spans="3:12">
      <c r="C166" s="70"/>
      <c r="D166" s="31"/>
      <c r="E166" s="93"/>
      <c r="F166" s="93"/>
      <c r="G166" s="93"/>
      <c r="H166" s="76"/>
      <c r="I166" s="76"/>
      <c r="J166" s="76"/>
      <c r="K166" s="112"/>
      <c r="L166" s="434"/>
    </row>
    <row r="167" spans="3:12">
      <c r="C167" s="70"/>
      <c r="D167" s="31"/>
      <c r="E167" s="93"/>
      <c r="F167" s="93"/>
      <c r="G167" s="93"/>
      <c r="H167" s="76"/>
      <c r="I167" s="76"/>
      <c r="J167" s="76"/>
      <c r="K167" s="112"/>
      <c r="L167" s="434"/>
    </row>
    <row r="168" spans="3:12" ht="15.75">
      <c r="C168" s="202" t="s">
        <v>389</v>
      </c>
      <c r="D168" s="351" t="s">
        <v>1682</v>
      </c>
      <c r="E168" s="93"/>
      <c r="F168" s="93"/>
      <c r="G168" s="93"/>
      <c r="H168" s="76"/>
      <c r="I168" s="76"/>
      <c r="J168" s="76"/>
      <c r="K168" s="112"/>
      <c r="L168" s="434"/>
    </row>
    <row r="169" spans="3:12" ht="18.75">
      <c r="C169" s="210" t="str">
        <f>IFERROR(VLOOKUP(D168,'1. Desarrollo e Innov. Curricu.'!$E:$F,2,FALSE),IFERROR(VLOOKUP(D168,'2. Investigación Científica'!$E:$F,2,FALSE),IFERROR(VLOOKUP(D168,'3. Vinculación Univ. Sociedad'!$E:$F,2,FALSE),IFERROR(VLOOKUP(D168,'4. Docencia y Profesorado Univ.'!$E:$F,2,FALSE),IFERROR(VLOOKUP(D168,'5. Estudiantes y Graduados'!$E:$F,2,FALSE),IFERROR(VLOOKUP(D168,'11. Gestion Administrativa'!$E:$F,2,FALSE),IFERROR(VLOOKUP(D168,'13. Gestión Académica'!$E:$F,2,FALSE),IFERROR(VLOOKUP(D168,'8. Asegura. de la Calid. y M'!$E:$F,2,FALSE),IFERROR(VLOOKUP(D168,'6. Gestión del Conocimiento'!$E:$F,2,FALSE),IFERROR(VLOOKUP(D168,'15. Gobernabilidad y Proceso...'!$E:$F,2,FALSE),IFERROR(VLOOKUP(D168,'12. Gestión del Talento Humano'!$E:$F,2,FALSE),IFERROR(VLOOKUP(D168,'14. Internacional... de la E.S.'!$E:$F,2,FALSE),IFERROR(VLOOKUP(D168,'10. Posgrado'!$E:$F,2,FALSE),IFERROR(VLOOKUP(D168,'17. Gestión TIC'!$E:$F,2,FALSE),IFERROR(VLOOKUP(D168,'16. Desa. del Sistema Educ.Sup.'!$E:$F,2,FALSE),IFERROR(VLOOKUP(D168,'9. Cultura de Inno. Insti...'!$E:$F,2,FALSE),VLOOKUP(D168,'7. Lo Esencial de la Reforma U.'!$E:$F,2,0)))))))))))))))))</f>
        <v xml:space="preserve">1. Capacitaciones a docentes 2. Capacitacion a personal de salud 3. Realizacion de estudios de diagnostico 4. planeacion de la actividad 5. organización de la comunidad con la que se va a trabajar 6. Creacion de estructuras de organización 7. Supervisión de actividades </v>
      </c>
      <c r="D169" s="31"/>
      <c r="E169" s="93"/>
      <c r="F169" s="93"/>
      <c r="G169" s="93"/>
      <c r="H169" s="76"/>
      <c r="I169" s="76"/>
      <c r="J169" s="76"/>
      <c r="K169" s="112"/>
      <c r="L169" s="434"/>
    </row>
    <row r="170" spans="3:12" ht="15.75" thickBot="1">
      <c r="C170" s="70"/>
      <c r="D170" s="31"/>
      <c r="E170" s="93"/>
      <c r="F170" s="93"/>
      <c r="G170" s="93"/>
      <c r="H170" s="76"/>
      <c r="I170" s="76"/>
      <c r="J170" s="76"/>
      <c r="K170" s="112"/>
      <c r="L170" s="434"/>
    </row>
    <row r="171" spans="3:12" ht="30.75" thickBot="1">
      <c r="C171" s="126" t="s">
        <v>44</v>
      </c>
      <c r="D171" s="129" t="s">
        <v>45</v>
      </c>
      <c r="E171" s="128" t="s">
        <v>55</v>
      </c>
      <c r="F171" s="128" t="s">
        <v>57</v>
      </c>
      <c r="G171" s="127" t="s">
        <v>27</v>
      </c>
      <c r="H171" s="133" t="s">
        <v>128</v>
      </c>
      <c r="I171" s="128" t="s">
        <v>46</v>
      </c>
      <c r="J171" s="128" t="s">
        <v>129</v>
      </c>
      <c r="K171" s="128" t="s">
        <v>407</v>
      </c>
      <c r="L171" s="128" t="s">
        <v>408</v>
      </c>
    </row>
    <row r="172" spans="3:12" ht="15.75" thickBot="1">
      <c r="C172" s="317" t="s">
        <v>47</v>
      </c>
      <c r="D172" s="830">
        <v>100</v>
      </c>
      <c r="E172" s="318">
        <v>3</v>
      </c>
      <c r="F172" s="115">
        <v>30000</v>
      </c>
      <c r="G172" s="319">
        <f t="shared" ref="G172:G180" si="17">E172*F172</f>
        <v>90000</v>
      </c>
      <c r="H172" s="320" t="s">
        <v>126</v>
      </c>
      <c r="I172" s="116" t="s">
        <v>696</v>
      </c>
      <c r="J172" s="116" t="str">
        <f>VLOOKUP(I172,Presupuesto!$B$11:$C$566,2,0)</f>
        <v>SERVICIOS DE CAPACITACION.</v>
      </c>
      <c r="K172" s="321" t="s">
        <v>468</v>
      </c>
      <c r="L172" s="116" t="s">
        <v>391</v>
      </c>
    </row>
    <row r="173" spans="3:12" ht="15.75" thickBot="1">
      <c r="C173" s="99" t="s">
        <v>48</v>
      </c>
      <c r="D173" s="831"/>
      <c r="E173" s="200">
        <f>D172</f>
        <v>100</v>
      </c>
      <c r="F173" s="100">
        <v>50</v>
      </c>
      <c r="G173" s="97">
        <f t="shared" si="17"/>
        <v>5000</v>
      </c>
      <c r="H173" s="320" t="s">
        <v>126</v>
      </c>
      <c r="I173" s="98" t="s">
        <v>714</v>
      </c>
      <c r="J173" s="98" t="str">
        <f>VLOOKUP(I173,Presupuesto!$B$11:$C$566,2,0)</f>
        <v>SERVICIOS DE IMPRENTA PUBLIC.Y REPRODUCCION</v>
      </c>
      <c r="K173" s="321" t="s">
        <v>468</v>
      </c>
      <c r="L173" s="98" t="s">
        <v>409</v>
      </c>
    </row>
    <row r="174" spans="3:12" ht="15.75" thickBot="1">
      <c r="C174" s="99" t="s">
        <v>49</v>
      </c>
      <c r="D174" s="831"/>
      <c r="E174" s="200">
        <f>D172</f>
        <v>100</v>
      </c>
      <c r="F174" s="100">
        <v>150</v>
      </c>
      <c r="G174" s="97">
        <f t="shared" si="17"/>
        <v>15000</v>
      </c>
      <c r="H174" s="320" t="s">
        <v>126</v>
      </c>
      <c r="I174" s="98" t="s">
        <v>789</v>
      </c>
      <c r="J174" s="98" t="str">
        <f>VLOOKUP(I174,Presupuesto!$B$11:$C$566,2,0)</f>
        <v>ALIMENTOS B EBIDAS PARA PERSONAS</v>
      </c>
      <c r="K174" s="321" t="s">
        <v>468</v>
      </c>
      <c r="L174" s="98" t="s">
        <v>393</v>
      </c>
    </row>
    <row r="175" spans="3:12" ht="15.75" thickBot="1">
      <c r="C175" s="99" t="s">
        <v>50</v>
      </c>
      <c r="D175" s="831"/>
      <c r="E175" s="151">
        <v>0</v>
      </c>
      <c r="F175" s="118">
        <v>10000</v>
      </c>
      <c r="G175" s="97">
        <f t="shared" si="17"/>
        <v>0</v>
      </c>
      <c r="H175" s="320" t="s">
        <v>126</v>
      </c>
      <c r="I175" s="314" t="s">
        <v>297</v>
      </c>
      <c r="J175" s="98" t="str">
        <f>VLOOKUP(I175,Presupuesto!$B$11:$C$566,2,0)</f>
        <v>PASAJES (26100-00)</v>
      </c>
      <c r="K175" s="321" t="s">
        <v>468</v>
      </c>
      <c r="L175" s="98" t="s">
        <v>409</v>
      </c>
    </row>
    <row r="176" spans="3:12" ht="15.75" thickBot="1">
      <c r="C176" s="99" t="s">
        <v>414</v>
      </c>
      <c r="D176" s="831"/>
      <c r="E176" s="151">
        <v>0</v>
      </c>
      <c r="F176" s="118">
        <v>250</v>
      </c>
      <c r="G176" s="97">
        <f t="shared" si="17"/>
        <v>0</v>
      </c>
      <c r="H176" s="320" t="s">
        <v>126</v>
      </c>
      <c r="I176" s="98" t="s">
        <v>818</v>
      </c>
      <c r="J176" s="98" t="str">
        <f>VLOOKUP(I176,Presupuesto!$B$11:$C$566,2,0)</f>
        <v>PRODUCTOS PAPEL Y CARTON</v>
      </c>
      <c r="K176" s="321" t="s">
        <v>468</v>
      </c>
      <c r="L176" s="98" t="s">
        <v>409</v>
      </c>
    </row>
    <row r="177" spans="3:12" ht="15.75" thickBot="1">
      <c r="C177" s="99" t="s">
        <v>51</v>
      </c>
      <c r="D177" s="831"/>
      <c r="E177" s="200">
        <f>(D172*25)/500</f>
        <v>5</v>
      </c>
      <c r="F177" s="100">
        <v>85</v>
      </c>
      <c r="G177" s="97">
        <f t="shared" si="17"/>
        <v>425</v>
      </c>
      <c r="H177" s="320" t="s">
        <v>126</v>
      </c>
      <c r="I177" s="98" t="s">
        <v>818</v>
      </c>
      <c r="J177" s="98" t="str">
        <f>VLOOKUP(I177,Presupuesto!$B$11:$C$566,2,0)</f>
        <v>PRODUCTOS PAPEL Y CARTON</v>
      </c>
      <c r="K177" s="321" t="s">
        <v>468</v>
      </c>
      <c r="L177" s="98" t="s">
        <v>409</v>
      </c>
    </row>
    <row r="178" spans="3:12" ht="15.75" thickBot="1">
      <c r="C178" s="99" t="s">
        <v>120</v>
      </c>
      <c r="D178" s="831"/>
      <c r="E178" s="200">
        <f>D172/12</f>
        <v>8.3333333333333339</v>
      </c>
      <c r="F178" s="100">
        <v>36</v>
      </c>
      <c r="G178" s="97">
        <f t="shared" si="17"/>
        <v>300</v>
      </c>
      <c r="H178" s="320" t="s">
        <v>126</v>
      </c>
      <c r="I178" s="98" t="s">
        <v>939</v>
      </c>
      <c r="J178" s="98" t="str">
        <f>VLOOKUP(I178,Presupuesto!$B$11:$C$566,2,0)</f>
        <v>UTILES DE ESCRITORIO, OFICINA Y ENSE¥ANZA</v>
      </c>
      <c r="K178" s="321" t="s">
        <v>468</v>
      </c>
      <c r="L178" s="98" t="s">
        <v>409</v>
      </c>
    </row>
    <row r="179" spans="3:12" ht="15.75" thickBot="1">
      <c r="C179" s="99" t="s">
        <v>34</v>
      </c>
      <c r="D179" s="831"/>
      <c r="E179" s="200">
        <f>D172/12</f>
        <v>8.3333333333333339</v>
      </c>
      <c r="F179" s="100">
        <v>80</v>
      </c>
      <c r="G179" s="97">
        <f t="shared" si="17"/>
        <v>666.66666666666674</v>
      </c>
      <c r="H179" s="320" t="s">
        <v>126</v>
      </c>
      <c r="I179" s="98" t="s">
        <v>939</v>
      </c>
      <c r="J179" s="98" t="str">
        <f>VLOOKUP(I179,Presupuesto!$B$11:$C$566,2,0)</f>
        <v>UTILES DE ESCRITORIO, OFICINA Y ENSE¥ANZA</v>
      </c>
      <c r="K179" s="321" t="s">
        <v>468</v>
      </c>
      <c r="L179" s="98" t="s">
        <v>409</v>
      </c>
    </row>
    <row r="180" spans="3:12" ht="15.75" thickBot="1">
      <c r="C180" s="109" t="s">
        <v>52</v>
      </c>
      <c r="D180" s="831"/>
      <c r="E180" s="212">
        <v>0</v>
      </c>
      <c r="F180" s="119">
        <v>25</v>
      </c>
      <c r="G180" s="97">
        <f t="shared" si="17"/>
        <v>0</v>
      </c>
      <c r="H180" s="320" t="s">
        <v>126</v>
      </c>
      <c r="I180" s="98" t="s">
        <v>939</v>
      </c>
      <c r="J180" s="98" t="str">
        <f>VLOOKUP(I180,Presupuesto!$B$11:$C$566,2,0)</f>
        <v>UTILES DE ESCRITORIO, OFICINA Y ENSE¥ANZA</v>
      </c>
      <c r="K180" s="321" t="s">
        <v>468</v>
      </c>
      <c r="L180" s="98" t="s">
        <v>409</v>
      </c>
    </row>
    <row r="181" spans="3:12" ht="15.75" thickBot="1">
      <c r="C181" s="216" t="s">
        <v>427</v>
      </c>
      <c r="D181" s="217">
        <v>10</v>
      </c>
      <c r="E181" s="322">
        <v>10</v>
      </c>
      <c r="F181" s="104">
        <f>HLOOKUP(C181,$AH$2:$BU$3,2,0)</f>
        <v>1150</v>
      </c>
      <c r="G181" s="105">
        <f>D181*E181*F181</f>
        <v>115000</v>
      </c>
      <c r="H181" s="320" t="s">
        <v>126</v>
      </c>
      <c r="I181" s="324" t="s">
        <v>298</v>
      </c>
      <c r="J181" s="106" t="str">
        <f>VLOOKUP(I181,Presupuesto!$B$11:$C$566,2,0)</f>
        <v>VIATICOS (26200-00)</v>
      </c>
      <c r="K181" s="321" t="s">
        <v>468</v>
      </c>
      <c r="L181" s="325" t="s">
        <v>409</v>
      </c>
    </row>
    <row r="183" spans="3:12" ht="15.75" thickBot="1"/>
    <row r="184" spans="3:12" ht="15.75" thickBot="1">
      <c r="C184" s="29" t="s">
        <v>43</v>
      </c>
      <c r="D184" s="30">
        <f>SUM(G191:G200)</f>
        <v>10695.833333333334</v>
      </c>
      <c r="E184" s="93"/>
      <c r="F184" s="93"/>
      <c r="G184" s="93"/>
      <c r="H184" s="76"/>
      <c r="I184" s="76"/>
      <c r="J184" s="76"/>
      <c r="K184" s="112"/>
      <c r="L184" s="434"/>
    </row>
    <row r="185" spans="3:12">
      <c r="C185" s="70"/>
      <c r="D185" s="31"/>
      <c r="E185" s="93"/>
      <c r="F185" s="93"/>
      <c r="G185" s="93"/>
      <c r="H185" s="76"/>
      <c r="I185" s="76"/>
      <c r="J185" s="76"/>
      <c r="K185" s="112"/>
      <c r="L185" s="434"/>
    </row>
    <row r="186" spans="3:12">
      <c r="C186" s="70"/>
      <c r="D186" s="31"/>
      <c r="E186" s="93"/>
      <c r="F186" s="93"/>
      <c r="G186" s="93"/>
      <c r="H186" s="76"/>
      <c r="I186" s="76"/>
      <c r="J186" s="76"/>
      <c r="K186" s="112"/>
      <c r="L186" s="434"/>
    </row>
    <row r="187" spans="3:12" ht="15.75">
      <c r="C187" s="202" t="s">
        <v>389</v>
      </c>
      <c r="D187" s="351" t="s">
        <v>1684</v>
      </c>
      <c r="E187" s="93"/>
      <c r="F187" s="93"/>
      <c r="G187" s="93"/>
      <c r="H187" s="76"/>
      <c r="I187" s="76"/>
      <c r="J187" s="76"/>
      <c r="K187" s="112"/>
      <c r="L187" s="434"/>
    </row>
    <row r="188" spans="3:12" ht="18.75">
      <c r="C188" s="210" t="str">
        <f>IFERROR(VLOOKUP(D187,'1. Desarrollo e Innov. Curricu.'!$E:$F,2,FALSE),IFERROR(VLOOKUP(D187,'2. Investigación Científica'!$E:$F,2,FALSE),IFERROR(VLOOKUP(D187,'3. Vinculación Univ. Sociedad'!$E:$F,2,FALSE),IFERROR(VLOOKUP(D187,'4. Docencia y Profesorado Univ.'!$E:$F,2,FALSE),IFERROR(VLOOKUP(D187,'5. Estudiantes y Graduados'!$E:$F,2,FALSE),IFERROR(VLOOKUP(D187,'11. Gestion Administrativa'!$E:$F,2,FALSE),IFERROR(VLOOKUP(D187,'13. Gestión Académica'!$E:$F,2,FALSE),IFERROR(VLOOKUP(D187,'8. Asegura. de la Calid. y M'!$E:$F,2,FALSE),IFERROR(VLOOKUP(D187,'6. Gestión del Conocimiento'!$E:$F,2,FALSE),IFERROR(VLOOKUP(D187,'15. Gobernabilidad y Proceso...'!$E:$F,2,FALSE),IFERROR(VLOOKUP(D187,'12. Gestión del Talento Humano'!$E:$F,2,FALSE),IFERROR(VLOOKUP(D187,'14. Internacional... de la E.S.'!$E:$F,2,FALSE),IFERROR(VLOOKUP(D187,'10. Posgrado'!$E:$F,2,FALSE),IFERROR(VLOOKUP(D187,'17. Gestión TIC'!$E:$F,2,FALSE),IFERROR(VLOOKUP(D187,'16. Desa. del Sistema Educ.Sup.'!$E:$F,2,FALSE),IFERROR(VLOOKUP(D187,'9. Cultura de Inno. Insti...'!$E:$F,2,FALSE),VLOOKUP(D187,'7. Lo Esencial de la Reforma U.'!$E:$F,2,0)))))))))))))))))</f>
        <v xml:space="preserve">Girar convocatoria para conformar comité, seleccionar y nombramiento de comites de cada carrera, reuniones de trabajo trimestrales con los comites, capacitar a los comites sobre diseño, gestion y ejecucion de proyectos </v>
      </c>
      <c r="D188" s="31"/>
      <c r="E188" s="93"/>
      <c r="F188" s="93"/>
      <c r="G188" s="93"/>
      <c r="H188" s="76"/>
      <c r="I188" s="76"/>
      <c r="J188" s="76"/>
      <c r="K188" s="112"/>
      <c r="L188" s="434"/>
    </row>
    <row r="189" spans="3:12" ht="15.75" thickBot="1">
      <c r="C189" s="70"/>
      <c r="D189" s="31"/>
      <c r="E189" s="93"/>
      <c r="F189" s="93"/>
      <c r="G189" s="93"/>
      <c r="H189" s="76"/>
      <c r="I189" s="76"/>
      <c r="J189" s="76"/>
      <c r="K189" s="112"/>
      <c r="L189" s="434"/>
    </row>
    <row r="190" spans="3:12" ht="30.75" thickBot="1">
      <c r="C190" s="126" t="s">
        <v>44</v>
      </c>
      <c r="D190" s="129" t="s">
        <v>45</v>
      </c>
      <c r="E190" s="128" t="s">
        <v>55</v>
      </c>
      <c r="F190" s="128" t="s">
        <v>57</v>
      </c>
      <c r="G190" s="127" t="s">
        <v>27</v>
      </c>
      <c r="H190" s="133" t="s">
        <v>128</v>
      </c>
      <c r="I190" s="128" t="s">
        <v>46</v>
      </c>
      <c r="J190" s="128" t="s">
        <v>129</v>
      </c>
      <c r="K190" s="128" t="s">
        <v>407</v>
      </c>
      <c r="L190" s="128" t="s">
        <v>408</v>
      </c>
    </row>
    <row r="191" spans="3:12" ht="15.75" thickBot="1">
      <c r="C191" s="317" t="s">
        <v>47</v>
      </c>
      <c r="D191" s="830">
        <v>50</v>
      </c>
      <c r="E191" s="318"/>
      <c r="F191" s="115">
        <v>30000</v>
      </c>
      <c r="G191" s="319">
        <f t="shared" ref="G191:G199" si="18">E191*F191</f>
        <v>0</v>
      </c>
      <c r="H191" s="320" t="s">
        <v>126</v>
      </c>
      <c r="I191" s="116" t="s">
        <v>696</v>
      </c>
      <c r="J191" s="116" t="str">
        <f>VLOOKUP(I191,Presupuesto!$B$11:$C$566,2,0)</f>
        <v>SERVICIOS DE CAPACITACION.</v>
      </c>
      <c r="K191" s="321" t="s">
        <v>468</v>
      </c>
      <c r="L191" s="116" t="s">
        <v>391</v>
      </c>
    </row>
    <row r="192" spans="3:12" ht="15.75" thickBot="1">
      <c r="C192" s="99" t="s">
        <v>48</v>
      </c>
      <c r="D192" s="831"/>
      <c r="E192" s="200">
        <f>D191</f>
        <v>50</v>
      </c>
      <c r="F192" s="100">
        <v>50</v>
      </c>
      <c r="G192" s="97">
        <f t="shared" si="18"/>
        <v>2500</v>
      </c>
      <c r="H192" s="320" t="s">
        <v>126</v>
      </c>
      <c r="I192" s="98" t="s">
        <v>714</v>
      </c>
      <c r="J192" s="98" t="str">
        <f>VLOOKUP(I192,Presupuesto!$B$11:$C$566,2,0)</f>
        <v>SERVICIOS DE IMPRENTA PUBLIC.Y REPRODUCCION</v>
      </c>
      <c r="K192" s="321" t="s">
        <v>468</v>
      </c>
      <c r="L192" s="98" t="s">
        <v>409</v>
      </c>
    </row>
    <row r="193" spans="3:12" ht="15.75" thickBot="1">
      <c r="C193" s="99" t="s">
        <v>49</v>
      </c>
      <c r="D193" s="831"/>
      <c r="E193" s="200">
        <f>D191</f>
        <v>50</v>
      </c>
      <c r="F193" s="100">
        <v>150</v>
      </c>
      <c r="G193" s="97">
        <f t="shared" si="18"/>
        <v>7500</v>
      </c>
      <c r="H193" s="320" t="s">
        <v>126</v>
      </c>
      <c r="I193" s="98" t="s">
        <v>789</v>
      </c>
      <c r="J193" s="98" t="str">
        <f>VLOOKUP(I193,Presupuesto!$B$11:$C$566,2,0)</f>
        <v>ALIMENTOS B EBIDAS PARA PERSONAS</v>
      </c>
      <c r="K193" s="321" t="s">
        <v>468</v>
      </c>
      <c r="L193" s="98" t="s">
        <v>393</v>
      </c>
    </row>
    <row r="194" spans="3:12" ht="15.75" thickBot="1">
      <c r="C194" s="99" t="s">
        <v>50</v>
      </c>
      <c r="D194" s="831"/>
      <c r="E194" s="151">
        <v>0</v>
      </c>
      <c r="F194" s="118">
        <v>10000</v>
      </c>
      <c r="G194" s="97">
        <f t="shared" si="18"/>
        <v>0</v>
      </c>
      <c r="H194" s="320" t="s">
        <v>126</v>
      </c>
      <c r="I194" s="314" t="s">
        <v>297</v>
      </c>
      <c r="J194" s="98" t="str">
        <f>VLOOKUP(I194,Presupuesto!$B$11:$C$566,2,0)</f>
        <v>PASAJES (26100-00)</v>
      </c>
      <c r="K194" s="321" t="s">
        <v>468</v>
      </c>
      <c r="L194" s="98" t="s">
        <v>409</v>
      </c>
    </row>
    <row r="195" spans="3:12" ht="15.75" thickBot="1">
      <c r="C195" s="99" t="s">
        <v>414</v>
      </c>
      <c r="D195" s="831"/>
      <c r="E195" s="151">
        <v>0</v>
      </c>
      <c r="F195" s="118">
        <v>250</v>
      </c>
      <c r="G195" s="97">
        <f t="shared" si="18"/>
        <v>0</v>
      </c>
      <c r="H195" s="320" t="s">
        <v>126</v>
      </c>
      <c r="I195" s="98" t="s">
        <v>818</v>
      </c>
      <c r="J195" s="98" t="str">
        <f>VLOOKUP(I195,Presupuesto!$B$11:$C$566,2,0)</f>
        <v>PRODUCTOS PAPEL Y CARTON</v>
      </c>
      <c r="K195" s="321" t="s">
        <v>468</v>
      </c>
      <c r="L195" s="98" t="s">
        <v>409</v>
      </c>
    </row>
    <row r="196" spans="3:12" ht="15.75" thickBot="1">
      <c r="C196" s="99" t="s">
        <v>51</v>
      </c>
      <c r="D196" s="831"/>
      <c r="E196" s="200">
        <f>(D191*25)/500</f>
        <v>2.5</v>
      </c>
      <c r="F196" s="100">
        <v>85</v>
      </c>
      <c r="G196" s="97">
        <f t="shared" si="18"/>
        <v>212.5</v>
      </c>
      <c r="H196" s="320" t="s">
        <v>126</v>
      </c>
      <c r="I196" s="98" t="s">
        <v>818</v>
      </c>
      <c r="J196" s="98" t="str">
        <f>VLOOKUP(I196,Presupuesto!$B$11:$C$566,2,0)</f>
        <v>PRODUCTOS PAPEL Y CARTON</v>
      </c>
      <c r="K196" s="321" t="s">
        <v>468</v>
      </c>
      <c r="L196" s="98" t="s">
        <v>409</v>
      </c>
    </row>
    <row r="197" spans="3:12" ht="15.75" thickBot="1">
      <c r="C197" s="99" t="s">
        <v>120</v>
      </c>
      <c r="D197" s="831"/>
      <c r="E197" s="200">
        <f>D191/12</f>
        <v>4.166666666666667</v>
      </c>
      <c r="F197" s="100">
        <v>36</v>
      </c>
      <c r="G197" s="97">
        <f t="shared" si="18"/>
        <v>150</v>
      </c>
      <c r="H197" s="320" t="s">
        <v>126</v>
      </c>
      <c r="I197" s="98" t="s">
        <v>939</v>
      </c>
      <c r="J197" s="98" t="str">
        <f>VLOOKUP(I197,Presupuesto!$B$11:$C$566,2,0)</f>
        <v>UTILES DE ESCRITORIO, OFICINA Y ENSE¥ANZA</v>
      </c>
      <c r="K197" s="321" t="s">
        <v>468</v>
      </c>
      <c r="L197" s="98" t="s">
        <v>409</v>
      </c>
    </row>
    <row r="198" spans="3:12" ht="15.75" thickBot="1">
      <c r="C198" s="99" t="s">
        <v>34</v>
      </c>
      <c r="D198" s="831"/>
      <c r="E198" s="200">
        <f>D191/12</f>
        <v>4.166666666666667</v>
      </c>
      <c r="F198" s="100">
        <v>80</v>
      </c>
      <c r="G198" s="97">
        <f t="shared" si="18"/>
        <v>333.33333333333337</v>
      </c>
      <c r="H198" s="320" t="s">
        <v>126</v>
      </c>
      <c r="I198" s="98" t="s">
        <v>939</v>
      </c>
      <c r="J198" s="98" t="str">
        <f>VLOOKUP(I198,Presupuesto!$B$11:$C$566,2,0)</f>
        <v>UTILES DE ESCRITORIO, OFICINA Y ENSE¥ANZA</v>
      </c>
      <c r="K198" s="321" t="s">
        <v>468</v>
      </c>
      <c r="L198" s="98" t="s">
        <v>409</v>
      </c>
    </row>
    <row r="199" spans="3:12" ht="15.75" thickBot="1">
      <c r="C199" s="109" t="s">
        <v>52</v>
      </c>
      <c r="D199" s="831"/>
      <c r="E199" s="212">
        <v>0</v>
      </c>
      <c r="F199" s="119">
        <v>25</v>
      </c>
      <c r="G199" s="97">
        <f t="shared" si="18"/>
        <v>0</v>
      </c>
      <c r="H199" s="320" t="s">
        <v>126</v>
      </c>
      <c r="I199" s="98" t="s">
        <v>939</v>
      </c>
      <c r="J199" s="98" t="str">
        <f>VLOOKUP(I199,Presupuesto!$B$11:$C$566,2,0)</f>
        <v>UTILES DE ESCRITORIO, OFICINA Y ENSE¥ANZA</v>
      </c>
      <c r="K199" s="321" t="s">
        <v>468</v>
      </c>
      <c r="L199" s="98" t="s">
        <v>409</v>
      </c>
    </row>
    <row r="200" spans="3:12" ht="15.75" thickBot="1">
      <c r="C200" s="216" t="s">
        <v>427</v>
      </c>
      <c r="D200" s="217">
        <v>0</v>
      </c>
      <c r="E200" s="322">
        <v>0</v>
      </c>
      <c r="F200" s="104">
        <f>HLOOKUP(C200,$AH$2:$BU$3,2,0)</f>
        <v>1150</v>
      </c>
      <c r="G200" s="105">
        <f>D200*E200*F200</f>
        <v>0</v>
      </c>
      <c r="H200" s="320" t="s">
        <v>126</v>
      </c>
      <c r="I200" s="324" t="s">
        <v>298</v>
      </c>
      <c r="J200" s="106" t="str">
        <f>VLOOKUP(I200,Presupuesto!$B$11:$C$566,2,0)</f>
        <v>VIATICOS (26200-00)</v>
      </c>
      <c r="K200" s="321" t="s">
        <v>468</v>
      </c>
      <c r="L200" s="325" t="s">
        <v>409</v>
      </c>
    </row>
    <row r="202" spans="3:12" ht="15.75" thickBot="1"/>
    <row r="203" spans="3:12" ht="15.75" thickBot="1">
      <c r="C203" s="29" t="s">
        <v>43</v>
      </c>
      <c r="D203" s="30">
        <f>SUM(G210:G219)</f>
        <v>21391.666666666668</v>
      </c>
      <c r="E203" s="93"/>
      <c r="F203" s="93"/>
      <c r="G203" s="93"/>
      <c r="H203" s="76"/>
      <c r="I203" s="76"/>
      <c r="J203" s="76"/>
      <c r="K203" s="112"/>
      <c r="L203" s="434"/>
    </row>
    <row r="204" spans="3:12">
      <c r="C204" s="70"/>
      <c r="D204" s="31"/>
      <c r="E204" s="93"/>
      <c r="F204" s="93"/>
      <c r="G204" s="93"/>
      <c r="H204" s="76"/>
      <c r="I204" s="76"/>
      <c r="J204" s="76"/>
      <c r="K204" s="112"/>
      <c r="L204" s="434"/>
    </row>
    <row r="205" spans="3:12">
      <c r="C205" s="70"/>
      <c r="D205" s="31"/>
      <c r="E205" s="93"/>
      <c r="F205" s="93"/>
      <c r="G205" s="93"/>
      <c r="H205" s="76"/>
      <c r="I205" s="76"/>
      <c r="J205" s="76"/>
      <c r="K205" s="112"/>
      <c r="L205" s="434"/>
    </row>
    <row r="206" spans="3:12" ht="15.75">
      <c r="C206" s="202" t="s">
        <v>389</v>
      </c>
      <c r="D206" s="351" t="s">
        <v>1686</v>
      </c>
      <c r="E206" s="93"/>
      <c r="F206" s="93"/>
      <c r="G206" s="93"/>
      <c r="H206" s="76"/>
      <c r="I206" s="76"/>
      <c r="J206" s="76"/>
      <c r="K206" s="112"/>
      <c r="L206" s="434"/>
    </row>
    <row r="207" spans="3:12" ht="18.75">
      <c r="C207" s="210" t="str">
        <f>IFERROR(VLOOKUP(D206,'1. Desarrollo e Innov. Curricu.'!$E:$F,2,FALSE),IFERROR(VLOOKUP(D206,'2. Investigación Científica'!$E:$F,2,FALSE),IFERROR(VLOOKUP(D206,'3. Vinculación Univ. Sociedad'!$E:$F,2,FALSE),IFERROR(VLOOKUP(D206,'4. Docencia y Profesorado Univ.'!$E:$F,2,FALSE),IFERROR(VLOOKUP(D206,'5. Estudiantes y Graduados'!$E:$F,2,FALSE),IFERROR(VLOOKUP(D206,'11. Gestion Administrativa'!$E:$F,2,FALSE),IFERROR(VLOOKUP(D206,'13. Gestión Académica'!$E:$F,2,FALSE),IFERROR(VLOOKUP(D206,'8. Asegura. de la Calid. y M'!$E:$F,2,FALSE),IFERROR(VLOOKUP(D206,'6. Gestión del Conocimiento'!$E:$F,2,FALSE),IFERROR(VLOOKUP(D206,'15. Gobernabilidad y Proceso...'!$E:$F,2,FALSE),IFERROR(VLOOKUP(D206,'12. Gestión del Talento Humano'!$E:$F,2,FALSE),IFERROR(VLOOKUP(D206,'14. Internacional... de la E.S.'!$E:$F,2,FALSE),IFERROR(VLOOKUP(D206,'10. Posgrado'!$E:$F,2,FALSE),IFERROR(VLOOKUP(D206,'17. Gestión TIC'!$E:$F,2,FALSE),IFERROR(VLOOKUP(D206,'16. Desa. del Sistema Educ.Sup.'!$E:$F,2,FALSE),IFERROR(VLOOKUP(D206,'9. Cultura de Inno. Insti...'!$E:$F,2,FALSE),VLOOKUP(D206,'7. Lo Esencial de la Reforma U.'!$E:$F,2,0)))))))))))))))))</f>
        <v>1.Capacitación en educación no formal al personal docente. 2. Conformación del equipo gestor en educación no formal. 3. Diseño de Proyectos en información continua</v>
      </c>
      <c r="D207" s="31"/>
      <c r="E207" s="93"/>
      <c r="F207" s="93"/>
      <c r="G207" s="93"/>
      <c r="H207" s="76"/>
      <c r="I207" s="76"/>
      <c r="J207" s="76"/>
      <c r="K207" s="112"/>
      <c r="L207" s="434"/>
    </row>
    <row r="208" spans="3:12" ht="15.75" thickBot="1">
      <c r="C208" s="70"/>
      <c r="D208" s="31"/>
      <c r="E208" s="93"/>
      <c r="F208" s="93"/>
      <c r="G208" s="93"/>
      <c r="H208" s="76"/>
      <c r="I208" s="76"/>
      <c r="J208" s="76"/>
      <c r="K208" s="112"/>
      <c r="L208" s="434"/>
    </row>
    <row r="209" spans="3:12" ht="30.75" thickBot="1">
      <c r="C209" s="126" t="s">
        <v>44</v>
      </c>
      <c r="D209" s="129" t="s">
        <v>45</v>
      </c>
      <c r="E209" s="128" t="s">
        <v>55</v>
      </c>
      <c r="F209" s="128" t="s">
        <v>57</v>
      </c>
      <c r="G209" s="127" t="s">
        <v>27</v>
      </c>
      <c r="H209" s="133" t="s">
        <v>128</v>
      </c>
      <c r="I209" s="128" t="s">
        <v>46</v>
      </c>
      <c r="J209" s="128" t="s">
        <v>129</v>
      </c>
      <c r="K209" s="128" t="s">
        <v>407</v>
      </c>
      <c r="L209" s="128" t="s">
        <v>408</v>
      </c>
    </row>
    <row r="210" spans="3:12" ht="15.75" thickBot="1">
      <c r="C210" s="317" t="s">
        <v>47</v>
      </c>
      <c r="D210" s="830">
        <v>100</v>
      </c>
      <c r="E210" s="318"/>
      <c r="F210" s="115">
        <v>30000</v>
      </c>
      <c r="G210" s="319">
        <f t="shared" ref="G210:G218" si="19">E210*F210</f>
        <v>0</v>
      </c>
      <c r="H210" s="320" t="s">
        <v>126</v>
      </c>
      <c r="I210" s="116" t="s">
        <v>696</v>
      </c>
      <c r="J210" s="116" t="str">
        <f>VLOOKUP(I210,Presupuesto!$B$11:$C$566,2,0)</f>
        <v>SERVICIOS DE CAPACITACION.</v>
      </c>
      <c r="K210" s="321" t="s">
        <v>468</v>
      </c>
      <c r="L210" s="116" t="s">
        <v>391</v>
      </c>
    </row>
    <row r="211" spans="3:12" ht="15.75" thickBot="1">
      <c r="C211" s="99" t="s">
        <v>48</v>
      </c>
      <c r="D211" s="831"/>
      <c r="E211" s="200">
        <f>D210</f>
        <v>100</v>
      </c>
      <c r="F211" s="100">
        <v>50</v>
      </c>
      <c r="G211" s="97">
        <f t="shared" si="19"/>
        <v>5000</v>
      </c>
      <c r="H211" s="320" t="s">
        <v>126</v>
      </c>
      <c r="I211" s="98" t="s">
        <v>714</v>
      </c>
      <c r="J211" s="98" t="str">
        <f>VLOOKUP(I211,Presupuesto!$B$11:$C$566,2,0)</f>
        <v>SERVICIOS DE IMPRENTA PUBLIC.Y REPRODUCCION</v>
      </c>
      <c r="K211" s="321" t="s">
        <v>468</v>
      </c>
      <c r="L211" s="98" t="s">
        <v>409</v>
      </c>
    </row>
    <row r="212" spans="3:12" ht="15.75" thickBot="1">
      <c r="C212" s="99" t="s">
        <v>49</v>
      </c>
      <c r="D212" s="831"/>
      <c r="E212" s="200">
        <f>D210</f>
        <v>100</v>
      </c>
      <c r="F212" s="100">
        <v>150</v>
      </c>
      <c r="G212" s="97">
        <f t="shared" si="19"/>
        <v>15000</v>
      </c>
      <c r="H212" s="320" t="s">
        <v>126</v>
      </c>
      <c r="I212" s="98" t="s">
        <v>789</v>
      </c>
      <c r="J212" s="98" t="str">
        <f>VLOOKUP(I212,Presupuesto!$B$11:$C$566,2,0)</f>
        <v>ALIMENTOS B EBIDAS PARA PERSONAS</v>
      </c>
      <c r="K212" s="321" t="s">
        <v>468</v>
      </c>
      <c r="L212" s="98" t="s">
        <v>393</v>
      </c>
    </row>
    <row r="213" spans="3:12" ht="15.75" thickBot="1">
      <c r="C213" s="99" t="s">
        <v>50</v>
      </c>
      <c r="D213" s="831"/>
      <c r="E213" s="151">
        <v>0</v>
      </c>
      <c r="F213" s="118">
        <v>10000</v>
      </c>
      <c r="G213" s="97">
        <f t="shared" si="19"/>
        <v>0</v>
      </c>
      <c r="H213" s="320" t="s">
        <v>126</v>
      </c>
      <c r="I213" s="314" t="s">
        <v>297</v>
      </c>
      <c r="J213" s="98" t="str">
        <f>VLOOKUP(I213,Presupuesto!$B$11:$C$566,2,0)</f>
        <v>PASAJES (26100-00)</v>
      </c>
      <c r="K213" s="321" t="s">
        <v>468</v>
      </c>
      <c r="L213" s="98" t="s">
        <v>409</v>
      </c>
    </row>
    <row r="214" spans="3:12" ht="15.75" thickBot="1">
      <c r="C214" s="99" t="s">
        <v>414</v>
      </c>
      <c r="D214" s="831"/>
      <c r="E214" s="151">
        <v>0</v>
      </c>
      <c r="F214" s="118">
        <v>250</v>
      </c>
      <c r="G214" s="97">
        <f t="shared" si="19"/>
        <v>0</v>
      </c>
      <c r="H214" s="320" t="s">
        <v>126</v>
      </c>
      <c r="I214" s="98" t="s">
        <v>818</v>
      </c>
      <c r="J214" s="98" t="str">
        <f>VLOOKUP(I214,Presupuesto!$B$11:$C$566,2,0)</f>
        <v>PRODUCTOS PAPEL Y CARTON</v>
      </c>
      <c r="K214" s="321" t="s">
        <v>468</v>
      </c>
      <c r="L214" s="98" t="s">
        <v>409</v>
      </c>
    </row>
    <row r="215" spans="3:12" ht="15.75" thickBot="1">
      <c r="C215" s="99" t="s">
        <v>51</v>
      </c>
      <c r="D215" s="831"/>
      <c r="E215" s="200">
        <f>(D210*25)/500</f>
        <v>5</v>
      </c>
      <c r="F215" s="100">
        <v>85</v>
      </c>
      <c r="G215" s="97">
        <f t="shared" si="19"/>
        <v>425</v>
      </c>
      <c r="H215" s="320" t="s">
        <v>126</v>
      </c>
      <c r="I215" s="98" t="s">
        <v>818</v>
      </c>
      <c r="J215" s="98" t="str">
        <f>VLOOKUP(I215,Presupuesto!$B$11:$C$566,2,0)</f>
        <v>PRODUCTOS PAPEL Y CARTON</v>
      </c>
      <c r="K215" s="321" t="s">
        <v>468</v>
      </c>
      <c r="L215" s="98" t="s">
        <v>409</v>
      </c>
    </row>
    <row r="216" spans="3:12" ht="15.75" thickBot="1">
      <c r="C216" s="99" t="s">
        <v>120</v>
      </c>
      <c r="D216" s="831"/>
      <c r="E216" s="200">
        <f>D210/12</f>
        <v>8.3333333333333339</v>
      </c>
      <c r="F216" s="100">
        <v>36</v>
      </c>
      <c r="G216" s="97">
        <f t="shared" si="19"/>
        <v>300</v>
      </c>
      <c r="H216" s="320" t="s">
        <v>126</v>
      </c>
      <c r="I216" s="98" t="s">
        <v>939</v>
      </c>
      <c r="J216" s="98" t="str">
        <f>VLOOKUP(I216,Presupuesto!$B$11:$C$566,2,0)</f>
        <v>UTILES DE ESCRITORIO, OFICINA Y ENSE¥ANZA</v>
      </c>
      <c r="K216" s="321" t="s">
        <v>468</v>
      </c>
      <c r="L216" s="98" t="s">
        <v>409</v>
      </c>
    </row>
    <row r="217" spans="3:12" ht="15.75" thickBot="1">
      <c r="C217" s="99" t="s">
        <v>34</v>
      </c>
      <c r="D217" s="831"/>
      <c r="E217" s="200">
        <f>D210/12</f>
        <v>8.3333333333333339</v>
      </c>
      <c r="F217" s="100">
        <v>80</v>
      </c>
      <c r="G217" s="97">
        <f t="shared" si="19"/>
        <v>666.66666666666674</v>
      </c>
      <c r="H217" s="320" t="s">
        <v>126</v>
      </c>
      <c r="I217" s="98" t="s">
        <v>939</v>
      </c>
      <c r="J217" s="98" t="str">
        <f>VLOOKUP(I217,Presupuesto!$B$11:$C$566,2,0)</f>
        <v>UTILES DE ESCRITORIO, OFICINA Y ENSE¥ANZA</v>
      </c>
      <c r="K217" s="321" t="s">
        <v>468</v>
      </c>
      <c r="L217" s="98" t="s">
        <v>409</v>
      </c>
    </row>
    <row r="218" spans="3:12" ht="15.75" thickBot="1">
      <c r="C218" s="109" t="s">
        <v>52</v>
      </c>
      <c r="D218" s="831"/>
      <c r="E218" s="212">
        <v>0</v>
      </c>
      <c r="F218" s="119">
        <v>25</v>
      </c>
      <c r="G218" s="97">
        <f t="shared" si="19"/>
        <v>0</v>
      </c>
      <c r="H218" s="320" t="s">
        <v>126</v>
      </c>
      <c r="I218" s="98" t="s">
        <v>939</v>
      </c>
      <c r="J218" s="98" t="str">
        <f>VLOOKUP(I218,Presupuesto!$B$11:$C$566,2,0)</f>
        <v>UTILES DE ESCRITORIO, OFICINA Y ENSE¥ANZA</v>
      </c>
      <c r="K218" s="321" t="s">
        <v>468</v>
      </c>
      <c r="L218" s="98" t="s">
        <v>409</v>
      </c>
    </row>
    <row r="219" spans="3:12" ht="15.75" thickBot="1">
      <c r="C219" s="216" t="s">
        <v>427</v>
      </c>
      <c r="D219" s="217">
        <v>0</v>
      </c>
      <c r="E219" s="322">
        <v>0</v>
      </c>
      <c r="F219" s="104">
        <f>HLOOKUP(C219,$AH$2:$BU$3,2,0)</f>
        <v>1150</v>
      </c>
      <c r="G219" s="105">
        <f>D219*E219*F219</f>
        <v>0</v>
      </c>
      <c r="H219" s="320" t="s">
        <v>126</v>
      </c>
      <c r="I219" s="324" t="s">
        <v>298</v>
      </c>
      <c r="J219" s="106" t="str">
        <f>VLOOKUP(I219,Presupuesto!$B$11:$C$566,2,0)</f>
        <v>VIATICOS (26200-00)</v>
      </c>
      <c r="K219" s="321" t="s">
        <v>468</v>
      </c>
      <c r="L219" s="325" t="s">
        <v>409</v>
      </c>
    </row>
    <row r="221" spans="3:12" ht="15.75" thickBot="1"/>
    <row r="222" spans="3:12" ht="15.75" thickBot="1">
      <c r="C222" s="29" t="s">
        <v>43</v>
      </c>
      <c r="D222" s="30">
        <f>SUM(G229:G238)</f>
        <v>64175</v>
      </c>
      <c r="E222" s="93"/>
      <c r="F222" s="93"/>
      <c r="G222" s="93"/>
      <c r="H222" s="76"/>
      <c r="I222" s="76"/>
      <c r="J222" s="76"/>
      <c r="K222" s="112"/>
      <c r="L222" s="434"/>
    </row>
    <row r="223" spans="3:12">
      <c r="C223" s="70"/>
      <c r="D223" s="31"/>
      <c r="E223" s="93"/>
      <c r="F223" s="93"/>
      <c r="G223" s="93"/>
      <c r="H223" s="76"/>
      <c r="I223" s="76"/>
      <c r="J223" s="76"/>
      <c r="K223" s="112"/>
      <c r="L223" s="434"/>
    </row>
    <row r="224" spans="3:12">
      <c r="C224" s="70"/>
      <c r="D224" s="31"/>
      <c r="E224" s="93"/>
      <c r="F224" s="93"/>
      <c r="G224" s="93"/>
      <c r="H224" s="76"/>
      <c r="I224" s="76"/>
      <c r="J224" s="76"/>
      <c r="K224" s="112"/>
      <c r="L224" s="434"/>
    </row>
    <row r="225" spans="3:12" ht="15.75">
      <c r="C225" s="202" t="s">
        <v>389</v>
      </c>
      <c r="D225" s="351" t="s">
        <v>1688</v>
      </c>
      <c r="E225" s="93"/>
      <c r="F225" s="93"/>
      <c r="G225" s="93"/>
      <c r="H225" s="76"/>
      <c r="I225" s="76"/>
      <c r="J225" s="76"/>
      <c r="K225" s="112"/>
      <c r="L225" s="434"/>
    </row>
    <row r="226" spans="3:12" ht="18.75">
      <c r="C226" s="210" t="str">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 xml:space="preserve">1. Presentación de proyectos de la UNAH VS,  al grupo de voluntarios. 2. Impartir talleres informativos de proyectos donde pueden participar.  </v>
      </c>
      <c r="D226" s="31"/>
      <c r="E226" s="93"/>
      <c r="F226" s="93"/>
      <c r="G226" s="93"/>
      <c r="H226" s="76"/>
      <c r="I226" s="76"/>
      <c r="J226" s="76"/>
      <c r="K226" s="112"/>
      <c r="L226" s="434"/>
    </row>
    <row r="227" spans="3:12" ht="15.75" thickBot="1">
      <c r="C227" s="70"/>
      <c r="D227" s="31"/>
      <c r="E227" s="93"/>
      <c r="F227" s="93"/>
      <c r="G227" s="93"/>
      <c r="H227" s="76"/>
      <c r="I227" s="76"/>
      <c r="J227" s="76"/>
      <c r="K227" s="112"/>
      <c r="L227" s="434"/>
    </row>
    <row r="228" spans="3:12" ht="30.75" thickBot="1">
      <c r="C228" s="126" t="s">
        <v>44</v>
      </c>
      <c r="D228" s="129" t="s">
        <v>45</v>
      </c>
      <c r="E228" s="128" t="s">
        <v>55</v>
      </c>
      <c r="F228" s="128" t="s">
        <v>57</v>
      </c>
      <c r="G228" s="127" t="s">
        <v>27</v>
      </c>
      <c r="H228" s="133" t="s">
        <v>128</v>
      </c>
      <c r="I228" s="128" t="s">
        <v>46</v>
      </c>
      <c r="J228" s="128" t="s">
        <v>129</v>
      </c>
      <c r="K228" s="128" t="s">
        <v>407</v>
      </c>
      <c r="L228" s="128" t="s">
        <v>408</v>
      </c>
    </row>
    <row r="229" spans="3:12" ht="15.75" thickBot="1">
      <c r="C229" s="317" t="s">
        <v>47</v>
      </c>
      <c r="D229" s="830">
        <v>300</v>
      </c>
      <c r="E229" s="318"/>
      <c r="F229" s="115">
        <v>30000</v>
      </c>
      <c r="G229" s="319">
        <f t="shared" ref="G229:G237" si="20">E229*F229</f>
        <v>0</v>
      </c>
      <c r="H229" s="320" t="s">
        <v>126</v>
      </c>
      <c r="I229" s="116" t="s">
        <v>696</v>
      </c>
      <c r="J229" s="116" t="str">
        <f>VLOOKUP(I229,Presupuesto!$B$11:$C$566,2,0)</f>
        <v>SERVICIOS DE CAPACITACION.</v>
      </c>
      <c r="K229" s="321" t="s">
        <v>468</v>
      </c>
      <c r="L229" s="116" t="s">
        <v>391</v>
      </c>
    </row>
    <row r="230" spans="3:12" ht="15.75" thickBot="1">
      <c r="C230" s="99" t="s">
        <v>48</v>
      </c>
      <c r="D230" s="831"/>
      <c r="E230" s="200">
        <f>D229</f>
        <v>300</v>
      </c>
      <c r="F230" s="100">
        <v>50</v>
      </c>
      <c r="G230" s="97">
        <f t="shared" si="20"/>
        <v>15000</v>
      </c>
      <c r="H230" s="320" t="s">
        <v>126</v>
      </c>
      <c r="I230" s="98" t="s">
        <v>714</v>
      </c>
      <c r="J230" s="98" t="str">
        <f>VLOOKUP(I230,Presupuesto!$B$11:$C$566,2,0)</f>
        <v>SERVICIOS DE IMPRENTA PUBLIC.Y REPRODUCCION</v>
      </c>
      <c r="K230" s="321" t="s">
        <v>468</v>
      </c>
      <c r="L230" s="98" t="s">
        <v>409</v>
      </c>
    </row>
    <row r="231" spans="3:12" ht="15.75" thickBot="1">
      <c r="C231" s="99" t="s">
        <v>49</v>
      </c>
      <c r="D231" s="831"/>
      <c r="E231" s="200">
        <f>D229</f>
        <v>300</v>
      </c>
      <c r="F231" s="100">
        <v>150</v>
      </c>
      <c r="G231" s="97">
        <f t="shared" si="20"/>
        <v>45000</v>
      </c>
      <c r="H231" s="320" t="s">
        <v>126</v>
      </c>
      <c r="I231" s="98" t="s">
        <v>789</v>
      </c>
      <c r="J231" s="98" t="str">
        <f>VLOOKUP(I231,Presupuesto!$B$11:$C$566,2,0)</f>
        <v>ALIMENTOS B EBIDAS PARA PERSONAS</v>
      </c>
      <c r="K231" s="321" t="s">
        <v>468</v>
      </c>
      <c r="L231" s="98" t="s">
        <v>393</v>
      </c>
    </row>
    <row r="232" spans="3:12" ht="15.75" thickBot="1">
      <c r="C232" s="99" t="s">
        <v>50</v>
      </c>
      <c r="D232" s="831"/>
      <c r="E232" s="151">
        <v>0</v>
      </c>
      <c r="F232" s="118">
        <v>10000</v>
      </c>
      <c r="G232" s="97">
        <f t="shared" si="20"/>
        <v>0</v>
      </c>
      <c r="H232" s="320" t="s">
        <v>126</v>
      </c>
      <c r="I232" s="314" t="s">
        <v>297</v>
      </c>
      <c r="J232" s="98" t="str">
        <f>VLOOKUP(I232,Presupuesto!$B$11:$C$566,2,0)</f>
        <v>PASAJES (26100-00)</v>
      </c>
      <c r="K232" s="321" t="s">
        <v>468</v>
      </c>
      <c r="L232" s="98" t="s">
        <v>409</v>
      </c>
    </row>
    <row r="233" spans="3:12" ht="15.75" thickBot="1">
      <c r="C233" s="99" t="s">
        <v>414</v>
      </c>
      <c r="D233" s="831"/>
      <c r="E233" s="151">
        <v>0</v>
      </c>
      <c r="F233" s="118">
        <v>250</v>
      </c>
      <c r="G233" s="97">
        <f t="shared" si="20"/>
        <v>0</v>
      </c>
      <c r="H233" s="320" t="s">
        <v>126</v>
      </c>
      <c r="I233" s="98" t="s">
        <v>818</v>
      </c>
      <c r="J233" s="98" t="str">
        <f>VLOOKUP(I233,Presupuesto!$B$11:$C$566,2,0)</f>
        <v>PRODUCTOS PAPEL Y CARTON</v>
      </c>
      <c r="K233" s="321" t="s">
        <v>468</v>
      </c>
      <c r="L233" s="98" t="s">
        <v>409</v>
      </c>
    </row>
    <row r="234" spans="3:12" ht="15.75" thickBot="1">
      <c r="C234" s="99" t="s">
        <v>51</v>
      </c>
      <c r="D234" s="831"/>
      <c r="E234" s="200">
        <f>(D229*25)/500</f>
        <v>15</v>
      </c>
      <c r="F234" s="100">
        <v>85</v>
      </c>
      <c r="G234" s="97">
        <f t="shared" si="20"/>
        <v>1275</v>
      </c>
      <c r="H234" s="320" t="s">
        <v>126</v>
      </c>
      <c r="I234" s="98" t="s">
        <v>818</v>
      </c>
      <c r="J234" s="98" t="str">
        <f>VLOOKUP(I234,Presupuesto!$B$11:$C$566,2,0)</f>
        <v>PRODUCTOS PAPEL Y CARTON</v>
      </c>
      <c r="K234" s="321" t="s">
        <v>468</v>
      </c>
      <c r="L234" s="98" t="s">
        <v>409</v>
      </c>
    </row>
    <row r="235" spans="3:12" ht="15.75" thickBot="1">
      <c r="C235" s="99" t="s">
        <v>120</v>
      </c>
      <c r="D235" s="831"/>
      <c r="E235" s="200">
        <f>D229/12</f>
        <v>25</v>
      </c>
      <c r="F235" s="100">
        <v>36</v>
      </c>
      <c r="G235" s="97">
        <f t="shared" si="20"/>
        <v>900</v>
      </c>
      <c r="H235" s="320" t="s">
        <v>126</v>
      </c>
      <c r="I235" s="98" t="s">
        <v>939</v>
      </c>
      <c r="J235" s="98" t="str">
        <f>VLOOKUP(I235,Presupuesto!$B$11:$C$566,2,0)</f>
        <v>UTILES DE ESCRITORIO, OFICINA Y ENSE¥ANZA</v>
      </c>
      <c r="K235" s="321" t="s">
        <v>468</v>
      </c>
      <c r="L235" s="98" t="s">
        <v>409</v>
      </c>
    </row>
    <row r="236" spans="3:12" ht="15.75" thickBot="1">
      <c r="C236" s="99" t="s">
        <v>34</v>
      </c>
      <c r="D236" s="831"/>
      <c r="E236" s="200">
        <f>D229/12</f>
        <v>25</v>
      </c>
      <c r="F236" s="100">
        <v>80</v>
      </c>
      <c r="G236" s="97">
        <f t="shared" si="20"/>
        <v>2000</v>
      </c>
      <c r="H236" s="320" t="s">
        <v>126</v>
      </c>
      <c r="I236" s="98" t="s">
        <v>939</v>
      </c>
      <c r="J236" s="98" t="str">
        <f>VLOOKUP(I236,Presupuesto!$B$11:$C$566,2,0)</f>
        <v>UTILES DE ESCRITORIO, OFICINA Y ENSE¥ANZA</v>
      </c>
      <c r="K236" s="321" t="s">
        <v>468</v>
      </c>
      <c r="L236" s="98" t="s">
        <v>409</v>
      </c>
    </row>
    <row r="237" spans="3:12" ht="15.75" thickBot="1">
      <c r="C237" s="109" t="s">
        <v>52</v>
      </c>
      <c r="D237" s="831"/>
      <c r="E237" s="212">
        <v>0</v>
      </c>
      <c r="F237" s="119">
        <v>25</v>
      </c>
      <c r="G237" s="97">
        <f t="shared" si="20"/>
        <v>0</v>
      </c>
      <c r="H237" s="320" t="s">
        <v>126</v>
      </c>
      <c r="I237" s="98" t="s">
        <v>939</v>
      </c>
      <c r="J237" s="98" t="str">
        <f>VLOOKUP(I237,Presupuesto!$B$11:$C$566,2,0)</f>
        <v>UTILES DE ESCRITORIO, OFICINA Y ENSE¥ANZA</v>
      </c>
      <c r="K237" s="321" t="s">
        <v>468</v>
      </c>
      <c r="L237" s="98" t="s">
        <v>409</v>
      </c>
    </row>
    <row r="238" spans="3:12" ht="15.75" thickBot="1">
      <c r="C238" s="216" t="s">
        <v>427</v>
      </c>
      <c r="D238" s="217">
        <v>0</v>
      </c>
      <c r="E238" s="322">
        <v>0</v>
      </c>
      <c r="F238" s="104">
        <f>HLOOKUP(C238,$AH$2:$BU$3,2,0)</f>
        <v>1150</v>
      </c>
      <c r="G238" s="105">
        <f>D238*E238*F238</f>
        <v>0</v>
      </c>
      <c r="H238" s="320" t="s">
        <v>126</v>
      </c>
      <c r="I238" s="324" t="s">
        <v>298</v>
      </c>
      <c r="J238" s="106" t="str">
        <f>VLOOKUP(I238,Presupuesto!$B$11:$C$566,2,0)</f>
        <v>VIATICOS (26200-00)</v>
      </c>
      <c r="K238" s="321" t="s">
        <v>468</v>
      </c>
      <c r="L238" s="325" t="s">
        <v>409</v>
      </c>
    </row>
    <row r="240" spans="3:12" ht="15.75" thickBot="1"/>
    <row r="241" spans="3:12" ht="15.75" thickBot="1">
      <c r="C241" s="29" t="s">
        <v>43</v>
      </c>
      <c r="D241" s="30">
        <f>SUM(G248:G257)</f>
        <v>68350</v>
      </c>
      <c r="E241" s="93"/>
      <c r="F241" s="93"/>
      <c r="G241" s="93"/>
      <c r="H241" s="76"/>
      <c r="I241" s="76"/>
      <c r="J241" s="76"/>
      <c r="K241" s="112"/>
      <c r="L241" s="434"/>
    </row>
    <row r="242" spans="3:12">
      <c r="C242" s="70"/>
      <c r="D242" s="31"/>
      <c r="E242" s="93"/>
      <c r="F242" s="93"/>
      <c r="G242" s="93"/>
      <c r="H242" s="76"/>
      <c r="I242" s="76"/>
      <c r="J242" s="76"/>
      <c r="K242" s="112"/>
      <c r="L242" s="434"/>
    </row>
    <row r="243" spans="3:12">
      <c r="C243" s="70"/>
      <c r="D243" s="31"/>
      <c r="E243" s="93"/>
      <c r="F243" s="93"/>
      <c r="G243" s="93"/>
      <c r="H243" s="76"/>
      <c r="I243" s="76"/>
      <c r="J243" s="76"/>
      <c r="K243" s="112"/>
      <c r="L243" s="434"/>
    </row>
    <row r="244" spans="3:12" ht="15.75">
      <c r="C244" s="202" t="s">
        <v>389</v>
      </c>
      <c r="D244" s="351" t="s">
        <v>1685</v>
      </c>
      <c r="E244" s="93"/>
      <c r="F244" s="93"/>
      <c r="G244" s="93"/>
      <c r="H244" s="76"/>
      <c r="I244" s="76"/>
      <c r="J244" s="76"/>
      <c r="K244" s="112"/>
      <c r="L244" s="434"/>
    </row>
    <row r="245" spans="3:12" ht="18.75">
      <c r="C245" s="210" t="str">
        <f>IFERROR(VLOOKUP(D244,'1. Desarrollo e Innov. Curricu.'!$E:$F,2,FALSE),IFERROR(VLOOKUP(D244,'2. Investigación Científica'!$E:$F,2,FALSE),IFERROR(VLOOKUP(D244,'3. Vinculación Univ. Sociedad'!$E:$F,2,FALSE),IFERROR(VLOOKUP(D244,'4. Docencia y Profesorado Univ.'!$E:$F,2,FALSE),IFERROR(VLOOKUP(D244,'5. Estudiantes y Graduados'!$E:$F,2,FALSE),IFERROR(VLOOKUP(D244,'11. Gestion Administrativa'!$E:$F,2,FALSE),IFERROR(VLOOKUP(D244,'13. Gestión Académica'!$E:$F,2,FALSE),IFERROR(VLOOKUP(D244,'8. Asegura. de la Calid. y M'!$E:$F,2,FALSE),IFERROR(VLOOKUP(D244,'6. Gestión del Conocimiento'!$E:$F,2,FALSE),IFERROR(VLOOKUP(D244,'15. Gobernabilidad y Proceso...'!$E:$F,2,FALSE),IFERROR(VLOOKUP(D244,'12. Gestión del Talento Humano'!$E:$F,2,FALSE),IFERROR(VLOOKUP(D244,'14. Internacional... de la E.S.'!$E:$F,2,FALSE),IFERROR(VLOOKUP(D244,'10. Posgrado'!$E:$F,2,FALSE),IFERROR(VLOOKUP(D244,'17. Gestión TIC'!$E:$F,2,FALSE),IFERROR(VLOOKUP(D244,'16. Desa. del Sistema Educ.Sup.'!$E:$F,2,FALSE),IFERROR(VLOOKUP(D244,'9. Cultura de Inno. Insti...'!$E:$F,2,FALSE),VLOOKUP(D244,'7. Lo Esencial de la Reforma U.'!$E:$F,2,0)))))))))))))))))</f>
        <v>Planificacion de las jornadas de socializacion.  Ejecutar las jornadas de socialización sobre  las políticas de Vinculación Universidad Sociedad.</v>
      </c>
      <c r="D245" s="31"/>
      <c r="E245" s="93"/>
      <c r="F245" s="93"/>
      <c r="G245" s="93"/>
      <c r="H245" s="76"/>
      <c r="I245" s="76"/>
      <c r="J245" s="76"/>
      <c r="K245" s="112"/>
      <c r="L245" s="434"/>
    </row>
    <row r="246" spans="3:12" ht="15.75" thickBot="1">
      <c r="C246" s="70"/>
      <c r="D246" s="31"/>
      <c r="E246" s="93"/>
      <c r="F246" s="93"/>
      <c r="G246" s="93"/>
      <c r="H246" s="76"/>
      <c r="I246" s="76"/>
      <c r="J246" s="76"/>
      <c r="K246" s="112"/>
      <c r="L246" s="434"/>
    </row>
    <row r="247" spans="3:12" ht="30.75" thickBot="1">
      <c r="C247" s="126" t="s">
        <v>44</v>
      </c>
      <c r="D247" s="129" t="s">
        <v>45</v>
      </c>
      <c r="E247" s="128" t="s">
        <v>55</v>
      </c>
      <c r="F247" s="128" t="s">
        <v>57</v>
      </c>
      <c r="G247" s="127" t="s">
        <v>27</v>
      </c>
      <c r="H247" s="133" t="s">
        <v>128</v>
      </c>
      <c r="I247" s="128" t="s">
        <v>46</v>
      </c>
      <c r="J247" s="128" t="s">
        <v>129</v>
      </c>
      <c r="K247" s="128" t="s">
        <v>407</v>
      </c>
      <c r="L247" s="128" t="s">
        <v>408</v>
      </c>
    </row>
    <row r="248" spans="3:12" ht="15.75" thickBot="1">
      <c r="C248" s="317" t="s">
        <v>47</v>
      </c>
      <c r="D248" s="830">
        <v>600</v>
      </c>
      <c r="E248" s="318"/>
      <c r="F248" s="115">
        <v>30000</v>
      </c>
      <c r="G248" s="319">
        <f t="shared" ref="G248:G256" si="21">E248*F248</f>
        <v>0</v>
      </c>
      <c r="H248" s="320" t="s">
        <v>126</v>
      </c>
      <c r="I248" s="116" t="s">
        <v>696</v>
      </c>
      <c r="J248" s="116" t="str">
        <f>VLOOKUP(I248,Presupuesto!$B$11:$C$566,2,0)</f>
        <v>SERVICIOS DE CAPACITACION.</v>
      </c>
      <c r="K248" s="321" t="s">
        <v>468</v>
      </c>
      <c r="L248" s="116" t="s">
        <v>391</v>
      </c>
    </row>
    <row r="249" spans="3:12" ht="15.75" thickBot="1">
      <c r="C249" s="99" t="s">
        <v>48</v>
      </c>
      <c r="D249" s="831"/>
      <c r="E249" s="200">
        <f>D248</f>
        <v>600</v>
      </c>
      <c r="F249" s="100">
        <v>50</v>
      </c>
      <c r="G249" s="97">
        <f t="shared" si="21"/>
        <v>30000</v>
      </c>
      <c r="H249" s="320" t="s">
        <v>126</v>
      </c>
      <c r="I249" s="98" t="s">
        <v>714</v>
      </c>
      <c r="J249" s="98" t="str">
        <f>VLOOKUP(I249,Presupuesto!$B$11:$C$566,2,0)</f>
        <v>SERVICIOS DE IMPRENTA PUBLIC.Y REPRODUCCION</v>
      </c>
      <c r="K249" s="321" t="s">
        <v>468</v>
      </c>
      <c r="L249" s="98" t="s">
        <v>409</v>
      </c>
    </row>
    <row r="250" spans="3:12" ht="15.75" thickBot="1">
      <c r="C250" s="99" t="s">
        <v>49</v>
      </c>
      <c r="D250" s="831"/>
      <c r="E250" s="200">
        <f>D248</f>
        <v>600</v>
      </c>
      <c r="F250" s="100">
        <v>50</v>
      </c>
      <c r="G250" s="97">
        <f t="shared" si="21"/>
        <v>30000</v>
      </c>
      <c r="H250" s="320" t="s">
        <v>126</v>
      </c>
      <c r="I250" s="98" t="s">
        <v>789</v>
      </c>
      <c r="J250" s="98" t="str">
        <f>VLOOKUP(I250,Presupuesto!$B$11:$C$566,2,0)</f>
        <v>ALIMENTOS B EBIDAS PARA PERSONAS</v>
      </c>
      <c r="K250" s="321" t="s">
        <v>468</v>
      </c>
      <c r="L250" s="98" t="s">
        <v>393</v>
      </c>
    </row>
    <row r="251" spans="3:12" ht="15.75" thickBot="1">
      <c r="C251" s="99" t="s">
        <v>50</v>
      </c>
      <c r="D251" s="831"/>
      <c r="E251" s="151">
        <v>0</v>
      </c>
      <c r="F251" s="118">
        <v>10000</v>
      </c>
      <c r="G251" s="97">
        <f t="shared" si="21"/>
        <v>0</v>
      </c>
      <c r="H251" s="320" t="s">
        <v>126</v>
      </c>
      <c r="I251" s="314" t="s">
        <v>297</v>
      </c>
      <c r="J251" s="98" t="str">
        <f>VLOOKUP(I251,Presupuesto!$B$11:$C$566,2,0)</f>
        <v>PASAJES (26100-00)</v>
      </c>
      <c r="K251" s="321" t="s">
        <v>468</v>
      </c>
      <c r="L251" s="98" t="s">
        <v>409</v>
      </c>
    </row>
    <row r="252" spans="3:12" ht="15.75" thickBot="1">
      <c r="C252" s="99" t="s">
        <v>414</v>
      </c>
      <c r="D252" s="831"/>
      <c r="E252" s="151">
        <v>0</v>
      </c>
      <c r="F252" s="118">
        <v>250</v>
      </c>
      <c r="G252" s="97">
        <f t="shared" si="21"/>
        <v>0</v>
      </c>
      <c r="H252" s="320" t="s">
        <v>126</v>
      </c>
      <c r="I252" s="98" t="s">
        <v>818</v>
      </c>
      <c r="J252" s="98" t="str">
        <f>VLOOKUP(I252,Presupuesto!$B$11:$C$566,2,0)</f>
        <v>PRODUCTOS PAPEL Y CARTON</v>
      </c>
      <c r="K252" s="321" t="s">
        <v>468</v>
      </c>
      <c r="L252" s="98" t="s">
        <v>409</v>
      </c>
    </row>
    <row r="253" spans="3:12" ht="15.75" thickBot="1">
      <c r="C253" s="99" t="s">
        <v>51</v>
      </c>
      <c r="D253" s="831"/>
      <c r="E253" s="200">
        <f>(D248*25)/500</f>
        <v>30</v>
      </c>
      <c r="F253" s="100">
        <v>85</v>
      </c>
      <c r="G253" s="97">
        <f t="shared" si="21"/>
        <v>2550</v>
      </c>
      <c r="H253" s="320" t="s">
        <v>126</v>
      </c>
      <c r="I253" s="98" t="s">
        <v>818</v>
      </c>
      <c r="J253" s="98" t="str">
        <f>VLOOKUP(I253,Presupuesto!$B$11:$C$566,2,0)</f>
        <v>PRODUCTOS PAPEL Y CARTON</v>
      </c>
      <c r="K253" s="321" t="s">
        <v>468</v>
      </c>
      <c r="L253" s="98" t="s">
        <v>409</v>
      </c>
    </row>
    <row r="254" spans="3:12" ht="15.75" thickBot="1">
      <c r="C254" s="99" t="s">
        <v>120</v>
      </c>
      <c r="D254" s="831"/>
      <c r="E254" s="200">
        <f>D248/12</f>
        <v>50</v>
      </c>
      <c r="F254" s="100">
        <v>36</v>
      </c>
      <c r="G254" s="97">
        <f t="shared" si="21"/>
        <v>1800</v>
      </c>
      <c r="H254" s="320" t="s">
        <v>126</v>
      </c>
      <c r="I254" s="98" t="s">
        <v>939</v>
      </c>
      <c r="J254" s="98" t="str">
        <f>VLOOKUP(I254,Presupuesto!$B$11:$C$566,2,0)</f>
        <v>UTILES DE ESCRITORIO, OFICINA Y ENSE¥ANZA</v>
      </c>
      <c r="K254" s="321" t="s">
        <v>468</v>
      </c>
      <c r="L254" s="98" t="s">
        <v>409</v>
      </c>
    </row>
    <row r="255" spans="3:12" ht="15.75" thickBot="1">
      <c r="C255" s="99" t="s">
        <v>34</v>
      </c>
      <c r="D255" s="831"/>
      <c r="E255" s="200">
        <f>D248/12</f>
        <v>50</v>
      </c>
      <c r="F255" s="100">
        <v>80</v>
      </c>
      <c r="G255" s="97">
        <f t="shared" si="21"/>
        <v>4000</v>
      </c>
      <c r="H255" s="320" t="s">
        <v>126</v>
      </c>
      <c r="I255" s="98" t="s">
        <v>939</v>
      </c>
      <c r="J255" s="98" t="str">
        <f>VLOOKUP(I255,Presupuesto!$B$11:$C$566,2,0)</f>
        <v>UTILES DE ESCRITORIO, OFICINA Y ENSE¥ANZA</v>
      </c>
      <c r="K255" s="321" t="s">
        <v>468</v>
      </c>
      <c r="L255" s="98" t="s">
        <v>409</v>
      </c>
    </row>
    <row r="256" spans="3:12" ht="15.75" thickBot="1">
      <c r="C256" s="109" t="s">
        <v>52</v>
      </c>
      <c r="D256" s="831"/>
      <c r="E256" s="212">
        <v>0</v>
      </c>
      <c r="F256" s="119">
        <v>25</v>
      </c>
      <c r="G256" s="97">
        <f t="shared" si="21"/>
        <v>0</v>
      </c>
      <c r="H256" s="320" t="s">
        <v>126</v>
      </c>
      <c r="I256" s="98" t="s">
        <v>939</v>
      </c>
      <c r="J256" s="98" t="str">
        <f>VLOOKUP(I256,Presupuesto!$B$11:$C$566,2,0)</f>
        <v>UTILES DE ESCRITORIO, OFICINA Y ENSE¥ANZA</v>
      </c>
      <c r="K256" s="321" t="s">
        <v>468</v>
      </c>
      <c r="L256" s="98" t="s">
        <v>409</v>
      </c>
    </row>
    <row r="257" spans="3:12" ht="15.75" thickBot="1">
      <c r="C257" s="216" t="s">
        <v>427</v>
      </c>
      <c r="D257" s="217">
        <v>0</v>
      </c>
      <c r="E257" s="322">
        <v>0</v>
      </c>
      <c r="F257" s="104">
        <f>HLOOKUP(C257,$AH$2:$BU$3,2,0)</f>
        <v>1150</v>
      </c>
      <c r="G257" s="105">
        <f>D257*E257*F257</f>
        <v>0</v>
      </c>
      <c r="H257" s="320" t="s">
        <v>126</v>
      </c>
      <c r="I257" s="324" t="s">
        <v>298</v>
      </c>
      <c r="J257" s="106" t="str">
        <f>VLOOKUP(I257,Presupuesto!$B$11:$C$566,2,0)</f>
        <v>VIATICOS (26200-00)</v>
      </c>
      <c r="K257" s="321" t="s">
        <v>468</v>
      </c>
      <c r="L257" s="325" t="s">
        <v>409</v>
      </c>
    </row>
    <row r="259" spans="3:12" ht="15.75" thickBot="1"/>
    <row r="260" spans="3:12" ht="15.75" thickBot="1">
      <c r="C260" s="29" t="s">
        <v>43</v>
      </c>
      <c r="D260" s="30">
        <f>SUM(G267:G276)</f>
        <v>213916.66666666666</v>
      </c>
      <c r="E260" s="93"/>
      <c r="F260" s="93"/>
      <c r="G260" s="93"/>
      <c r="H260" s="76"/>
      <c r="I260" s="76"/>
      <c r="J260" s="76"/>
      <c r="K260" s="112"/>
      <c r="L260" s="434"/>
    </row>
    <row r="261" spans="3:12">
      <c r="C261" s="70"/>
      <c r="D261" s="31"/>
      <c r="E261" s="93"/>
      <c r="F261" s="93"/>
      <c r="G261" s="93"/>
      <c r="H261" s="76"/>
      <c r="I261" s="76"/>
      <c r="J261" s="76"/>
      <c r="K261" s="112"/>
      <c r="L261" s="434"/>
    </row>
    <row r="262" spans="3:12">
      <c r="C262" s="70"/>
      <c r="D262" s="31"/>
      <c r="E262" s="93"/>
      <c r="F262" s="93"/>
      <c r="G262" s="93"/>
      <c r="H262" s="76"/>
      <c r="I262" s="76"/>
      <c r="J262" s="76"/>
      <c r="K262" s="112"/>
      <c r="L262" s="434"/>
    </row>
    <row r="263" spans="3:12" ht="15.75">
      <c r="C263" s="202" t="s">
        <v>389</v>
      </c>
      <c r="D263" s="351" t="s">
        <v>1765</v>
      </c>
      <c r="E263" s="93"/>
      <c r="F263" s="93"/>
      <c r="G263" s="93"/>
      <c r="H263" s="76"/>
      <c r="I263" s="76"/>
      <c r="J263" s="76"/>
      <c r="K263" s="112"/>
      <c r="L263" s="434"/>
    </row>
    <row r="264" spans="3:12" ht="18.75">
      <c r="C264" s="210" t="str">
        <f>IFERROR(VLOOKUP(D263,'1. Desarrollo e Innov. Curricu.'!$E:$F,2,FALSE),IFERROR(VLOOKUP(D263,'2. Investigación Científica'!$E:$F,2,FALSE),IFERROR(VLOOKUP(D263,'3. Vinculación Univ. Sociedad'!$E:$F,2,FALSE),IFERROR(VLOOKUP(D263,'4. Docencia y Profesorado Univ.'!$E:$F,2,FALSE),IFERROR(VLOOKUP(D263,'5. Estudiantes y Graduados'!$E:$F,2,FALSE),IFERROR(VLOOKUP(D263,'11. Gestion Administrativa'!$E:$F,2,FALSE),IFERROR(VLOOKUP(D263,'13. Gestión Académica'!$E:$F,2,FALSE),IFERROR(VLOOKUP(D263,'8. Asegura. de la Calid. y M'!$E:$F,2,FALSE),IFERROR(VLOOKUP(D263,'6. Gestión del Conocimiento'!$E:$F,2,FALSE),IFERROR(VLOOKUP(D263,'15. Gobernabilidad y Proceso...'!$E:$F,2,FALSE),IFERROR(VLOOKUP(D263,'12. Gestión del Talento Humano'!$E:$F,2,FALSE),IFERROR(VLOOKUP(D263,'14. Internacional... de la E.S.'!$E:$F,2,FALSE),IFERROR(VLOOKUP(D263,'10. Posgrado'!$E:$F,2,FALSE),IFERROR(VLOOKUP(D263,'17. Gestión TIC'!$E:$F,2,FALSE),IFERROR(VLOOKUP(D263,'16. Desa. del Sistema Educ.Sup.'!$E:$F,2,FALSE),IFERROR(VLOOKUP(D263,'9. Cultura de Inno. Insti...'!$E:$F,2,FALSE),VLOOKUP(D263,'7. Lo Esencial de la Reforma U.'!$E:$F,2,0)))))))))))))))))</f>
        <v xml:space="preserve">1. Realizacion de Talleres para establecer el plan de mentorias y  asesorias academicas.2. Socializar el plan de mentorias y asesorías academicas. 3. Ejecución del plan, 4. seguimiento del plan </v>
      </c>
      <c r="D264" s="31"/>
      <c r="E264" s="93"/>
      <c r="F264" s="93"/>
      <c r="G264" s="93"/>
      <c r="H264" s="76"/>
      <c r="I264" s="76"/>
      <c r="J264" s="76"/>
      <c r="K264" s="112"/>
      <c r="L264" s="434"/>
    </row>
    <row r="265" spans="3:12" ht="15.75" thickBot="1">
      <c r="C265" s="70"/>
      <c r="D265" s="31"/>
      <c r="E265" s="93"/>
      <c r="F265" s="93"/>
      <c r="G265" s="93"/>
      <c r="H265" s="76"/>
      <c r="I265" s="76"/>
      <c r="J265" s="76"/>
      <c r="K265" s="112"/>
      <c r="L265" s="434"/>
    </row>
    <row r="266" spans="3:12" ht="30.75" thickBot="1">
      <c r="C266" s="126" t="s">
        <v>44</v>
      </c>
      <c r="D266" s="129" t="s">
        <v>45</v>
      </c>
      <c r="E266" s="128" t="s">
        <v>55</v>
      </c>
      <c r="F266" s="128" t="s">
        <v>57</v>
      </c>
      <c r="G266" s="127" t="s">
        <v>27</v>
      </c>
      <c r="H266" s="133" t="s">
        <v>128</v>
      </c>
      <c r="I266" s="128" t="s">
        <v>46</v>
      </c>
      <c r="J266" s="128" t="s">
        <v>129</v>
      </c>
      <c r="K266" s="128" t="s">
        <v>407</v>
      </c>
      <c r="L266" s="128" t="s">
        <v>408</v>
      </c>
    </row>
    <row r="267" spans="3:12" ht="15.75" thickBot="1">
      <c r="C267" s="317" t="s">
        <v>47</v>
      </c>
      <c r="D267" s="830">
        <v>1000</v>
      </c>
      <c r="E267" s="318"/>
      <c r="F267" s="115">
        <v>30000</v>
      </c>
      <c r="G267" s="319">
        <f t="shared" ref="G267:G275" si="22">E267*F267</f>
        <v>0</v>
      </c>
      <c r="H267" s="320" t="s">
        <v>126</v>
      </c>
      <c r="I267" s="116" t="s">
        <v>696</v>
      </c>
      <c r="J267" s="116" t="str">
        <f>VLOOKUP(I267,Presupuesto!$B$11:$C$566,2,0)</f>
        <v>SERVICIOS DE CAPACITACION.</v>
      </c>
      <c r="K267" s="321" t="s">
        <v>1357</v>
      </c>
      <c r="L267" s="116" t="s">
        <v>391</v>
      </c>
    </row>
    <row r="268" spans="3:12" ht="15.75" thickBot="1">
      <c r="C268" s="99" t="s">
        <v>48</v>
      </c>
      <c r="D268" s="831"/>
      <c r="E268" s="200">
        <f>D267</f>
        <v>1000</v>
      </c>
      <c r="F268" s="100">
        <v>50</v>
      </c>
      <c r="G268" s="97">
        <f t="shared" si="22"/>
        <v>50000</v>
      </c>
      <c r="H268" s="320" t="s">
        <v>126</v>
      </c>
      <c r="I268" s="98" t="s">
        <v>714</v>
      </c>
      <c r="J268" s="98" t="str">
        <f>VLOOKUP(I268,Presupuesto!$B$11:$C$566,2,0)</f>
        <v>SERVICIOS DE IMPRENTA PUBLIC.Y REPRODUCCION</v>
      </c>
      <c r="K268" s="321" t="s">
        <v>1357</v>
      </c>
      <c r="L268" s="98" t="s">
        <v>409</v>
      </c>
    </row>
    <row r="269" spans="3:12" ht="15.75" thickBot="1">
      <c r="C269" s="99" t="s">
        <v>49</v>
      </c>
      <c r="D269" s="831"/>
      <c r="E269" s="200">
        <f>D267</f>
        <v>1000</v>
      </c>
      <c r="F269" s="100">
        <v>150</v>
      </c>
      <c r="G269" s="97">
        <f t="shared" si="22"/>
        <v>150000</v>
      </c>
      <c r="H269" s="320" t="s">
        <v>126</v>
      </c>
      <c r="I269" s="98" t="s">
        <v>789</v>
      </c>
      <c r="J269" s="98" t="str">
        <f>VLOOKUP(I269,Presupuesto!$B$11:$C$566,2,0)</f>
        <v>ALIMENTOS B EBIDAS PARA PERSONAS</v>
      </c>
      <c r="K269" s="321" t="s">
        <v>1357</v>
      </c>
      <c r="L269" s="98" t="s">
        <v>393</v>
      </c>
    </row>
    <row r="270" spans="3:12" ht="15.75" thickBot="1">
      <c r="C270" s="99" t="s">
        <v>50</v>
      </c>
      <c r="D270" s="831"/>
      <c r="E270" s="151">
        <v>0</v>
      </c>
      <c r="F270" s="118">
        <v>10000</v>
      </c>
      <c r="G270" s="97">
        <f t="shared" si="22"/>
        <v>0</v>
      </c>
      <c r="H270" s="320" t="s">
        <v>126</v>
      </c>
      <c r="I270" s="314" t="s">
        <v>297</v>
      </c>
      <c r="J270" s="98" t="str">
        <f>VLOOKUP(I270,Presupuesto!$B$11:$C$566,2,0)</f>
        <v>PASAJES (26100-00)</v>
      </c>
      <c r="K270" s="321" t="s">
        <v>1357</v>
      </c>
      <c r="L270" s="98" t="s">
        <v>409</v>
      </c>
    </row>
    <row r="271" spans="3:12" ht="15.75" thickBot="1">
      <c r="C271" s="99" t="s">
        <v>414</v>
      </c>
      <c r="D271" s="831"/>
      <c r="E271" s="151">
        <v>0</v>
      </c>
      <c r="F271" s="118">
        <v>250</v>
      </c>
      <c r="G271" s="97">
        <f t="shared" si="22"/>
        <v>0</v>
      </c>
      <c r="H271" s="320" t="s">
        <v>126</v>
      </c>
      <c r="I271" s="98" t="s">
        <v>818</v>
      </c>
      <c r="J271" s="98" t="str">
        <f>VLOOKUP(I271,Presupuesto!$B$11:$C$566,2,0)</f>
        <v>PRODUCTOS PAPEL Y CARTON</v>
      </c>
      <c r="K271" s="321" t="s">
        <v>1357</v>
      </c>
      <c r="L271" s="98" t="s">
        <v>409</v>
      </c>
    </row>
    <row r="272" spans="3:12" ht="15.75" thickBot="1">
      <c r="C272" s="99" t="s">
        <v>51</v>
      </c>
      <c r="D272" s="831"/>
      <c r="E272" s="200">
        <f>(D267*25)/500</f>
        <v>50</v>
      </c>
      <c r="F272" s="100">
        <v>85</v>
      </c>
      <c r="G272" s="97">
        <f t="shared" si="22"/>
        <v>4250</v>
      </c>
      <c r="H272" s="320" t="s">
        <v>126</v>
      </c>
      <c r="I272" s="98" t="s">
        <v>818</v>
      </c>
      <c r="J272" s="98" t="str">
        <f>VLOOKUP(I272,Presupuesto!$B$11:$C$566,2,0)</f>
        <v>PRODUCTOS PAPEL Y CARTON</v>
      </c>
      <c r="K272" s="321" t="s">
        <v>1357</v>
      </c>
      <c r="L272" s="98" t="s">
        <v>409</v>
      </c>
    </row>
    <row r="273" spans="3:12" ht="15.75" thickBot="1">
      <c r="C273" s="99" t="s">
        <v>120</v>
      </c>
      <c r="D273" s="831"/>
      <c r="E273" s="200">
        <f>D267/12</f>
        <v>83.333333333333329</v>
      </c>
      <c r="F273" s="100">
        <v>36</v>
      </c>
      <c r="G273" s="97">
        <f t="shared" si="22"/>
        <v>3000</v>
      </c>
      <c r="H273" s="320" t="s">
        <v>126</v>
      </c>
      <c r="I273" s="98" t="s">
        <v>939</v>
      </c>
      <c r="J273" s="98" t="str">
        <f>VLOOKUP(I273,Presupuesto!$B$11:$C$566,2,0)</f>
        <v>UTILES DE ESCRITORIO, OFICINA Y ENSE¥ANZA</v>
      </c>
      <c r="K273" s="321" t="s">
        <v>1357</v>
      </c>
      <c r="L273" s="98" t="s">
        <v>409</v>
      </c>
    </row>
    <row r="274" spans="3:12" ht="15.75" thickBot="1">
      <c r="C274" s="99" t="s">
        <v>34</v>
      </c>
      <c r="D274" s="831"/>
      <c r="E274" s="200">
        <f>D267/12</f>
        <v>83.333333333333329</v>
      </c>
      <c r="F274" s="100">
        <v>80</v>
      </c>
      <c r="G274" s="97">
        <f t="shared" si="22"/>
        <v>6666.6666666666661</v>
      </c>
      <c r="H274" s="320" t="s">
        <v>126</v>
      </c>
      <c r="I274" s="98" t="s">
        <v>939</v>
      </c>
      <c r="J274" s="98" t="str">
        <f>VLOOKUP(I274,Presupuesto!$B$11:$C$566,2,0)</f>
        <v>UTILES DE ESCRITORIO, OFICINA Y ENSE¥ANZA</v>
      </c>
      <c r="K274" s="321" t="s">
        <v>1357</v>
      </c>
      <c r="L274" s="98" t="s">
        <v>409</v>
      </c>
    </row>
    <row r="275" spans="3:12" ht="15.75" thickBot="1">
      <c r="C275" s="109" t="s">
        <v>52</v>
      </c>
      <c r="D275" s="831"/>
      <c r="E275" s="212">
        <v>0</v>
      </c>
      <c r="F275" s="119">
        <v>25</v>
      </c>
      <c r="G275" s="97">
        <f t="shared" si="22"/>
        <v>0</v>
      </c>
      <c r="H275" s="320" t="s">
        <v>126</v>
      </c>
      <c r="I275" s="98" t="s">
        <v>939</v>
      </c>
      <c r="J275" s="98" t="str">
        <f>VLOOKUP(I275,Presupuesto!$B$11:$C$566,2,0)</f>
        <v>UTILES DE ESCRITORIO, OFICINA Y ENSE¥ANZA</v>
      </c>
      <c r="K275" s="321" t="s">
        <v>1357</v>
      </c>
      <c r="L275" s="98" t="s">
        <v>409</v>
      </c>
    </row>
    <row r="276" spans="3:12" ht="15.75" thickBot="1">
      <c r="C276" s="216" t="s">
        <v>427</v>
      </c>
      <c r="D276" s="217">
        <v>0</v>
      </c>
      <c r="E276" s="322">
        <v>0</v>
      </c>
      <c r="F276" s="104">
        <f>HLOOKUP(C276,$AH$2:$BU$3,2,0)</f>
        <v>1150</v>
      </c>
      <c r="G276" s="105">
        <f>D276*E276*F276</f>
        <v>0</v>
      </c>
      <c r="H276" s="320" t="s">
        <v>126</v>
      </c>
      <c r="I276" s="324" t="s">
        <v>298</v>
      </c>
      <c r="J276" s="106" t="str">
        <f>VLOOKUP(I276,Presupuesto!$B$11:$C$566,2,0)</f>
        <v>VIATICOS (26200-00)</v>
      </c>
      <c r="K276" s="321" t="s">
        <v>1357</v>
      </c>
      <c r="L276" s="325" t="s">
        <v>409</v>
      </c>
    </row>
    <row r="278" spans="3:12" ht="15.75" thickBot="1"/>
    <row r="279" spans="3:12" ht="15.75" thickBot="1">
      <c r="C279" s="29" t="s">
        <v>43</v>
      </c>
      <c r="D279" s="30">
        <f>SUM(G286:G295)</f>
        <v>15000</v>
      </c>
      <c r="E279" s="93"/>
      <c r="F279" s="93"/>
      <c r="G279" s="93"/>
      <c r="H279" s="76"/>
      <c r="I279" s="76"/>
      <c r="J279" s="76"/>
      <c r="K279" s="112"/>
      <c r="L279" s="434"/>
    </row>
    <row r="280" spans="3:12">
      <c r="C280" s="70"/>
      <c r="D280" s="31"/>
      <c r="E280" s="93"/>
      <c r="F280" s="93"/>
      <c r="G280" s="93"/>
      <c r="H280" s="76"/>
      <c r="I280" s="76"/>
      <c r="J280" s="76"/>
      <c r="K280" s="112"/>
      <c r="L280" s="434"/>
    </row>
    <row r="281" spans="3:12">
      <c r="C281" s="70"/>
      <c r="D281" s="31"/>
      <c r="E281" s="93"/>
      <c r="F281" s="93"/>
      <c r="G281" s="93"/>
      <c r="H281" s="76"/>
      <c r="I281" s="76"/>
      <c r="J281" s="76"/>
      <c r="K281" s="112"/>
      <c r="L281" s="434"/>
    </row>
    <row r="282" spans="3:12" ht="15.75">
      <c r="C282" s="202" t="s">
        <v>389</v>
      </c>
      <c r="D282" s="351" t="s">
        <v>1769</v>
      </c>
      <c r="E282" s="93"/>
      <c r="F282" s="93"/>
      <c r="G282" s="93"/>
      <c r="H282" s="76"/>
      <c r="I282" s="76"/>
      <c r="J282" s="76"/>
      <c r="K282" s="112"/>
      <c r="L282" s="434"/>
    </row>
    <row r="283" spans="3:12" ht="18.75">
      <c r="C283" s="210" t="str">
        <f>IFERROR(VLOOKUP(D282,'1. Desarrollo e Innov. Curricu.'!$E:$F,2,FALSE),IFERROR(VLOOKUP(D282,'2. Investigación Científica'!$E:$F,2,FALSE),IFERROR(VLOOKUP(D282,'3. Vinculación Univ. Sociedad'!$E:$F,2,FALSE),IFERROR(VLOOKUP(D282,'4. Docencia y Profesorado Univ.'!$E:$F,2,FALSE),IFERROR(VLOOKUP(D282,'5. Estudiantes y Graduados'!$E:$F,2,FALSE),IFERROR(VLOOKUP(D282,'11. Gestion Administrativa'!$E:$F,2,FALSE),IFERROR(VLOOKUP(D282,'13. Gestión Académica'!$E:$F,2,FALSE),IFERROR(VLOOKUP(D282,'8. Asegura. de la Calid. y M'!$E:$F,2,FALSE),IFERROR(VLOOKUP(D282,'6. Gestión del Conocimiento'!$E:$F,2,FALSE),IFERROR(VLOOKUP(D282,'15. Gobernabilidad y Proceso...'!$E:$F,2,FALSE),IFERROR(VLOOKUP(D282,'12. Gestión del Talento Humano'!$E:$F,2,FALSE),IFERROR(VLOOKUP(D282,'14. Internacional... de la E.S.'!$E:$F,2,FALSE),IFERROR(VLOOKUP(D282,'10. Posgrado'!$E:$F,2,FALSE),IFERROR(VLOOKUP(D282,'17. Gestión TIC'!$E:$F,2,FALSE),IFERROR(VLOOKUP(D282,'16. Desa. del Sistema Educ.Sup.'!$E:$F,2,FALSE),IFERROR(VLOOKUP(D282,'9. Cultura de Inno. Insti...'!$E:$F,2,FALSE),VLOOKUP(D282,'7. Lo Esencial de la Reforma U.'!$E:$F,2,0)))))))))))))))))</f>
        <v xml:space="preserve">1. promoción difusión y comunicación de llos cursos 2. mantener una convocatoria permanente con los jefes y coordinadores de los departamentos y carreras 3. impartir cursos </v>
      </c>
      <c r="D283" s="31"/>
      <c r="E283" s="93"/>
      <c r="F283" s="93"/>
      <c r="G283" s="93"/>
      <c r="H283" s="76"/>
      <c r="I283" s="76"/>
      <c r="J283" s="76"/>
      <c r="K283" s="112"/>
      <c r="L283" s="434"/>
    </row>
    <row r="284" spans="3:12" ht="15.75" thickBot="1">
      <c r="C284" s="70"/>
      <c r="D284" s="31"/>
      <c r="E284" s="93"/>
      <c r="F284" s="93"/>
      <c r="G284" s="93"/>
      <c r="H284" s="76"/>
      <c r="I284" s="76"/>
      <c r="J284" s="76"/>
      <c r="K284" s="112"/>
      <c r="L284" s="434"/>
    </row>
    <row r="285" spans="3:12" ht="30.75" thickBot="1">
      <c r="C285" s="126" t="s">
        <v>44</v>
      </c>
      <c r="D285" s="129" t="s">
        <v>45</v>
      </c>
      <c r="E285" s="128" t="s">
        <v>55</v>
      </c>
      <c r="F285" s="128" t="s">
        <v>57</v>
      </c>
      <c r="G285" s="127" t="s">
        <v>27</v>
      </c>
      <c r="H285" s="133" t="s">
        <v>128</v>
      </c>
      <c r="I285" s="128" t="s">
        <v>46</v>
      </c>
      <c r="J285" s="128" t="s">
        <v>129</v>
      </c>
      <c r="K285" s="128" t="s">
        <v>407</v>
      </c>
      <c r="L285" s="128" t="s">
        <v>408</v>
      </c>
    </row>
    <row r="286" spans="3:12" ht="15.75" thickBot="1">
      <c r="C286" s="317" t="s">
        <v>47</v>
      </c>
      <c r="D286" s="830">
        <v>500</v>
      </c>
      <c r="E286" s="318"/>
      <c r="F286" s="115">
        <v>30000</v>
      </c>
      <c r="G286" s="319">
        <f t="shared" ref="G286:G294" si="23">E286*F286</f>
        <v>0</v>
      </c>
      <c r="H286" s="320" t="s">
        <v>126</v>
      </c>
      <c r="I286" s="116" t="s">
        <v>696</v>
      </c>
      <c r="J286" s="116" t="str">
        <f>VLOOKUP(I286,Presupuesto!$B$11:$C$566,2,0)</f>
        <v>SERVICIOS DE CAPACITACION.</v>
      </c>
      <c r="K286" s="321" t="s">
        <v>1357</v>
      </c>
      <c r="L286" s="116" t="s">
        <v>391</v>
      </c>
    </row>
    <row r="287" spans="3:12" ht="15.75" thickBot="1">
      <c r="C287" s="99" t="s">
        <v>48</v>
      </c>
      <c r="D287" s="831"/>
      <c r="E287" s="200">
        <v>0</v>
      </c>
      <c r="F287" s="100">
        <v>50</v>
      </c>
      <c r="G287" s="97">
        <f t="shared" si="23"/>
        <v>0</v>
      </c>
      <c r="H287" s="320" t="s">
        <v>126</v>
      </c>
      <c r="I287" s="98" t="s">
        <v>714</v>
      </c>
      <c r="J287" s="98" t="str">
        <f>VLOOKUP(I287,Presupuesto!$B$11:$C$566,2,0)</f>
        <v>SERVICIOS DE IMPRENTA PUBLIC.Y REPRODUCCION</v>
      </c>
      <c r="K287" s="321" t="s">
        <v>1357</v>
      </c>
      <c r="L287" s="98" t="s">
        <v>409</v>
      </c>
    </row>
    <row r="288" spans="3:12" ht="15.75" thickBot="1">
      <c r="C288" s="99" t="s">
        <v>49</v>
      </c>
      <c r="D288" s="831"/>
      <c r="E288" s="200">
        <v>500</v>
      </c>
      <c r="F288" s="100">
        <v>30</v>
      </c>
      <c r="G288" s="97">
        <f t="shared" si="23"/>
        <v>15000</v>
      </c>
      <c r="H288" s="320" t="s">
        <v>126</v>
      </c>
      <c r="I288" s="98" t="s">
        <v>789</v>
      </c>
      <c r="J288" s="98" t="str">
        <f>VLOOKUP(I288,Presupuesto!$B$11:$C$566,2,0)</f>
        <v>ALIMENTOS B EBIDAS PARA PERSONAS</v>
      </c>
      <c r="K288" s="321" t="s">
        <v>1357</v>
      </c>
      <c r="L288" s="98" t="s">
        <v>393</v>
      </c>
    </row>
    <row r="289" spans="3:12" ht="15.75" thickBot="1">
      <c r="C289" s="99" t="s">
        <v>50</v>
      </c>
      <c r="D289" s="831"/>
      <c r="E289" s="151">
        <v>0</v>
      </c>
      <c r="F289" s="118">
        <v>10000</v>
      </c>
      <c r="G289" s="97">
        <f t="shared" si="23"/>
        <v>0</v>
      </c>
      <c r="H289" s="320" t="s">
        <v>126</v>
      </c>
      <c r="I289" s="314" t="s">
        <v>297</v>
      </c>
      <c r="J289" s="98" t="str">
        <f>VLOOKUP(I289,Presupuesto!$B$11:$C$566,2,0)</f>
        <v>PASAJES (26100-00)</v>
      </c>
      <c r="K289" s="321" t="s">
        <v>1357</v>
      </c>
      <c r="L289" s="98" t="s">
        <v>409</v>
      </c>
    </row>
    <row r="290" spans="3:12" ht="15.75" thickBot="1">
      <c r="C290" s="99" t="s">
        <v>414</v>
      </c>
      <c r="D290" s="831"/>
      <c r="E290" s="151">
        <v>0</v>
      </c>
      <c r="F290" s="118">
        <v>250</v>
      </c>
      <c r="G290" s="97">
        <f t="shared" si="23"/>
        <v>0</v>
      </c>
      <c r="H290" s="320" t="s">
        <v>126</v>
      </c>
      <c r="I290" s="98" t="s">
        <v>818</v>
      </c>
      <c r="J290" s="98" t="str">
        <f>VLOOKUP(I290,Presupuesto!$B$11:$C$566,2,0)</f>
        <v>PRODUCTOS PAPEL Y CARTON</v>
      </c>
      <c r="K290" s="321" t="s">
        <v>1357</v>
      </c>
      <c r="L290" s="98" t="s">
        <v>409</v>
      </c>
    </row>
    <row r="291" spans="3:12" ht="15.75" thickBot="1">
      <c r="C291" s="99" t="s">
        <v>51</v>
      </c>
      <c r="D291" s="831"/>
      <c r="E291" s="200">
        <v>0</v>
      </c>
      <c r="F291" s="100">
        <v>85</v>
      </c>
      <c r="G291" s="97">
        <f t="shared" si="23"/>
        <v>0</v>
      </c>
      <c r="H291" s="320" t="s">
        <v>126</v>
      </c>
      <c r="I291" s="98" t="s">
        <v>818</v>
      </c>
      <c r="J291" s="98" t="str">
        <f>VLOOKUP(I291,Presupuesto!$B$11:$C$566,2,0)</f>
        <v>PRODUCTOS PAPEL Y CARTON</v>
      </c>
      <c r="K291" s="321" t="s">
        <v>1357</v>
      </c>
      <c r="L291" s="98" t="s">
        <v>409</v>
      </c>
    </row>
    <row r="292" spans="3:12" ht="15.75" thickBot="1">
      <c r="C292" s="99" t="s">
        <v>120</v>
      </c>
      <c r="D292" s="831"/>
      <c r="E292" s="200">
        <v>0</v>
      </c>
      <c r="F292" s="100">
        <v>36</v>
      </c>
      <c r="G292" s="97">
        <f t="shared" si="23"/>
        <v>0</v>
      </c>
      <c r="H292" s="320" t="s">
        <v>126</v>
      </c>
      <c r="I292" s="98" t="s">
        <v>939</v>
      </c>
      <c r="J292" s="98" t="str">
        <f>VLOOKUP(I292,Presupuesto!$B$11:$C$566,2,0)</f>
        <v>UTILES DE ESCRITORIO, OFICINA Y ENSE¥ANZA</v>
      </c>
      <c r="K292" s="321" t="s">
        <v>1357</v>
      </c>
      <c r="L292" s="98" t="s">
        <v>409</v>
      </c>
    </row>
    <row r="293" spans="3:12" ht="15.75" thickBot="1">
      <c r="C293" s="99" t="s">
        <v>34</v>
      </c>
      <c r="D293" s="831"/>
      <c r="E293" s="200">
        <v>0</v>
      </c>
      <c r="F293" s="100">
        <v>80</v>
      </c>
      <c r="G293" s="97">
        <f t="shared" si="23"/>
        <v>0</v>
      </c>
      <c r="H293" s="320" t="s">
        <v>126</v>
      </c>
      <c r="I293" s="98" t="s">
        <v>939</v>
      </c>
      <c r="J293" s="98" t="str">
        <f>VLOOKUP(I293,Presupuesto!$B$11:$C$566,2,0)</f>
        <v>UTILES DE ESCRITORIO, OFICINA Y ENSE¥ANZA</v>
      </c>
      <c r="K293" s="321" t="s">
        <v>1357</v>
      </c>
      <c r="L293" s="98" t="s">
        <v>409</v>
      </c>
    </row>
    <row r="294" spans="3:12" ht="15.75" thickBot="1">
      <c r="C294" s="109" t="s">
        <v>52</v>
      </c>
      <c r="D294" s="831"/>
      <c r="E294" s="212">
        <v>0</v>
      </c>
      <c r="F294" s="119">
        <v>25</v>
      </c>
      <c r="G294" s="97">
        <f t="shared" si="23"/>
        <v>0</v>
      </c>
      <c r="H294" s="320" t="s">
        <v>126</v>
      </c>
      <c r="I294" s="98" t="s">
        <v>939</v>
      </c>
      <c r="J294" s="98" t="str">
        <f>VLOOKUP(I294,Presupuesto!$B$11:$C$566,2,0)</f>
        <v>UTILES DE ESCRITORIO, OFICINA Y ENSE¥ANZA</v>
      </c>
      <c r="K294" s="321" t="s">
        <v>1357</v>
      </c>
      <c r="L294" s="98" t="s">
        <v>409</v>
      </c>
    </row>
    <row r="295" spans="3:12" ht="15.75" thickBot="1">
      <c r="C295" s="216" t="s">
        <v>427</v>
      </c>
      <c r="D295" s="217">
        <v>0</v>
      </c>
      <c r="E295" s="322">
        <v>0</v>
      </c>
      <c r="F295" s="104">
        <f>HLOOKUP(C295,$AH$2:$BU$3,2,0)</f>
        <v>1150</v>
      </c>
      <c r="G295" s="105">
        <f>D295*E295*F295</f>
        <v>0</v>
      </c>
      <c r="H295" s="320" t="s">
        <v>126</v>
      </c>
      <c r="I295" s="324" t="s">
        <v>298</v>
      </c>
      <c r="J295" s="106" t="str">
        <f>VLOOKUP(I295,Presupuesto!$B$11:$C$566,2,0)</f>
        <v>VIATICOS (26200-00)</v>
      </c>
      <c r="K295" s="321" t="s">
        <v>1357</v>
      </c>
      <c r="L295" s="325" t="s">
        <v>409</v>
      </c>
    </row>
    <row r="297" spans="3:12" ht="15.75" thickBot="1"/>
    <row r="298" spans="3:12" ht="15.75" thickBot="1">
      <c r="C298" s="29" t="s">
        <v>43</v>
      </c>
      <c r="D298" s="30">
        <f>SUM(G305:G314)</f>
        <v>322385</v>
      </c>
      <c r="E298" s="93"/>
      <c r="F298" s="93"/>
      <c r="G298" s="93"/>
      <c r="H298" s="76"/>
      <c r="I298" s="76"/>
      <c r="J298" s="76"/>
      <c r="K298" s="112"/>
      <c r="L298" s="434"/>
    </row>
    <row r="299" spans="3:12">
      <c r="C299" s="70"/>
      <c r="D299" s="31"/>
      <c r="E299" s="93"/>
      <c r="F299" s="93"/>
      <c r="G299" s="93"/>
      <c r="H299" s="76"/>
      <c r="I299" s="76"/>
      <c r="J299" s="76"/>
      <c r="K299" s="112"/>
      <c r="L299" s="434"/>
    </row>
    <row r="300" spans="3:12">
      <c r="C300" s="70"/>
      <c r="D300" s="31"/>
      <c r="E300" s="93"/>
      <c r="F300" s="93"/>
      <c r="G300" s="93"/>
      <c r="H300" s="76"/>
      <c r="I300" s="76"/>
      <c r="J300" s="76"/>
      <c r="K300" s="112"/>
      <c r="L300" s="434"/>
    </row>
    <row r="301" spans="3:12" ht="15.75">
      <c r="C301" s="202" t="s">
        <v>389</v>
      </c>
      <c r="D301" s="351" t="s">
        <v>2202</v>
      </c>
      <c r="E301" s="93"/>
      <c r="F301" s="93"/>
      <c r="G301" s="93"/>
      <c r="H301" s="76"/>
      <c r="I301" s="76"/>
      <c r="J301" s="76"/>
      <c r="K301" s="112"/>
      <c r="L301" s="434"/>
    </row>
    <row r="302" spans="3:12" ht="18.75">
      <c r="C302" s="210" t="str">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Proceso...'!$E:$F,2,FALSE),IFERROR(VLOOKUP(D301,'12.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U.'!$E:$F,2,0)))))))))))))))))</f>
        <v>1. Formalización de compromisos con las municipalidades del Cono Sur de la Zona Metropolitana del Valle de Sula</v>
      </c>
      <c r="D302" s="31"/>
      <c r="E302" s="93"/>
      <c r="F302" s="93"/>
      <c r="G302" s="93"/>
      <c r="H302" s="76"/>
      <c r="I302" s="76"/>
      <c r="J302" s="76"/>
      <c r="K302" s="112"/>
      <c r="L302" s="434"/>
    </row>
    <row r="303" spans="3:12" ht="15.75" thickBot="1">
      <c r="C303" s="70"/>
      <c r="D303" s="31"/>
      <c r="E303" s="93"/>
      <c r="F303" s="93"/>
      <c r="G303" s="93"/>
      <c r="H303" s="76"/>
      <c r="I303" s="76"/>
      <c r="J303" s="76"/>
      <c r="K303" s="112"/>
      <c r="L303" s="434"/>
    </row>
    <row r="304" spans="3:12" ht="30.75" thickBot="1">
      <c r="C304" s="126" t="s">
        <v>44</v>
      </c>
      <c r="D304" s="129" t="s">
        <v>45</v>
      </c>
      <c r="E304" s="128" t="s">
        <v>55</v>
      </c>
      <c r="F304" s="128" t="s">
        <v>57</v>
      </c>
      <c r="G304" s="127" t="s">
        <v>27</v>
      </c>
      <c r="H304" s="133" t="s">
        <v>128</v>
      </c>
      <c r="I304" s="128" t="s">
        <v>46</v>
      </c>
      <c r="J304" s="128" t="s">
        <v>129</v>
      </c>
      <c r="K304" s="128" t="s">
        <v>407</v>
      </c>
      <c r="L304" s="128" t="s">
        <v>408</v>
      </c>
    </row>
    <row r="305" spans="3:12" ht="15.75" thickBot="1">
      <c r="C305" s="317" t="s">
        <v>47</v>
      </c>
      <c r="D305" s="830">
        <v>1400</v>
      </c>
      <c r="E305" s="318"/>
      <c r="F305" s="115">
        <v>30000</v>
      </c>
      <c r="G305" s="319">
        <f t="shared" ref="G305:G313" si="24">E305*F305</f>
        <v>0</v>
      </c>
      <c r="H305" s="320" t="s">
        <v>126</v>
      </c>
      <c r="I305" s="116" t="s">
        <v>696</v>
      </c>
      <c r="J305" s="116" t="str">
        <f>VLOOKUP(I305,Presupuesto!$B$11:$C$566,2,0)</f>
        <v>SERVICIOS DE CAPACITACION.</v>
      </c>
      <c r="K305" s="321" t="s">
        <v>469</v>
      </c>
      <c r="L305" s="116" t="s">
        <v>391</v>
      </c>
    </row>
    <row r="306" spans="3:12" ht="15.75" thickBot="1">
      <c r="C306" s="99" t="s">
        <v>48</v>
      </c>
      <c r="D306" s="831"/>
      <c r="E306" s="200">
        <v>35</v>
      </c>
      <c r="F306" s="100">
        <v>50</v>
      </c>
      <c r="G306" s="97">
        <f t="shared" si="24"/>
        <v>1750</v>
      </c>
      <c r="H306" s="320" t="s">
        <v>126</v>
      </c>
      <c r="I306" s="98" t="s">
        <v>714</v>
      </c>
      <c r="J306" s="98" t="str">
        <f>VLOOKUP(I306,Presupuesto!$B$11:$C$566,2,0)</f>
        <v>SERVICIOS DE IMPRENTA PUBLIC.Y REPRODUCCION</v>
      </c>
      <c r="K306" s="321" t="s">
        <v>469</v>
      </c>
      <c r="L306" s="98" t="s">
        <v>409</v>
      </c>
    </row>
    <row r="307" spans="3:12" ht="15.75" thickBot="1">
      <c r="C307" s="99" t="s">
        <v>49</v>
      </c>
      <c r="D307" s="831"/>
      <c r="E307" s="200">
        <v>1400</v>
      </c>
      <c r="F307" s="100">
        <v>125</v>
      </c>
      <c r="G307" s="97">
        <f t="shared" si="24"/>
        <v>175000</v>
      </c>
      <c r="H307" s="320" t="s">
        <v>126</v>
      </c>
      <c r="I307" s="98" t="s">
        <v>789</v>
      </c>
      <c r="J307" s="98" t="str">
        <f>VLOOKUP(I307,Presupuesto!$B$11:$C$566,2,0)</f>
        <v>ALIMENTOS B EBIDAS PARA PERSONAS</v>
      </c>
      <c r="K307" s="321" t="s">
        <v>469</v>
      </c>
      <c r="L307" s="98" t="s">
        <v>393</v>
      </c>
    </row>
    <row r="308" spans="3:12" ht="15.75" thickBot="1">
      <c r="C308" s="99" t="s">
        <v>50</v>
      </c>
      <c r="D308" s="831"/>
      <c r="E308" s="151">
        <v>0</v>
      </c>
      <c r="F308" s="118">
        <v>10000</v>
      </c>
      <c r="G308" s="97">
        <f t="shared" si="24"/>
        <v>0</v>
      </c>
      <c r="H308" s="320" t="s">
        <v>126</v>
      </c>
      <c r="I308" s="314" t="s">
        <v>297</v>
      </c>
      <c r="J308" s="98" t="str">
        <f>VLOOKUP(I308,Presupuesto!$B$11:$C$566,2,0)</f>
        <v>PASAJES (26100-00)</v>
      </c>
      <c r="K308" s="321" t="s">
        <v>469</v>
      </c>
      <c r="L308" s="98" t="s">
        <v>409</v>
      </c>
    </row>
    <row r="309" spans="3:12" ht="15.75" thickBot="1">
      <c r="C309" s="99" t="s">
        <v>414</v>
      </c>
      <c r="D309" s="831"/>
      <c r="E309" s="151">
        <v>0</v>
      </c>
      <c r="F309" s="118">
        <v>250</v>
      </c>
      <c r="G309" s="97">
        <f t="shared" si="24"/>
        <v>0</v>
      </c>
      <c r="H309" s="320" t="s">
        <v>126</v>
      </c>
      <c r="I309" s="98" t="s">
        <v>818</v>
      </c>
      <c r="J309" s="98" t="str">
        <f>VLOOKUP(I309,Presupuesto!$B$11:$C$566,2,0)</f>
        <v>PRODUCTOS PAPEL Y CARTON</v>
      </c>
      <c r="K309" s="321" t="s">
        <v>469</v>
      </c>
      <c r="L309" s="98" t="s">
        <v>409</v>
      </c>
    </row>
    <row r="310" spans="3:12" ht="15.75" thickBot="1">
      <c r="C310" s="99" t="s">
        <v>51</v>
      </c>
      <c r="D310" s="831"/>
      <c r="E310" s="200">
        <v>0</v>
      </c>
      <c r="F310" s="100">
        <v>85</v>
      </c>
      <c r="G310" s="97">
        <f t="shared" si="24"/>
        <v>0</v>
      </c>
      <c r="H310" s="320" t="s">
        <v>126</v>
      </c>
      <c r="I310" s="98" t="s">
        <v>818</v>
      </c>
      <c r="J310" s="98" t="str">
        <f>VLOOKUP(I310,Presupuesto!$B$11:$C$566,2,0)</f>
        <v>PRODUCTOS PAPEL Y CARTON</v>
      </c>
      <c r="K310" s="321" t="s">
        <v>469</v>
      </c>
      <c r="L310" s="98" t="s">
        <v>409</v>
      </c>
    </row>
    <row r="311" spans="3:12" ht="15.75" thickBot="1">
      <c r="C311" s="99" t="s">
        <v>120</v>
      </c>
      <c r="D311" s="831"/>
      <c r="E311" s="200">
        <v>10</v>
      </c>
      <c r="F311" s="100">
        <v>36</v>
      </c>
      <c r="G311" s="97">
        <f t="shared" si="24"/>
        <v>360</v>
      </c>
      <c r="H311" s="320" t="s">
        <v>126</v>
      </c>
      <c r="I311" s="98" t="s">
        <v>939</v>
      </c>
      <c r="J311" s="98" t="str">
        <f>VLOOKUP(I311,Presupuesto!$B$11:$C$566,2,0)</f>
        <v>UTILES DE ESCRITORIO, OFICINA Y ENSE¥ANZA</v>
      </c>
      <c r="K311" s="321" t="s">
        <v>469</v>
      </c>
      <c r="L311" s="98" t="s">
        <v>409</v>
      </c>
    </row>
    <row r="312" spans="3:12" ht="15.75" thickBot="1">
      <c r="C312" s="99" t="s">
        <v>34</v>
      </c>
      <c r="D312" s="831"/>
      <c r="E312" s="200">
        <v>5</v>
      </c>
      <c r="F312" s="100">
        <v>80</v>
      </c>
      <c r="G312" s="97">
        <f t="shared" si="24"/>
        <v>400</v>
      </c>
      <c r="H312" s="320" t="s">
        <v>126</v>
      </c>
      <c r="I312" s="98" t="s">
        <v>939</v>
      </c>
      <c r="J312" s="98" t="str">
        <f>VLOOKUP(I312,Presupuesto!$B$11:$C$566,2,0)</f>
        <v>UTILES DE ESCRITORIO, OFICINA Y ENSE¥ANZA</v>
      </c>
      <c r="K312" s="321" t="s">
        <v>469</v>
      </c>
      <c r="L312" s="98" t="s">
        <v>409</v>
      </c>
    </row>
    <row r="313" spans="3:12" ht="15.75" thickBot="1">
      <c r="C313" s="109" t="s">
        <v>52</v>
      </c>
      <c r="D313" s="831"/>
      <c r="E313" s="212">
        <v>35</v>
      </c>
      <c r="F313" s="119">
        <v>25</v>
      </c>
      <c r="G313" s="97">
        <f t="shared" si="24"/>
        <v>875</v>
      </c>
      <c r="H313" s="320" t="s">
        <v>126</v>
      </c>
      <c r="I313" s="98" t="s">
        <v>939</v>
      </c>
      <c r="J313" s="98" t="str">
        <f>VLOOKUP(I313,Presupuesto!$B$11:$C$566,2,0)</f>
        <v>UTILES DE ESCRITORIO, OFICINA Y ENSE¥ANZA</v>
      </c>
      <c r="K313" s="321" t="s">
        <v>469</v>
      </c>
      <c r="L313" s="98" t="s">
        <v>409</v>
      </c>
    </row>
    <row r="314" spans="3:12" ht="15.75" thickBot="1">
      <c r="C314" s="216" t="s">
        <v>425</v>
      </c>
      <c r="D314" s="217">
        <v>24</v>
      </c>
      <c r="E314" s="322">
        <v>3</v>
      </c>
      <c r="F314" s="104">
        <f>HLOOKUP(C314,$AH$2:$BU$3,2,0)</f>
        <v>2000</v>
      </c>
      <c r="G314" s="105">
        <f>D314*E314*F314</f>
        <v>144000</v>
      </c>
      <c r="H314" s="320" t="s">
        <v>126</v>
      </c>
      <c r="I314" s="324" t="s">
        <v>298</v>
      </c>
      <c r="J314" s="106" t="str">
        <f>VLOOKUP(I314,Presupuesto!$B$11:$C$566,2,0)</f>
        <v>VIATICOS (26200-00)</v>
      </c>
      <c r="K314" s="321" t="s">
        <v>469</v>
      </c>
      <c r="L314" s="325" t="s">
        <v>409</v>
      </c>
    </row>
    <row r="316" spans="3:12" ht="15.75" thickBot="1"/>
    <row r="317" spans="3:12" ht="15.75" thickBot="1">
      <c r="C317" s="29" t="s">
        <v>43</v>
      </c>
      <c r="D317" s="30">
        <f>SUM(G324:G333)</f>
        <v>12000</v>
      </c>
      <c r="E317" s="93"/>
      <c r="F317" s="93"/>
      <c r="G317" s="93"/>
      <c r="H317" s="76"/>
      <c r="I317" s="76"/>
      <c r="J317" s="76"/>
      <c r="K317" s="112"/>
      <c r="L317" s="434"/>
    </row>
    <row r="318" spans="3:12">
      <c r="C318" s="70"/>
      <c r="D318" s="31"/>
      <c r="E318" s="93"/>
      <c r="F318" s="93"/>
      <c r="G318" s="93"/>
      <c r="H318" s="76"/>
      <c r="I318" s="76"/>
      <c r="J318" s="76"/>
      <c r="K318" s="112"/>
      <c r="L318" s="434"/>
    </row>
    <row r="319" spans="3:12">
      <c r="C319" s="70"/>
      <c r="D319" s="31"/>
      <c r="E319" s="93"/>
      <c r="F319" s="93"/>
      <c r="G319" s="93"/>
      <c r="H319" s="76"/>
      <c r="I319" s="76"/>
      <c r="J319" s="76"/>
      <c r="K319" s="112"/>
      <c r="L319" s="434"/>
    </row>
    <row r="320" spans="3:12" ht="15.75">
      <c r="C320" s="202" t="s">
        <v>389</v>
      </c>
      <c r="D320" s="351" t="s">
        <v>1911</v>
      </c>
      <c r="E320" s="93"/>
      <c r="F320" s="93"/>
      <c r="G320" s="93"/>
      <c r="H320" s="76"/>
      <c r="I320" s="76"/>
      <c r="J320" s="76"/>
      <c r="K320" s="112"/>
      <c r="L320" s="434"/>
    </row>
    <row r="321" spans="3:12" ht="18.75">
      <c r="C321" s="210" t="str">
        <f>IFERROR(VLOOKUP(D320,'1. Desarrollo e Innov. Curricu.'!$E:$F,2,FALSE),IFERROR(VLOOKUP(D320,'2. Investigación Científica'!$E:$F,2,FALSE),IFERROR(VLOOKUP(D320,'3. Vinculación Univ. Sociedad'!$E:$F,2,FALSE),IFERROR(VLOOKUP(D320,'4. Docencia y Profesorado Univ.'!$E:$F,2,FALSE),IFERROR(VLOOKUP(D320,'5. Estudiantes y Graduados'!$E:$F,2,FALSE),IFERROR(VLOOKUP(D320,'11. Gestion Administrativa'!$E:$F,2,FALSE),IFERROR(VLOOKUP(D320,'13. Gestión Académica'!$E:$F,2,FALSE),IFERROR(VLOOKUP(D320,'8. Asegura. de la Calid. y M'!$E:$F,2,FALSE),IFERROR(VLOOKUP(D320,'6. Gestión del Conocimiento'!$E:$F,2,FALSE),IFERROR(VLOOKUP(D320,'15. Gobernabilidad y Proceso...'!$E:$F,2,FALSE),IFERROR(VLOOKUP(D320,'12. Gestión del Talento Humano'!$E:$F,2,FALSE),IFERROR(VLOOKUP(D320,'14. Internacional... de la E.S.'!$E:$F,2,FALSE),IFERROR(VLOOKUP(D320,'10. Posgrado'!$E:$F,2,FALSE),IFERROR(VLOOKUP(D320,'17. Gestión TIC'!$E:$F,2,FALSE),IFERROR(VLOOKUP(D320,'16. Desa. del Sistema Educ.Sup.'!$E:$F,2,FALSE),IFERROR(VLOOKUP(D320,'9. Cultura de Inno. Insti...'!$E:$F,2,FALSE),VLOOKUP(D320,'7. Lo Esencial de la Reforma U.'!$E:$F,2,0)))))))))))))))))</f>
        <v xml:space="preserve">1. Gestionar con DEGT y DIE que se impartan los talleres en UNAH VS </v>
      </c>
      <c r="D321" s="31"/>
      <c r="E321" s="93"/>
      <c r="F321" s="93"/>
      <c r="G321" s="93"/>
      <c r="H321" s="76"/>
      <c r="I321" s="76"/>
      <c r="J321" s="76"/>
      <c r="K321" s="112"/>
      <c r="L321" s="434"/>
    </row>
    <row r="322" spans="3:12" ht="15.75" thickBot="1">
      <c r="C322" s="70"/>
      <c r="D322" s="31"/>
      <c r="E322" s="93"/>
      <c r="F322" s="93"/>
      <c r="G322" s="93"/>
      <c r="H322" s="76"/>
      <c r="I322" s="76"/>
      <c r="J322" s="76"/>
      <c r="K322" s="112"/>
      <c r="L322" s="434"/>
    </row>
    <row r="323" spans="3:12" ht="30.75" thickBot="1">
      <c r="C323" s="126" t="s">
        <v>44</v>
      </c>
      <c r="D323" s="129" t="s">
        <v>45</v>
      </c>
      <c r="E323" s="128" t="s">
        <v>55</v>
      </c>
      <c r="F323" s="128" t="s">
        <v>57</v>
      </c>
      <c r="G323" s="127" t="s">
        <v>27</v>
      </c>
      <c r="H323" s="133" t="s">
        <v>128</v>
      </c>
      <c r="I323" s="128" t="s">
        <v>46</v>
      </c>
      <c r="J323" s="128" t="s">
        <v>129</v>
      </c>
      <c r="K323" s="128" t="s">
        <v>407</v>
      </c>
      <c r="L323" s="128" t="s">
        <v>408</v>
      </c>
    </row>
    <row r="324" spans="3:12" ht="15.75" thickBot="1">
      <c r="C324" s="317" t="s">
        <v>47</v>
      </c>
      <c r="D324" s="830">
        <v>100</v>
      </c>
      <c r="E324" s="318"/>
      <c r="F324" s="115">
        <v>30000</v>
      </c>
      <c r="G324" s="319">
        <f t="shared" ref="G324:G332" si="25">E324*F324</f>
        <v>0</v>
      </c>
      <c r="H324" s="320" t="s">
        <v>126</v>
      </c>
      <c r="I324" s="116" t="s">
        <v>696</v>
      </c>
      <c r="J324" s="116" t="str">
        <f>VLOOKUP(I324,Presupuesto!$B$11:$C$566,2,0)</f>
        <v>SERVICIOS DE CAPACITACION.</v>
      </c>
      <c r="K324" s="321" t="s">
        <v>1360</v>
      </c>
      <c r="L324" s="116" t="s">
        <v>391</v>
      </c>
    </row>
    <row r="325" spans="3:12" ht="15.75" thickBot="1">
      <c r="C325" s="99" t="s">
        <v>48</v>
      </c>
      <c r="D325" s="831"/>
      <c r="E325" s="200">
        <v>0</v>
      </c>
      <c r="F325" s="100">
        <v>50</v>
      </c>
      <c r="G325" s="97">
        <f t="shared" si="25"/>
        <v>0</v>
      </c>
      <c r="H325" s="320" t="s">
        <v>126</v>
      </c>
      <c r="I325" s="98" t="s">
        <v>714</v>
      </c>
      <c r="J325" s="98" t="str">
        <f>VLOOKUP(I325,Presupuesto!$B$11:$C$566,2,0)</f>
        <v>SERVICIOS DE IMPRENTA PUBLIC.Y REPRODUCCION</v>
      </c>
      <c r="K325" s="321" t="s">
        <v>1360</v>
      </c>
      <c r="L325" s="98" t="s">
        <v>409</v>
      </c>
    </row>
    <row r="326" spans="3:12" ht="15.75" thickBot="1">
      <c r="C326" s="99" t="s">
        <v>49</v>
      </c>
      <c r="D326" s="831"/>
      <c r="E326" s="200">
        <v>400</v>
      </c>
      <c r="F326" s="100">
        <v>30</v>
      </c>
      <c r="G326" s="97">
        <f t="shared" si="25"/>
        <v>12000</v>
      </c>
      <c r="H326" s="320" t="s">
        <v>126</v>
      </c>
      <c r="I326" s="98" t="s">
        <v>789</v>
      </c>
      <c r="J326" s="98" t="str">
        <f>VLOOKUP(I326,Presupuesto!$B$11:$C$566,2,0)</f>
        <v>ALIMENTOS B EBIDAS PARA PERSONAS</v>
      </c>
      <c r="K326" s="321" t="s">
        <v>1360</v>
      </c>
      <c r="L326" s="98" t="s">
        <v>393</v>
      </c>
    </row>
    <row r="327" spans="3:12" ht="15.75" thickBot="1">
      <c r="C327" s="99" t="s">
        <v>50</v>
      </c>
      <c r="D327" s="831"/>
      <c r="E327" s="151">
        <v>0</v>
      </c>
      <c r="F327" s="118">
        <v>10000</v>
      </c>
      <c r="G327" s="97">
        <f t="shared" si="25"/>
        <v>0</v>
      </c>
      <c r="H327" s="320" t="s">
        <v>126</v>
      </c>
      <c r="I327" s="314" t="s">
        <v>297</v>
      </c>
      <c r="J327" s="98" t="str">
        <f>VLOOKUP(I327,Presupuesto!$B$11:$C$566,2,0)</f>
        <v>PASAJES (26100-00)</v>
      </c>
      <c r="K327" s="321" t="s">
        <v>1360</v>
      </c>
      <c r="L327" s="98" t="s">
        <v>409</v>
      </c>
    </row>
    <row r="328" spans="3:12" ht="15.75" thickBot="1">
      <c r="C328" s="99" t="s">
        <v>414</v>
      </c>
      <c r="D328" s="831"/>
      <c r="E328" s="151">
        <v>0</v>
      </c>
      <c r="F328" s="118">
        <v>250</v>
      </c>
      <c r="G328" s="97">
        <f t="shared" si="25"/>
        <v>0</v>
      </c>
      <c r="H328" s="320" t="s">
        <v>126</v>
      </c>
      <c r="I328" s="98" t="s">
        <v>818</v>
      </c>
      <c r="J328" s="98" t="str">
        <f>VLOOKUP(I328,Presupuesto!$B$11:$C$566,2,0)</f>
        <v>PRODUCTOS PAPEL Y CARTON</v>
      </c>
      <c r="K328" s="321" t="s">
        <v>1360</v>
      </c>
      <c r="L328" s="98" t="s">
        <v>409</v>
      </c>
    </row>
    <row r="329" spans="3:12" ht="15.75" thickBot="1">
      <c r="C329" s="99" t="s">
        <v>51</v>
      </c>
      <c r="D329" s="831"/>
      <c r="E329" s="200">
        <v>0</v>
      </c>
      <c r="F329" s="100">
        <v>85</v>
      </c>
      <c r="G329" s="97">
        <f t="shared" si="25"/>
        <v>0</v>
      </c>
      <c r="H329" s="320" t="s">
        <v>126</v>
      </c>
      <c r="I329" s="98" t="s">
        <v>818</v>
      </c>
      <c r="J329" s="98" t="str">
        <f>VLOOKUP(I329,Presupuesto!$B$11:$C$566,2,0)</f>
        <v>PRODUCTOS PAPEL Y CARTON</v>
      </c>
      <c r="K329" s="321" t="s">
        <v>1360</v>
      </c>
      <c r="L329" s="98" t="s">
        <v>409</v>
      </c>
    </row>
    <row r="330" spans="3:12" ht="15.75" thickBot="1">
      <c r="C330" s="99" t="s">
        <v>120</v>
      </c>
      <c r="D330" s="831"/>
      <c r="E330" s="200">
        <v>0</v>
      </c>
      <c r="F330" s="100">
        <v>36</v>
      </c>
      <c r="G330" s="97">
        <f t="shared" si="25"/>
        <v>0</v>
      </c>
      <c r="H330" s="320" t="s">
        <v>126</v>
      </c>
      <c r="I330" s="98" t="s">
        <v>939</v>
      </c>
      <c r="J330" s="98" t="str">
        <f>VLOOKUP(I330,Presupuesto!$B$11:$C$566,2,0)</f>
        <v>UTILES DE ESCRITORIO, OFICINA Y ENSE¥ANZA</v>
      </c>
      <c r="K330" s="321" t="s">
        <v>1360</v>
      </c>
      <c r="L330" s="98" t="s">
        <v>409</v>
      </c>
    </row>
    <row r="331" spans="3:12" ht="15.75" thickBot="1">
      <c r="C331" s="99" t="s">
        <v>34</v>
      </c>
      <c r="D331" s="831"/>
      <c r="E331" s="200">
        <v>0</v>
      </c>
      <c r="F331" s="100">
        <v>80</v>
      </c>
      <c r="G331" s="97">
        <f t="shared" si="25"/>
        <v>0</v>
      </c>
      <c r="H331" s="320" t="s">
        <v>126</v>
      </c>
      <c r="I331" s="98" t="s">
        <v>939</v>
      </c>
      <c r="J331" s="98" t="str">
        <f>VLOOKUP(I331,Presupuesto!$B$11:$C$566,2,0)</f>
        <v>UTILES DE ESCRITORIO, OFICINA Y ENSE¥ANZA</v>
      </c>
      <c r="K331" s="321" t="s">
        <v>1360</v>
      </c>
      <c r="L331" s="98" t="s">
        <v>409</v>
      </c>
    </row>
    <row r="332" spans="3:12" ht="15.75" thickBot="1">
      <c r="C332" s="109" t="s">
        <v>52</v>
      </c>
      <c r="D332" s="831"/>
      <c r="E332" s="212">
        <v>0</v>
      </c>
      <c r="F332" s="119">
        <v>25</v>
      </c>
      <c r="G332" s="97">
        <f t="shared" si="25"/>
        <v>0</v>
      </c>
      <c r="H332" s="320" t="s">
        <v>126</v>
      </c>
      <c r="I332" s="98" t="s">
        <v>939</v>
      </c>
      <c r="J332" s="98" t="str">
        <f>VLOOKUP(I332,Presupuesto!$B$11:$C$566,2,0)</f>
        <v>UTILES DE ESCRITORIO, OFICINA Y ENSE¥ANZA</v>
      </c>
      <c r="K332" s="321" t="s">
        <v>1360</v>
      </c>
      <c r="L332" s="98" t="s">
        <v>409</v>
      </c>
    </row>
    <row r="333" spans="3:12" ht="15.75" thickBot="1">
      <c r="C333" s="216" t="s">
        <v>425</v>
      </c>
      <c r="D333" s="217">
        <v>0</v>
      </c>
      <c r="E333" s="322">
        <v>0</v>
      </c>
      <c r="F333" s="104">
        <f>HLOOKUP(C333,$AH$2:$BU$3,2,0)</f>
        <v>2000</v>
      </c>
      <c r="G333" s="105">
        <f>D333*E333*F333</f>
        <v>0</v>
      </c>
      <c r="H333" s="320" t="s">
        <v>126</v>
      </c>
      <c r="I333" s="324" t="s">
        <v>298</v>
      </c>
      <c r="J333" s="106" t="str">
        <f>VLOOKUP(I333,Presupuesto!$B$11:$C$566,2,0)</f>
        <v>VIATICOS (26200-00)</v>
      </c>
      <c r="K333" s="321" t="s">
        <v>1360</v>
      </c>
      <c r="L333" s="325" t="s">
        <v>409</v>
      </c>
    </row>
    <row r="335" spans="3:12" ht="15.75" thickBot="1"/>
    <row r="336" spans="3:12" ht="15.75" thickBot="1">
      <c r="C336" s="29" t="s">
        <v>43</v>
      </c>
      <c r="D336" s="30">
        <f>SUM(G343:G352)</f>
        <v>6000</v>
      </c>
      <c r="E336" s="93"/>
      <c r="F336" s="93"/>
      <c r="G336" s="93"/>
      <c r="H336" s="76"/>
      <c r="I336" s="76"/>
      <c r="J336" s="76"/>
      <c r="K336" s="112"/>
      <c r="L336" s="434"/>
    </row>
    <row r="337" spans="3:12">
      <c r="C337" s="70"/>
      <c r="D337" s="31"/>
      <c r="E337" s="93"/>
      <c r="F337" s="93"/>
      <c r="G337" s="93"/>
      <c r="H337" s="76"/>
      <c r="I337" s="76"/>
      <c r="J337" s="76"/>
      <c r="K337" s="112"/>
      <c r="L337" s="434"/>
    </row>
    <row r="338" spans="3:12">
      <c r="C338" s="70"/>
      <c r="D338" s="31"/>
      <c r="E338" s="93"/>
      <c r="F338" s="93"/>
      <c r="G338" s="93"/>
      <c r="H338" s="76"/>
      <c r="I338" s="76"/>
      <c r="J338" s="76"/>
      <c r="K338" s="112"/>
      <c r="L338" s="434"/>
    </row>
    <row r="339" spans="3:12" ht="15.75">
      <c r="C339" s="202" t="s">
        <v>389</v>
      </c>
      <c r="D339" s="351" t="s">
        <v>1924</v>
      </c>
      <c r="E339" s="93"/>
      <c r="F339" s="93"/>
      <c r="G339" s="93"/>
      <c r="H339" s="76"/>
      <c r="I339" s="76"/>
      <c r="J339" s="76"/>
      <c r="K339" s="112"/>
      <c r="L339" s="434"/>
    </row>
    <row r="340" spans="3:12" ht="18.75">
      <c r="C340" s="210" t="str">
        <f>IFERROR(VLOOKUP(D339,'1. Desarrollo e Innov. Curricu.'!$E:$F,2,FALSE),IFERROR(VLOOKUP(D339,'2. Investigación Científica'!$E:$F,2,FALSE),IFERROR(VLOOKUP(D339,'3. Vinculación Univ. Sociedad'!$E:$F,2,FALSE),IFERROR(VLOOKUP(D339,'4. Docencia y Profesorado Univ.'!$E:$F,2,FALSE),IFERROR(VLOOKUP(D339,'5. Estudiantes y Graduados'!$E:$F,2,FALSE),IFERROR(VLOOKUP(D339,'11. Gestion Administrativa'!$E:$F,2,FALSE),IFERROR(VLOOKUP(D339,'13. Gestión Académica'!$E:$F,2,FALSE),IFERROR(VLOOKUP(D339,'8. Asegura. de la Calid. y M'!$E:$F,2,FALSE),IFERROR(VLOOKUP(D339,'6. Gestión del Conocimiento'!$E:$F,2,FALSE),IFERROR(VLOOKUP(D339,'15. Gobernabilidad y Proceso...'!$E:$F,2,FALSE),IFERROR(VLOOKUP(D339,'12. Gestión del Talento Humano'!$E:$F,2,FALSE),IFERROR(VLOOKUP(D339,'14. Internacional... de la E.S.'!$E:$F,2,FALSE),IFERROR(VLOOKUP(D339,'10. Posgrado'!$E:$F,2,FALSE),IFERROR(VLOOKUP(D339,'17. Gestión TIC'!$E:$F,2,FALSE),IFERROR(VLOOKUP(D339,'16. Desa. del Sistema Educ.Sup.'!$E:$F,2,FALSE),IFERROR(VLOOKUP(D339,'9. Cultura de Inno. Insti...'!$E:$F,2,FALSE),VLOOKUP(D339,'7. Lo Esencial de la Reforma U.'!$E:$F,2,0)))))))))))))))))</f>
        <v xml:space="preserve">1. elaboracion de fichas, 2. envio de fichas por correo-drive 3. revision de ficha 4. planificación de talleres 5. implementacion de talleres 6. encuestas de satisfaccion  </v>
      </c>
      <c r="D340" s="31"/>
      <c r="E340" s="93"/>
      <c r="F340" s="93"/>
      <c r="G340" s="93"/>
      <c r="H340" s="76"/>
      <c r="I340" s="76"/>
      <c r="J340" s="76"/>
      <c r="K340" s="112"/>
      <c r="L340" s="434"/>
    </row>
    <row r="341" spans="3:12" ht="15.75" thickBot="1">
      <c r="C341" s="70"/>
      <c r="D341" s="31"/>
      <c r="E341" s="93"/>
      <c r="F341" s="93"/>
      <c r="G341" s="93"/>
      <c r="H341" s="76"/>
      <c r="I341" s="76"/>
      <c r="J341" s="76"/>
      <c r="K341" s="112"/>
      <c r="L341" s="434"/>
    </row>
    <row r="342" spans="3:12" ht="30.75" thickBot="1">
      <c r="C342" s="126" t="s">
        <v>44</v>
      </c>
      <c r="D342" s="129" t="s">
        <v>45</v>
      </c>
      <c r="E342" s="128" t="s">
        <v>55</v>
      </c>
      <c r="F342" s="128" t="s">
        <v>57</v>
      </c>
      <c r="G342" s="127" t="s">
        <v>27</v>
      </c>
      <c r="H342" s="133" t="s">
        <v>128</v>
      </c>
      <c r="I342" s="128" t="s">
        <v>46</v>
      </c>
      <c r="J342" s="128" t="s">
        <v>129</v>
      </c>
      <c r="K342" s="128" t="s">
        <v>407</v>
      </c>
      <c r="L342" s="128" t="s">
        <v>408</v>
      </c>
    </row>
    <row r="343" spans="3:12" ht="15.75" thickBot="1">
      <c r="C343" s="317" t="s">
        <v>47</v>
      </c>
      <c r="D343" s="830">
        <v>200</v>
      </c>
      <c r="E343" s="318"/>
      <c r="F343" s="115">
        <v>30000</v>
      </c>
      <c r="G343" s="319">
        <f t="shared" ref="G343:G351" si="26">E343*F343</f>
        <v>0</v>
      </c>
      <c r="H343" s="320" t="s">
        <v>126</v>
      </c>
      <c r="I343" s="116" t="s">
        <v>696</v>
      </c>
      <c r="J343" s="116" t="str">
        <f>VLOOKUP(I343,Presupuesto!$B$11:$C$566,2,0)</f>
        <v>SERVICIOS DE CAPACITACION.</v>
      </c>
      <c r="K343" s="321" t="s">
        <v>1359</v>
      </c>
      <c r="L343" s="116" t="s">
        <v>391</v>
      </c>
    </row>
    <row r="344" spans="3:12" ht="15.75" thickBot="1">
      <c r="C344" s="99" t="s">
        <v>48</v>
      </c>
      <c r="D344" s="831"/>
      <c r="E344" s="200">
        <v>0</v>
      </c>
      <c r="F344" s="100">
        <v>50</v>
      </c>
      <c r="G344" s="97">
        <f t="shared" si="26"/>
        <v>0</v>
      </c>
      <c r="H344" s="320" t="s">
        <v>126</v>
      </c>
      <c r="I344" s="98" t="s">
        <v>714</v>
      </c>
      <c r="J344" s="98" t="str">
        <f>VLOOKUP(I344,Presupuesto!$B$11:$C$566,2,0)</f>
        <v>SERVICIOS DE IMPRENTA PUBLIC.Y REPRODUCCION</v>
      </c>
      <c r="K344" s="321" t="s">
        <v>1359</v>
      </c>
      <c r="L344" s="98" t="s">
        <v>409</v>
      </c>
    </row>
    <row r="345" spans="3:12" ht="15.75" thickBot="1">
      <c r="C345" s="99" t="s">
        <v>49</v>
      </c>
      <c r="D345" s="831"/>
      <c r="E345" s="200">
        <v>200</v>
      </c>
      <c r="F345" s="100">
        <v>30</v>
      </c>
      <c r="G345" s="97">
        <f t="shared" si="26"/>
        <v>6000</v>
      </c>
      <c r="H345" s="320" t="s">
        <v>126</v>
      </c>
      <c r="I345" s="98" t="s">
        <v>789</v>
      </c>
      <c r="J345" s="98" t="str">
        <f>VLOOKUP(I345,Presupuesto!$B$11:$C$566,2,0)</f>
        <v>ALIMENTOS B EBIDAS PARA PERSONAS</v>
      </c>
      <c r="K345" s="321" t="s">
        <v>1359</v>
      </c>
      <c r="L345" s="98" t="s">
        <v>393</v>
      </c>
    </row>
    <row r="346" spans="3:12" ht="15.75" thickBot="1">
      <c r="C346" s="99" t="s">
        <v>50</v>
      </c>
      <c r="D346" s="831"/>
      <c r="E346" s="151">
        <v>0</v>
      </c>
      <c r="F346" s="118">
        <v>10000</v>
      </c>
      <c r="G346" s="97">
        <f t="shared" si="26"/>
        <v>0</v>
      </c>
      <c r="H346" s="320" t="s">
        <v>126</v>
      </c>
      <c r="I346" s="314" t="s">
        <v>297</v>
      </c>
      <c r="J346" s="98" t="str">
        <f>VLOOKUP(I346,Presupuesto!$B$11:$C$566,2,0)</f>
        <v>PASAJES (26100-00)</v>
      </c>
      <c r="K346" s="321" t="s">
        <v>1359</v>
      </c>
      <c r="L346" s="98" t="s">
        <v>409</v>
      </c>
    </row>
    <row r="347" spans="3:12" ht="15.75" thickBot="1">
      <c r="C347" s="99" t="s">
        <v>414</v>
      </c>
      <c r="D347" s="831"/>
      <c r="E347" s="151">
        <v>0</v>
      </c>
      <c r="F347" s="118">
        <v>250</v>
      </c>
      <c r="G347" s="97">
        <f t="shared" si="26"/>
        <v>0</v>
      </c>
      <c r="H347" s="320" t="s">
        <v>126</v>
      </c>
      <c r="I347" s="98" t="s">
        <v>818</v>
      </c>
      <c r="J347" s="98" t="str">
        <f>VLOOKUP(I347,Presupuesto!$B$11:$C$566,2,0)</f>
        <v>PRODUCTOS PAPEL Y CARTON</v>
      </c>
      <c r="K347" s="321" t="s">
        <v>1359</v>
      </c>
      <c r="L347" s="98" t="s">
        <v>409</v>
      </c>
    </row>
    <row r="348" spans="3:12" ht="15.75" thickBot="1">
      <c r="C348" s="99" t="s">
        <v>51</v>
      </c>
      <c r="D348" s="831"/>
      <c r="E348" s="200">
        <v>0</v>
      </c>
      <c r="F348" s="100">
        <v>85</v>
      </c>
      <c r="G348" s="97">
        <f t="shared" si="26"/>
        <v>0</v>
      </c>
      <c r="H348" s="320" t="s">
        <v>126</v>
      </c>
      <c r="I348" s="98" t="s">
        <v>818</v>
      </c>
      <c r="J348" s="98" t="str">
        <f>VLOOKUP(I348,Presupuesto!$B$11:$C$566,2,0)</f>
        <v>PRODUCTOS PAPEL Y CARTON</v>
      </c>
      <c r="K348" s="321" t="s">
        <v>1359</v>
      </c>
      <c r="L348" s="98" t="s">
        <v>409</v>
      </c>
    </row>
    <row r="349" spans="3:12" ht="15.75" thickBot="1">
      <c r="C349" s="99" t="s">
        <v>120</v>
      </c>
      <c r="D349" s="831"/>
      <c r="E349" s="200">
        <v>0</v>
      </c>
      <c r="F349" s="100">
        <v>36</v>
      </c>
      <c r="G349" s="97">
        <f t="shared" si="26"/>
        <v>0</v>
      </c>
      <c r="H349" s="320" t="s">
        <v>126</v>
      </c>
      <c r="I349" s="98" t="s">
        <v>939</v>
      </c>
      <c r="J349" s="98" t="str">
        <f>VLOOKUP(I349,Presupuesto!$B$11:$C$566,2,0)</f>
        <v>UTILES DE ESCRITORIO, OFICINA Y ENSE¥ANZA</v>
      </c>
      <c r="K349" s="321" t="s">
        <v>1359</v>
      </c>
      <c r="L349" s="98" t="s">
        <v>409</v>
      </c>
    </row>
    <row r="350" spans="3:12" ht="15.75" thickBot="1">
      <c r="C350" s="99" t="s">
        <v>34</v>
      </c>
      <c r="D350" s="831"/>
      <c r="E350" s="200">
        <v>0</v>
      </c>
      <c r="F350" s="100">
        <v>80</v>
      </c>
      <c r="G350" s="97">
        <f t="shared" si="26"/>
        <v>0</v>
      </c>
      <c r="H350" s="320" t="s">
        <v>126</v>
      </c>
      <c r="I350" s="98" t="s">
        <v>939</v>
      </c>
      <c r="J350" s="98" t="str">
        <f>VLOOKUP(I350,Presupuesto!$B$11:$C$566,2,0)</f>
        <v>UTILES DE ESCRITORIO, OFICINA Y ENSE¥ANZA</v>
      </c>
      <c r="K350" s="321" t="s">
        <v>1359</v>
      </c>
      <c r="L350" s="98" t="s">
        <v>409</v>
      </c>
    </row>
    <row r="351" spans="3:12" ht="15.75" thickBot="1">
      <c r="C351" s="109" t="s">
        <v>52</v>
      </c>
      <c r="D351" s="831"/>
      <c r="E351" s="212">
        <v>0</v>
      </c>
      <c r="F351" s="119">
        <v>25</v>
      </c>
      <c r="G351" s="97">
        <f t="shared" si="26"/>
        <v>0</v>
      </c>
      <c r="H351" s="320" t="s">
        <v>126</v>
      </c>
      <c r="I351" s="98" t="s">
        <v>939</v>
      </c>
      <c r="J351" s="98" t="str">
        <f>VLOOKUP(I351,Presupuesto!$B$11:$C$566,2,0)</f>
        <v>UTILES DE ESCRITORIO, OFICINA Y ENSE¥ANZA</v>
      </c>
      <c r="K351" s="321" t="s">
        <v>1359</v>
      </c>
      <c r="L351" s="98" t="s">
        <v>409</v>
      </c>
    </row>
    <row r="352" spans="3:12" ht="15.75" thickBot="1">
      <c r="C352" s="216" t="s">
        <v>425</v>
      </c>
      <c r="D352" s="217">
        <v>0</v>
      </c>
      <c r="E352" s="322">
        <v>0</v>
      </c>
      <c r="F352" s="104">
        <f>HLOOKUP(C352,$AH$2:$BU$3,2,0)</f>
        <v>2000</v>
      </c>
      <c r="G352" s="105">
        <f>D352*E352*F352</f>
        <v>0</v>
      </c>
      <c r="H352" s="320" t="s">
        <v>126</v>
      </c>
      <c r="I352" s="324" t="s">
        <v>298</v>
      </c>
      <c r="J352" s="106" t="str">
        <f>VLOOKUP(I352,Presupuesto!$B$11:$C$566,2,0)</f>
        <v>VIATICOS (26200-00)</v>
      </c>
      <c r="K352" s="321" t="s">
        <v>1359</v>
      </c>
      <c r="L352" s="325" t="s">
        <v>409</v>
      </c>
    </row>
    <row r="354" spans="3:12" ht="15.75" thickBot="1"/>
    <row r="355" spans="3:12" ht="15.75" thickBot="1">
      <c r="C355" s="29" t="s">
        <v>43</v>
      </c>
      <c r="D355" s="30">
        <f>SUM(G362:G371)</f>
        <v>6000</v>
      </c>
      <c r="E355" s="93"/>
      <c r="F355" s="93"/>
      <c r="G355" s="93"/>
      <c r="H355" s="76"/>
      <c r="I355" s="76"/>
      <c r="J355" s="76"/>
      <c r="K355" s="112"/>
      <c r="L355" s="434"/>
    </row>
    <row r="356" spans="3:12">
      <c r="C356" s="70"/>
      <c r="D356" s="31"/>
      <c r="E356" s="93"/>
      <c r="F356" s="93"/>
      <c r="G356" s="93"/>
      <c r="H356" s="76"/>
      <c r="I356" s="76"/>
      <c r="J356" s="76"/>
      <c r="K356" s="112"/>
      <c r="L356" s="434"/>
    </row>
    <row r="357" spans="3:12">
      <c r="C357" s="70"/>
      <c r="D357" s="31"/>
      <c r="E357" s="93"/>
      <c r="F357" s="93"/>
      <c r="G357" s="93"/>
      <c r="H357" s="76"/>
      <c r="I357" s="76"/>
      <c r="J357" s="76"/>
      <c r="K357" s="112"/>
      <c r="L357" s="434"/>
    </row>
    <row r="358" spans="3:12" ht="15.75">
      <c r="C358" s="202" t="s">
        <v>389</v>
      </c>
      <c r="D358" s="351" t="s">
        <v>1941</v>
      </c>
      <c r="E358" s="93"/>
      <c r="F358" s="93"/>
      <c r="G358" s="93"/>
      <c r="H358" s="76"/>
      <c r="I358" s="76"/>
      <c r="J358" s="76"/>
      <c r="K358" s="112"/>
      <c r="L358" s="434"/>
    </row>
    <row r="359" spans="3:12" ht="18.75">
      <c r="C359" s="210" t="str">
        <f>IFERROR(VLOOKUP(D358,'1. Desarrollo e Innov. Curricu.'!$E:$F,2,FALSE),IFERROR(VLOOKUP(D358,'2. Investigación Científica'!$E:$F,2,FALSE),IFERROR(VLOOKUP(D358,'3. Vinculación Univ. Sociedad'!$E:$F,2,FALSE),IFERROR(VLOOKUP(D358,'4. Docencia y Profesorado Univ.'!$E:$F,2,FALSE),IFERROR(VLOOKUP(D358,'5. Estudiantes y Graduados'!$E:$F,2,FALSE),IFERROR(VLOOKUP(D358,'11. Gestion Administrativa'!$E:$F,2,FALSE),IFERROR(VLOOKUP(D358,'13. Gestión Académica'!$E:$F,2,FALSE),IFERROR(VLOOKUP(D358,'8. Asegura. de la Calid. y M'!$E:$F,2,FALSE),IFERROR(VLOOKUP(D358,'6. Gestión del Conocimiento'!$E:$F,2,FALSE),IFERROR(VLOOKUP(D358,'15. Gobernabilidad y Proceso...'!$E:$F,2,FALSE),IFERROR(VLOOKUP(D358,'12. Gestión del Talento Humano'!$E:$F,2,FALSE),IFERROR(VLOOKUP(D358,'14. Internacional... de la E.S.'!$E:$F,2,FALSE),IFERROR(VLOOKUP(D358,'10. Posgrado'!$E:$F,2,FALSE),IFERROR(VLOOKUP(D358,'17. Gestión TIC'!$E:$F,2,FALSE),IFERROR(VLOOKUP(D358,'16. Desa. del Sistema Educ.Sup.'!$E:$F,2,FALSE),IFERROR(VLOOKUP(D358,'9. Cultura de Inno. Insti...'!$E:$F,2,FALSE),VLOOKUP(D358,'7. Lo Esencial de la Reforma U.'!$E:$F,2,0)))))))))))))))))</f>
        <v xml:space="preserve">1.Organizacion del equipo de trabajo 2. revisar información 3. diseñar la propuesta 4. gestionar aprobacion </v>
      </c>
      <c r="D359" s="31"/>
      <c r="E359" s="93"/>
      <c r="F359" s="93"/>
      <c r="G359" s="93"/>
      <c r="H359" s="76"/>
      <c r="I359" s="76"/>
      <c r="J359" s="76"/>
      <c r="K359" s="112"/>
      <c r="L359" s="434"/>
    </row>
    <row r="360" spans="3:12" ht="15.75" thickBot="1">
      <c r="C360" s="70"/>
      <c r="D360" s="31"/>
      <c r="E360" s="93"/>
      <c r="F360" s="93"/>
      <c r="G360" s="93"/>
      <c r="H360" s="76"/>
      <c r="I360" s="76"/>
      <c r="J360" s="76"/>
      <c r="K360" s="112"/>
      <c r="L360" s="434"/>
    </row>
    <row r="361" spans="3:12" ht="30.75" thickBot="1">
      <c r="C361" s="126" t="s">
        <v>44</v>
      </c>
      <c r="D361" s="129" t="s">
        <v>45</v>
      </c>
      <c r="E361" s="128" t="s">
        <v>55</v>
      </c>
      <c r="F361" s="128" t="s">
        <v>57</v>
      </c>
      <c r="G361" s="127" t="s">
        <v>27</v>
      </c>
      <c r="H361" s="133" t="s">
        <v>128</v>
      </c>
      <c r="I361" s="128" t="s">
        <v>46</v>
      </c>
      <c r="J361" s="128" t="s">
        <v>129</v>
      </c>
      <c r="K361" s="128" t="s">
        <v>407</v>
      </c>
      <c r="L361" s="128" t="s">
        <v>408</v>
      </c>
    </row>
    <row r="362" spans="3:12" ht="15.75" thickBot="1">
      <c r="C362" s="317" t="s">
        <v>47</v>
      </c>
      <c r="D362" s="830">
        <v>200</v>
      </c>
      <c r="E362" s="318"/>
      <c r="F362" s="115">
        <v>30000</v>
      </c>
      <c r="G362" s="319">
        <f t="shared" ref="G362:G370" si="27">E362*F362</f>
        <v>0</v>
      </c>
      <c r="H362" s="320" t="s">
        <v>126</v>
      </c>
      <c r="I362" s="116" t="s">
        <v>696</v>
      </c>
      <c r="J362" s="116" t="str">
        <f>VLOOKUP(I362,Presupuesto!$B$11:$C$566,2,0)</f>
        <v>SERVICIOS DE CAPACITACION.</v>
      </c>
      <c r="K362" s="321" t="s">
        <v>1363</v>
      </c>
      <c r="L362" s="116" t="s">
        <v>391</v>
      </c>
    </row>
    <row r="363" spans="3:12" ht="15.75" thickBot="1">
      <c r="C363" s="99" t="s">
        <v>48</v>
      </c>
      <c r="D363" s="831"/>
      <c r="E363" s="200">
        <v>0</v>
      </c>
      <c r="F363" s="100">
        <v>50</v>
      </c>
      <c r="G363" s="97">
        <f t="shared" si="27"/>
        <v>0</v>
      </c>
      <c r="H363" s="320" t="s">
        <v>126</v>
      </c>
      <c r="I363" s="98" t="s">
        <v>714</v>
      </c>
      <c r="J363" s="98" t="str">
        <f>VLOOKUP(I363,Presupuesto!$B$11:$C$566,2,0)</f>
        <v>SERVICIOS DE IMPRENTA PUBLIC.Y REPRODUCCION</v>
      </c>
      <c r="K363" s="321" t="s">
        <v>1363</v>
      </c>
      <c r="L363" s="98" t="s">
        <v>409</v>
      </c>
    </row>
    <row r="364" spans="3:12" ht="15.75" thickBot="1">
      <c r="C364" s="99" t="s">
        <v>49</v>
      </c>
      <c r="D364" s="831"/>
      <c r="E364" s="200">
        <v>200</v>
      </c>
      <c r="F364" s="100">
        <v>30</v>
      </c>
      <c r="G364" s="97">
        <f t="shared" si="27"/>
        <v>6000</v>
      </c>
      <c r="H364" s="320" t="s">
        <v>126</v>
      </c>
      <c r="I364" s="98" t="s">
        <v>789</v>
      </c>
      <c r="J364" s="98" t="str">
        <f>VLOOKUP(I364,Presupuesto!$B$11:$C$566,2,0)</f>
        <v>ALIMENTOS B EBIDAS PARA PERSONAS</v>
      </c>
      <c r="K364" s="321" t="s">
        <v>1363</v>
      </c>
      <c r="L364" s="98" t="s">
        <v>393</v>
      </c>
    </row>
    <row r="365" spans="3:12" ht="15.75" thickBot="1">
      <c r="C365" s="99" t="s">
        <v>50</v>
      </c>
      <c r="D365" s="831"/>
      <c r="E365" s="151">
        <v>0</v>
      </c>
      <c r="F365" s="118">
        <v>10000</v>
      </c>
      <c r="G365" s="97">
        <f t="shared" si="27"/>
        <v>0</v>
      </c>
      <c r="H365" s="320" t="s">
        <v>126</v>
      </c>
      <c r="I365" s="314" t="s">
        <v>297</v>
      </c>
      <c r="J365" s="98" t="str">
        <f>VLOOKUP(I365,Presupuesto!$B$11:$C$566,2,0)</f>
        <v>PASAJES (26100-00)</v>
      </c>
      <c r="K365" s="321" t="s">
        <v>1363</v>
      </c>
      <c r="L365" s="98" t="s">
        <v>409</v>
      </c>
    </row>
    <row r="366" spans="3:12" ht="15.75" thickBot="1">
      <c r="C366" s="99" t="s">
        <v>414</v>
      </c>
      <c r="D366" s="831"/>
      <c r="E366" s="151">
        <v>0</v>
      </c>
      <c r="F366" s="118">
        <v>250</v>
      </c>
      <c r="G366" s="97">
        <f t="shared" si="27"/>
        <v>0</v>
      </c>
      <c r="H366" s="320" t="s">
        <v>126</v>
      </c>
      <c r="I366" s="98" t="s">
        <v>818</v>
      </c>
      <c r="J366" s="98" t="str">
        <f>VLOOKUP(I366,Presupuesto!$B$11:$C$566,2,0)</f>
        <v>PRODUCTOS PAPEL Y CARTON</v>
      </c>
      <c r="K366" s="321" t="s">
        <v>1363</v>
      </c>
      <c r="L366" s="98" t="s">
        <v>409</v>
      </c>
    </row>
    <row r="367" spans="3:12" ht="15.75" thickBot="1">
      <c r="C367" s="99" t="s">
        <v>51</v>
      </c>
      <c r="D367" s="831"/>
      <c r="E367" s="200">
        <v>0</v>
      </c>
      <c r="F367" s="100">
        <v>85</v>
      </c>
      <c r="G367" s="97">
        <f t="shared" si="27"/>
        <v>0</v>
      </c>
      <c r="H367" s="320" t="s">
        <v>126</v>
      </c>
      <c r="I367" s="98" t="s">
        <v>818</v>
      </c>
      <c r="J367" s="98" t="str">
        <f>VLOOKUP(I367,Presupuesto!$B$11:$C$566,2,0)</f>
        <v>PRODUCTOS PAPEL Y CARTON</v>
      </c>
      <c r="K367" s="321" t="s">
        <v>1363</v>
      </c>
      <c r="L367" s="98" t="s">
        <v>409</v>
      </c>
    </row>
    <row r="368" spans="3:12" ht="15.75" thickBot="1">
      <c r="C368" s="99" t="s">
        <v>120</v>
      </c>
      <c r="D368" s="831"/>
      <c r="E368" s="200">
        <v>0</v>
      </c>
      <c r="F368" s="100">
        <v>36</v>
      </c>
      <c r="G368" s="97">
        <f t="shared" si="27"/>
        <v>0</v>
      </c>
      <c r="H368" s="320" t="s">
        <v>126</v>
      </c>
      <c r="I368" s="98" t="s">
        <v>939</v>
      </c>
      <c r="J368" s="98" t="str">
        <f>VLOOKUP(I368,Presupuesto!$B$11:$C$566,2,0)</f>
        <v>UTILES DE ESCRITORIO, OFICINA Y ENSE¥ANZA</v>
      </c>
      <c r="K368" s="321" t="s">
        <v>1363</v>
      </c>
      <c r="L368" s="98" t="s">
        <v>409</v>
      </c>
    </row>
    <row r="369" spans="3:12" ht="15.75" thickBot="1">
      <c r="C369" s="99" t="s">
        <v>34</v>
      </c>
      <c r="D369" s="831"/>
      <c r="E369" s="200">
        <v>0</v>
      </c>
      <c r="F369" s="100">
        <v>80</v>
      </c>
      <c r="G369" s="97">
        <f t="shared" si="27"/>
        <v>0</v>
      </c>
      <c r="H369" s="320" t="s">
        <v>126</v>
      </c>
      <c r="I369" s="98" t="s">
        <v>939</v>
      </c>
      <c r="J369" s="98" t="str">
        <f>VLOOKUP(I369,Presupuesto!$B$11:$C$566,2,0)</f>
        <v>UTILES DE ESCRITORIO, OFICINA Y ENSE¥ANZA</v>
      </c>
      <c r="K369" s="321" t="s">
        <v>1363</v>
      </c>
      <c r="L369" s="98" t="s">
        <v>409</v>
      </c>
    </row>
    <row r="370" spans="3:12" ht="15.75" thickBot="1">
      <c r="C370" s="109" t="s">
        <v>52</v>
      </c>
      <c r="D370" s="831"/>
      <c r="E370" s="212">
        <v>0</v>
      </c>
      <c r="F370" s="119">
        <v>25</v>
      </c>
      <c r="G370" s="97">
        <f t="shared" si="27"/>
        <v>0</v>
      </c>
      <c r="H370" s="320" t="s">
        <v>126</v>
      </c>
      <c r="I370" s="98" t="s">
        <v>939</v>
      </c>
      <c r="J370" s="98" t="str">
        <f>VLOOKUP(I370,Presupuesto!$B$11:$C$566,2,0)</f>
        <v>UTILES DE ESCRITORIO, OFICINA Y ENSE¥ANZA</v>
      </c>
      <c r="K370" s="321" t="s">
        <v>1363</v>
      </c>
      <c r="L370" s="98" t="s">
        <v>409</v>
      </c>
    </row>
    <row r="371" spans="3:12" ht="15.75" thickBot="1">
      <c r="C371" s="216" t="s">
        <v>425</v>
      </c>
      <c r="D371" s="217">
        <v>0</v>
      </c>
      <c r="E371" s="322">
        <v>0</v>
      </c>
      <c r="F371" s="104">
        <f>HLOOKUP(C371,$AH$2:$BU$3,2,0)</f>
        <v>2000</v>
      </c>
      <c r="G371" s="105">
        <f>D371*E371*F371</f>
        <v>0</v>
      </c>
      <c r="H371" s="320" t="s">
        <v>126</v>
      </c>
      <c r="I371" s="324" t="s">
        <v>298</v>
      </c>
      <c r="J371" s="106" t="str">
        <f>VLOOKUP(I371,Presupuesto!$B$11:$C$566,2,0)</f>
        <v>VIATICOS (26200-00)</v>
      </c>
      <c r="L371" s="325" t="s">
        <v>409</v>
      </c>
    </row>
    <row r="373" spans="3:12" ht="15.75" thickBot="1"/>
    <row r="374" spans="3:12" ht="15.75" thickBot="1">
      <c r="C374" s="29" t="s">
        <v>43</v>
      </c>
      <c r="D374" s="30">
        <f>SUM(G381:G390)</f>
        <v>6250</v>
      </c>
      <c r="E374" s="93"/>
      <c r="F374" s="93"/>
      <c r="G374" s="93"/>
      <c r="H374" s="76"/>
      <c r="I374" s="76"/>
      <c r="J374" s="76"/>
      <c r="K374" s="112"/>
      <c r="L374" s="434"/>
    </row>
    <row r="375" spans="3:12">
      <c r="C375" s="70"/>
      <c r="D375" s="31"/>
      <c r="E375" s="93"/>
      <c r="F375" s="93"/>
      <c r="G375" s="93"/>
      <c r="H375" s="76"/>
      <c r="I375" s="76"/>
      <c r="J375" s="76"/>
      <c r="K375" s="112"/>
      <c r="L375" s="434"/>
    </row>
    <row r="376" spans="3:12">
      <c r="C376" s="70"/>
      <c r="D376" s="31"/>
      <c r="E376" s="93"/>
      <c r="F376" s="93"/>
      <c r="G376" s="93"/>
      <c r="H376" s="76"/>
      <c r="I376" s="76"/>
      <c r="J376" s="76"/>
      <c r="K376" s="112"/>
      <c r="L376" s="434"/>
    </row>
    <row r="377" spans="3:12" ht="15.75">
      <c r="C377" s="202" t="s">
        <v>389</v>
      </c>
      <c r="D377" s="351" t="s">
        <v>1949</v>
      </c>
      <c r="E377" s="93"/>
      <c r="F377" s="93"/>
      <c r="G377" s="93"/>
      <c r="H377" s="76"/>
      <c r="I377" s="76"/>
      <c r="J377" s="76"/>
      <c r="K377" s="112"/>
      <c r="L377" s="434"/>
    </row>
    <row r="378" spans="3:12" ht="18.75">
      <c r="C378" s="210" t="str">
        <f>IFERROR(VLOOKUP(D377,'1. Desarrollo e Innov. Curricu.'!$E:$F,2,FALSE),IFERROR(VLOOKUP(D377,'2. Investigación Científica'!$E:$F,2,FALSE),IFERROR(VLOOKUP(D377,'3. Vinculación Univ. Sociedad'!$E:$F,2,FALSE),IFERROR(VLOOKUP(D377,'4. Docencia y Profesorado Univ.'!$E:$F,2,FALSE),IFERROR(VLOOKUP(D377,'5. Estudiantes y Graduados'!$E:$F,2,FALSE),IFERROR(VLOOKUP(D377,'11. Gestion Administrativa'!$E:$F,2,FALSE),IFERROR(VLOOKUP(D377,'13. Gestión Académica'!$E:$F,2,FALSE),IFERROR(VLOOKUP(D377,'8. Asegura. de la Calid. y M'!$E:$F,2,FALSE),IFERROR(VLOOKUP(D377,'6. Gestión del Conocimiento'!$E:$F,2,FALSE),IFERROR(VLOOKUP(D377,'15. Gobernabilidad y Proceso...'!$E:$F,2,FALSE),IFERROR(VLOOKUP(D377,'12. Gestión del Talento Humano'!$E:$F,2,FALSE),IFERROR(VLOOKUP(D377,'14. Internacional... de la E.S.'!$E:$F,2,FALSE),IFERROR(VLOOKUP(D377,'10. Posgrado'!$E:$F,2,FALSE),IFERROR(VLOOKUP(D377,'17. Gestión TIC'!$E:$F,2,FALSE),IFERROR(VLOOKUP(D377,'16. Desa. del Sistema Educ.Sup.'!$E:$F,2,FALSE),IFERROR(VLOOKUP(D377,'9. Cultura de Inno. Insti...'!$E:$F,2,FALSE),VLOOKUP(D377,'7. Lo Esencial de la Reforma U.'!$E:$F,2,0)))))))))))))))))</f>
        <v xml:space="preserve">1. Actividad de formacion del equipo de trabajo 2. Diseño de instrumentos e indicadores 3. aplicación de los instrumentos 4. analisis de resultados 5. elaboracion del informe </v>
      </c>
      <c r="D378" s="31"/>
      <c r="E378" s="93"/>
      <c r="F378" s="93"/>
      <c r="G378" s="93"/>
      <c r="H378" s="76"/>
      <c r="I378" s="76"/>
      <c r="J378" s="76"/>
      <c r="K378" s="112"/>
      <c r="L378" s="434"/>
    </row>
    <row r="379" spans="3:12" ht="15.75" thickBot="1">
      <c r="C379" s="70"/>
      <c r="D379" s="31"/>
      <c r="E379" s="93"/>
      <c r="F379" s="93"/>
      <c r="G379" s="93"/>
      <c r="H379" s="76"/>
      <c r="I379" s="76"/>
      <c r="J379" s="76"/>
      <c r="K379" s="112"/>
      <c r="L379" s="434"/>
    </row>
    <row r="380" spans="3:12" ht="30.75" thickBot="1">
      <c r="C380" s="126" t="s">
        <v>44</v>
      </c>
      <c r="D380" s="129" t="s">
        <v>45</v>
      </c>
      <c r="E380" s="128" t="s">
        <v>55</v>
      </c>
      <c r="F380" s="128" t="s">
        <v>57</v>
      </c>
      <c r="G380" s="127" t="s">
        <v>27</v>
      </c>
      <c r="H380" s="133" t="s">
        <v>128</v>
      </c>
      <c r="I380" s="128" t="s">
        <v>46</v>
      </c>
      <c r="J380" s="128" t="s">
        <v>129</v>
      </c>
      <c r="K380" s="128" t="s">
        <v>407</v>
      </c>
      <c r="L380" s="128" t="s">
        <v>408</v>
      </c>
    </row>
    <row r="381" spans="3:12" ht="15.75" thickBot="1">
      <c r="C381" s="317" t="s">
        <v>47</v>
      </c>
      <c r="D381" s="830">
        <v>9</v>
      </c>
      <c r="E381" s="318"/>
      <c r="F381" s="115">
        <v>30000</v>
      </c>
      <c r="G381" s="319">
        <f t="shared" ref="G381:G389" si="28">E381*F381</f>
        <v>0</v>
      </c>
      <c r="H381" s="320" t="s">
        <v>126</v>
      </c>
      <c r="I381" s="116" t="s">
        <v>696</v>
      </c>
      <c r="J381" s="116" t="str">
        <f>VLOOKUP(I381,Presupuesto!$B$11:$C$566,2,0)</f>
        <v>SERVICIOS DE CAPACITACION.</v>
      </c>
      <c r="K381" s="321" t="s">
        <v>1363</v>
      </c>
      <c r="L381" s="116" t="s">
        <v>391</v>
      </c>
    </row>
    <row r="382" spans="3:12" ht="15.75" thickBot="1">
      <c r="C382" s="99" t="s">
        <v>48</v>
      </c>
      <c r="D382" s="831"/>
      <c r="E382" s="200">
        <v>60</v>
      </c>
      <c r="F382" s="100">
        <v>50</v>
      </c>
      <c r="G382" s="97">
        <f t="shared" si="28"/>
        <v>3000</v>
      </c>
      <c r="H382" s="320" t="s">
        <v>126</v>
      </c>
      <c r="I382" s="98" t="s">
        <v>714</v>
      </c>
      <c r="J382" s="98" t="str">
        <f>VLOOKUP(I382,Presupuesto!$B$11:$C$566,2,0)</f>
        <v>SERVICIOS DE IMPRENTA PUBLIC.Y REPRODUCCION</v>
      </c>
      <c r="K382" s="321" t="s">
        <v>1363</v>
      </c>
      <c r="L382" s="98" t="s">
        <v>409</v>
      </c>
    </row>
    <row r="383" spans="3:12" ht="15.75" thickBot="1">
      <c r="C383" s="99" t="s">
        <v>49</v>
      </c>
      <c r="D383" s="831"/>
      <c r="E383" s="200">
        <v>24</v>
      </c>
      <c r="F383" s="100">
        <v>100</v>
      </c>
      <c r="G383" s="97">
        <f t="shared" si="28"/>
        <v>2400</v>
      </c>
      <c r="H383" s="320" t="s">
        <v>126</v>
      </c>
      <c r="I383" s="98" t="s">
        <v>789</v>
      </c>
      <c r="J383" s="98" t="str">
        <f>VLOOKUP(I383,Presupuesto!$B$11:$C$566,2,0)</f>
        <v>ALIMENTOS B EBIDAS PARA PERSONAS</v>
      </c>
      <c r="K383" s="321" t="s">
        <v>1363</v>
      </c>
      <c r="L383" s="98" t="s">
        <v>393</v>
      </c>
    </row>
    <row r="384" spans="3:12" ht="15.75" thickBot="1">
      <c r="C384" s="99" t="s">
        <v>50</v>
      </c>
      <c r="D384" s="831"/>
      <c r="E384" s="151">
        <v>0</v>
      </c>
      <c r="F384" s="118">
        <v>10000</v>
      </c>
      <c r="G384" s="97">
        <f t="shared" si="28"/>
        <v>0</v>
      </c>
      <c r="H384" s="320" t="s">
        <v>126</v>
      </c>
      <c r="I384" s="314" t="s">
        <v>297</v>
      </c>
      <c r="J384" s="98" t="str">
        <f>VLOOKUP(I384,Presupuesto!$B$11:$C$566,2,0)</f>
        <v>PASAJES (26100-00)</v>
      </c>
      <c r="K384" s="321" t="s">
        <v>1363</v>
      </c>
      <c r="L384" s="98" t="s">
        <v>409</v>
      </c>
    </row>
    <row r="385" spans="3:12" ht="15.75" thickBot="1">
      <c r="C385" s="99" t="s">
        <v>414</v>
      </c>
      <c r="D385" s="831"/>
      <c r="E385" s="151">
        <v>0</v>
      </c>
      <c r="F385" s="118">
        <v>250</v>
      </c>
      <c r="G385" s="97">
        <f t="shared" si="28"/>
        <v>0</v>
      </c>
      <c r="H385" s="320" t="s">
        <v>126</v>
      </c>
      <c r="I385" s="98" t="s">
        <v>818</v>
      </c>
      <c r="J385" s="98" t="str">
        <f>VLOOKUP(I385,Presupuesto!$B$11:$C$566,2,0)</f>
        <v>PRODUCTOS PAPEL Y CARTON</v>
      </c>
      <c r="K385" s="321" t="s">
        <v>1363</v>
      </c>
      <c r="L385" s="98" t="s">
        <v>409</v>
      </c>
    </row>
    <row r="386" spans="3:12" ht="15.75" thickBot="1">
      <c r="C386" s="99" t="s">
        <v>51</v>
      </c>
      <c r="D386" s="831"/>
      <c r="E386" s="200">
        <v>10</v>
      </c>
      <c r="F386" s="100">
        <v>85</v>
      </c>
      <c r="G386" s="97">
        <f t="shared" si="28"/>
        <v>850</v>
      </c>
      <c r="H386" s="320" t="s">
        <v>126</v>
      </c>
      <c r="I386" s="98" t="s">
        <v>818</v>
      </c>
      <c r="J386" s="98" t="str">
        <f>VLOOKUP(I386,Presupuesto!$B$11:$C$566,2,0)</f>
        <v>PRODUCTOS PAPEL Y CARTON</v>
      </c>
      <c r="K386" s="321" t="s">
        <v>1363</v>
      </c>
      <c r="L386" s="98" t="s">
        <v>409</v>
      </c>
    </row>
    <row r="387" spans="3:12" ht="15.75" thickBot="1">
      <c r="C387" s="99" t="s">
        <v>120</v>
      </c>
      <c r="D387" s="831"/>
      <c r="E387" s="200">
        <v>0</v>
      </c>
      <c r="F387" s="100">
        <v>36</v>
      </c>
      <c r="G387" s="97">
        <f t="shared" si="28"/>
        <v>0</v>
      </c>
      <c r="H387" s="320" t="s">
        <v>126</v>
      </c>
      <c r="I387" s="98" t="s">
        <v>939</v>
      </c>
      <c r="J387" s="98" t="str">
        <f>VLOOKUP(I387,Presupuesto!$B$11:$C$566,2,0)</f>
        <v>UTILES DE ESCRITORIO, OFICINA Y ENSE¥ANZA</v>
      </c>
      <c r="K387" s="321" t="s">
        <v>1363</v>
      </c>
      <c r="L387" s="98" t="s">
        <v>409</v>
      </c>
    </row>
    <row r="388" spans="3:12" ht="15.75" thickBot="1">
      <c r="C388" s="99" t="s">
        <v>34</v>
      </c>
      <c r="D388" s="831"/>
      <c r="E388" s="200">
        <v>0</v>
      </c>
      <c r="F388" s="100">
        <v>80</v>
      </c>
      <c r="G388" s="97">
        <f t="shared" si="28"/>
        <v>0</v>
      </c>
      <c r="H388" s="320" t="s">
        <v>126</v>
      </c>
      <c r="I388" s="98" t="s">
        <v>939</v>
      </c>
      <c r="J388" s="98" t="str">
        <f>VLOOKUP(I388,Presupuesto!$B$11:$C$566,2,0)</f>
        <v>UTILES DE ESCRITORIO, OFICINA Y ENSE¥ANZA</v>
      </c>
      <c r="K388" s="321" t="s">
        <v>1363</v>
      </c>
      <c r="L388" s="98" t="s">
        <v>409</v>
      </c>
    </row>
    <row r="389" spans="3:12" ht="15.75" thickBot="1">
      <c r="C389" s="109" t="s">
        <v>52</v>
      </c>
      <c r="D389" s="831"/>
      <c r="E389" s="212">
        <v>0</v>
      </c>
      <c r="F389" s="119">
        <v>25</v>
      </c>
      <c r="G389" s="97">
        <f t="shared" si="28"/>
        <v>0</v>
      </c>
      <c r="H389" s="320" t="s">
        <v>126</v>
      </c>
      <c r="I389" s="98" t="s">
        <v>939</v>
      </c>
      <c r="J389" s="98" t="str">
        <f>VLOOKUP(I389,Presupuesto!$B$11:$C$566,2,0)</f>
        <v>UTILES DE ESCRITORIO, OFICINA Y ENSE¥ANZA</v>
      </c>
      <c r="K389" s="321" t="s">
        <v>1363</v>
      </c>
      <c r="L389" s="98" t="s">
        <v>409</v>
      </c>
    </row>
    <row r="390" spans="3:12" ht="15.75" thickBot="1">
      <c r="C390" s="216" t="s">
        <v>425</v>
      </c>
      <c r="D390" s="217">
        <v>0</v>
      </c>
      <c r="E390" s="322">
        <v>0</v>
      </c>
      <c r="F390" s="104">
        <f>HLOOKUP(C390,$AH$2:$BU$3,2,0)</f>
        <v>2000</v>
      </c>
      <c r="G390" s="105">
        <f>D390*E390*F390</f>
        <v>0</v>
      </c>
      <c r="H390" s="320" t="s">
        <v>126</v>
      </c>
      <c r="I390" s="324" t="s">
        <v>298</v>
      </c>
      <c r="J390" s="106" t="str">
        <f>VLOOKUP(I390,Presupuesto!$B$11:$C$566,2,0)</f>
        <v>VIATICOS (26200-00)</v>
      </c>
      <c r="K390" s="321" t="s">
        <v>1363</v>
      </c>
      <c r="L390" s="325" t="s">
        <v>409</v>
      </c>
    </row>
    <row r="392" spans="3:12" ht="15.75" thickBot="1"/>
    <row r="393" spans="3:12" ht="15.75" thickBot="1">
      <c r="C393" s="29" t="s">
        <v>43</v>
      </c>
      <c r="D393" s="30">
        <f>SUM(G400:G409)</f>
        <v>46920</v>
      </c>
      <c r="E393" s="93"/>
      <c r="F393" s="93"/>
      <c r="G393" s="93"/>
      <c r="H393" s="76"/>
      <c r="I393" s="76"/>
      <c r="J393" s="76"/>
      <c r="K393" s="112"/>
      <c r="L393" s="434"/>
    </row>
    <row r="394" spans="3:12">
      <c r="C394" s="70"/>
      <c r="D394" s="31"/>
      <c r="E394" s="93"/>
      <c r="F394" s="93"/>
      <c r="G394" s="93"/>
      <c r="H394" s="76"/>
      <c r="I394" s="76"/>
      <c r="J394" s="76"/>
      <c r="K394" s="112"/>
      <c r="L394" s="434"/>
    </row>
    <row r="395" spans="3:12">
      <c r="C395" s="70"/>
      <c r="D395" s="31"/>
      <c r="E395" s="93"/>
      <c r="F395" s="93"/>
      <c r="G395" s="93"/>
      <c r="H395" s="76"/>
      <c r="I395" s="76"/>
      <c r="J395" s="76"/>
      <c r="K395" s="112"/>
      <c r="L395" s="434"/>
    </row>
    <row r="396" spans="3:12" ht="15.75">
      <c r="C396" s="202" t="s">
        <v>389</v>
      </c>
      <c r="D396" s="351" t="s">
        <v>1965</v>
      </c>
      <c r="E396" s="93"/>
      <c r="F396" s="93"/>
      <c r="G396" s="93"/>
      <c r="H396" s="76"/>
      <c r="I396" s="76"/>
      <c r="J396" s="76"/>
      <c r="K396" s="112"/>
      <c r="L396" s="434"/>
    </row>
    <row r="397" spans="3:12" ht="18.75">
      <c r="C397" s="210" t="str">
        <f>IFERROR(VLOOKUP(D396,'1. Desarrollo e Innov. Curricu.'!$E:$F,2,FALSE),IFERROR(VLOOKUP(D396,'2. Investigación Científica'!$E:$F,2,FALSE),IFERROR(VLOOKUP(D396,'3. Vinculación Univ. Sociedad'!$E:$F,2,FALSE),IFERROR(VLOOKUP(D396,'4. Docencia y Profesorado Univ.'!$E:$F,2,FALSE),IFERROR(VLOOKUP(D396,'5. Estudiantes y Graduados'!$E:$F,2,FALSE),IFERROR(VLOOKUP(D396,'11. Gestion Administrativa'!$E:$F,2,FALSE),IFERROR(VLOOKUP(D396,'13. Gestión Académica'!$E:$F,2,FALSE),IFERROR(VLOOKUP(D396,'8. Asegura. de la Calid. y M'!$E:$F,2,FALSE),IFERROR(VLOOKUP(D396,'6. Gestión del Conocimiento'!$E:$F,2,FALSE),IFERROR(VLOOKUP(D396,'15. Gobernabilidad y Proceso...'!$E:$F,2,FALSE),IFERROR(VLOOKUP(D396,'12. Gestión del Talento Humano'!$E:$F,2,FALSE),IFERROR(VLOOKUP(D396,'14. Internacional... de la E.S.'!$E:$F,2,FALSE),IFERROR(VLOOKUP(D396,'10. Posgrado'!$E:$F,2,FALSE),IFERROR(VLOOKUP(D396,'17. Gestión TIC'!$E:$F,2,FALSE),IFERROR(VLOOKUP(D396,'16. Desa. del Sistema Educ.Sup.'!$E:$F,2,FALSE),IFERROR(VLOOKUP(D396,'9. Cultura de Inno. Insti...'!$E:$F,2,FALSE),VLOOKUP(D396,'7. Lo Esencial de la Reforma U.'!$E:$F,2,0)))))))))))))))))</f>
        <v xml:space="preserve">1. Conformacion de la comision del Centro 2. Conformacion de sub comisiones 3. Elaboracion de manuales de procesos. 4. Instrumentalizacion </v>
      </c>
      <c r="D397" s="31"/>
      <c r="E397" s="93"/>
      <c r="F397" s="93"/>
      <c r="G397" s="93"/>
      <c r="H397" s="76"/>
      <c r="I397" s="76"/>
      <c r="J397" s="76"/>
      <c r="K397" s="112"/>
      <c r="L397" s="434"/>
    </row>
    <row r="398" spans="3:12" ht="15.75" thickBot="1">
      <c r="C398" s="70"/>
      <c r="D398" s="31"/>
      <c r="E398" s="93"/>
      <c r="F398" s="93"/>
      <c r="G398" s="93"/>
      <c r="H398" s="76"/>
      <c r="I398" s="76"/>
      <c r="J398" s="76"/>
      <c r="K398" s="112"/>
      <c r="L398" s="434"/>
    </row>
    <row r="399" spans="3:12" ht="30.75" thickBot="1">
      <c r="C399" s="126" t="s">
        <v>44</v>
      </c>
      <c r="D399" s="129" t="s">
        <v>45</v>
      </c>
      <c r="E399" s="128" t="s">
        <v>55</v>
      </c>
      <c r="F399" s="128" t="s">
        <v>57</v>
      </c>
      <c r="G399" s="127" t="s">
        <v>27</v>
      </c>
      <c r="H399" s="133" t="s">
        <v>128</v>
      </c>
      <c r="I399" s="128" t="s">
        <v>46</v>
      </c>
      <c r="J399" s="128" t="s">
        <v>129</v>
      </c>
      <c r="K399" s="128" t="s">
        <v>407</v>
      </c>
      <c r="L399" s="128" t="s">
        <v>408</v>
      </c>
    </row>
    <row r="400" spans="3:12" ht="15.75" thickBot="1">
      <c r="C400" s="317" t="s">
        <v>47</v>
      </c>
      <c r="D400" s="830">
        <v>220</v>
      </c>
      <c r="E400" s="318"/>
      <c r="F400" s="115">
        <v>30000</v>
      </c>
      <c r="G400" s="319">
        <f t="shared" ref="G400:G408" si="29">E400*F400</f>
        <v>0</v>
      </c>
      <c r="H400" s="320" t="s">
        <v>126</v>
      </c>
      <c r="I400" s="116" t="s">
        <v>696</v>
      </c>
      <c r="J400" s="116" t="str">
        <f>VLOOKUP(I400,Presupuesto!$B$11:$C$566,2,0)</f>
        <v>SERVICIOS DE CAPACITACION.</v>
      </c>
      <c r="K400" s="321" t="s">
        <v>1363</v>
      </c>
      <c r="L400" s="116" t="s">
        <v>391</v>
      </c>
    </row>
    <row r="401" spans="3:12" ht="15.75" thickBot="1">
      <c r="C401" s="99" t="s">
        <v>48</v>
      </c>
      <c r="D401" s="831"/>
      <c r="E401" s="200">
        <v>250</v>
      </c>
      <c r="F401" s="100">
        <v>35</v>
      </c>
      <c r="G401" s="97">
        <f t="shared" si="29"/>
        <v>8750</v>
      </c>
      <c r="H401" s="320" t="s">
        <v>126</v>
      </c>
      <c r="I401" s="98" t="s">
        <v>714</v>
      </c>
      <c r="J401" s="98" t="str">
        <f>VLOOKUP(I401,Presupuesto!$B$11:$C$566,2,0)</f>
        <v>SERVICIOS DE IMPRENTA PUBLIC.Y REPRODUCCION</v>
      </c>
      <c r="K401" s="321" t="s">
        <v>1363</v>
      </c>
      <c r="L401" s="98" t="s">
        <v>409</v>
      </c>
    </row>
    <row r="402" spans="3:12" ht="15.75" thickBot="1">
      <c r="C402" s="99" t="s">
        <v>49</v>
      </c>
      <c r="D402" s="831"/>
      <c r="E402" s="200">
        <v>220</v>
      </c>
      <c r="F402" s="100">
        <v>100</v>
      </c>
      <c r="G402" s="97">
        <f t="shared" si="29"/>
        <v>22000</v>
      </c>
      <c r="H402" s="320" t="s">
        <v>126</v>
      </c>
      <c r="I402" s="98" t="s">
        <v>789</v>
      </c>
      <c r="J402" s="98" t="str">
        <f>VLOOKUP(I402,Presupuesto!$B$11:$C$566,2,0)</f>
        <v>ALIMENTOS B EBIDAS PARA PERSONAS</v>
      </c>
      <c r="K402" s="321" t="s">
        <v>1363</v>
      </c>
      <c r="L402" s="98" t="s">
        <v>393</v>
      </c>
    </row>
    <row r="403" spans="3:12" ht="15.75" thickBot="1">
      <c r="C403" s="99" t="s">
        <v>50</v>
      </c>
      <c r="D403" s="831"/>
      <c r="E403" s="151">
        <v>0</v>
      </c>
      <c r="F403" s="118">
        <v>10000</v>
      </c>
      <c r="G403" s="97">
        <f t="shared" si="29"/>
        <v>0</v>
      </c>
      <c r="H403" s="320" t="s">
        <v>126</v>
      </c>
      <c r="I403" s="314" t="s">
        <v>297</v>
      </c>
      <c r="J403" s="98" t="str">
        <f>VLOOKUP(I403,Presupuesto!$B$11:$C$566,2,0)</f>
        <v>PASAJES (26100-00)</v>
      </c>
      <c r="K403" s="321" t="s">
        <v>1363</v>
      </c>
      <c r="L403" s="98" t="s">
        <v>409</v>
      </c>
    </row>
    <row r="404" spans="3:12" ht="15.75" thickBot="1">
      <c r="C404" s="99" t="s">
        <v>414</v>
      </c>
      <c r="D404" s="831"/>
      <c r="E404" s="151">
        <v>0</v>
      </c>
      <c r="F404" s="118">
        <v>250</v>
      </c>
      <c r="G404" s="97">
        <f t="shared" si="29"/>
        <v>0</v>
      </c>
      <c r="H404" s="320" t="s">
        <v>126</v>
      </c>
      <c r="I404" s="98" t="s">
        <v>818</v>
      </c>
      <c r="J404" s="98" t="str">
        <f>VLOOKUP(I404,Presupuesto!$B$11:$C$566,2,0)</f>
        <v>PRODUCTOS PAPEL Y CARTON</v>
      </c>
      <c r="K404" s="321" t="s">
        <v>1363</v>
      </c>
      <c r="L404" s="98" t="s">
        <v>409</v>
      </c>
    </row>
    <row r="405" spans="3:12" ht="15.75" thickBot="1">
      <c r="C405" s="99" t="s">
        <v>51</v>
      </c>
      <c r="D405" s="831"/>
      <c r="E405" s="200">
        <v>50</v>
      </c>
      <c r="F405" s="100">
        <v>85</v>
      </c>
      <c r="G405" s="97">
        <f t="shared" si="29"/>
        <v>4250</v>
      </c>
      <c r="H405" s="320" t="s">
        <v>126</v>
      </c>
      <c r="I405" s="98" t="s">
        <v>818</v>
      </c>
      <c r="J405" s="98" t="str">
        <f>VLOOKUP(I405,Presupuesto!$B$11:$C$566,2,0)</f>
        <v>PRODUCTOS PAPEL Y CARTON</v>
      </c>
      <c r="K405" s="321" t="s">
        <v>1363</v>
      </c>
      <c r="L405" s="98" t="s">
        <v>409</v>
      </c>
    </row>
    <row r="406" spans="3:12" ht="15.75" thickBot="1">
      <c r="C406" s="99" t="s">
        <v>120</v>
      </c>
      <c r="D406" s="831"/>
      <c r="E406" s="200">
        <v>220</v>
      </c>
      <c r="F406" s="100">
        <v>36</v>
      </c>
      <c r="G406" s="97">
        <f t="shared" si="29"/>
        <v>7920</v>
      </c>
      <c r="H406" s="320" t="s">
        <v>126</v>
      </c>
      <c r="I406" s="98" t="s">
        <v>939</v>
      </c>
      <c r="J406" s="98" t="str">
        <f>VLOOKUP(I406,Presupuesto!$B$11:$C$566,2,0)</f>
        <v>UTILES DE ESCRITORIO, OFICINA Y ENSE¥ANZA</v>
      </c>
      <c r="K406" s="321" t="s">
        <v>1363</v>
      </c>
      <c r="L406" s="98" t="s">
        <v>409</v>
      </c>
    </row>
    <row r="407" spans="3:12" ht="15.75" thickBot="1">
      <c r="C407" s="99" t="s">
        <v>34</v>
      </c>
      <c r="D407" s="831"/>
      <c r="E407" s="200">
        <v>50</v>
      </c>
      <c r="F407" s="100">
        <v>80</v>
      </c>
      <c r="G407" s="97">
        <f t="shared" si="29"/>
        <v>4000</v>
      </c>
      <c r="H407" s="320" t="s">
        <v>126</v>
      </c>
      <c r="I407" s="98" t="s">
        <v>939</v>
      </c>
      <c r="J407" s="98" t="str">
        <f>VLOOKUP(I407,Presupuesto!$B$11:$C$566,2,0)</f>
        <v>UTILES DE ESCRITORIO, OFICINA Y ENSE¥ANZA</v>
      </c>
      <c r="K407" s="321" t="s">
        <v>1363</v>
      </c>
      <c r="L407" s="98" t="s">
        <v>409</v>
      </c>
    </row>
    <row r="408" spans="3:12" ht="15.75" thickBot="1">
      <c r="C408" s="109" t="s">
        <v>52</v>
      </c>
      <c r="D408" s="831"/>
      <c r="E408" s="212">
        <v>0</v>
      </c>
      <c r="F408" s="119">
        <v>25</v>
      </c>
      <c r="G408" s="97">
        <f t="shared" si="29"/>
        <v>0</v>
      </c>
      <c r="H408" s="320" t="s">
        <v>126</v>
      </c>
      <c r="I408" s="98" t="s">
        <v>939</v>
      </c>
      <c r="J408" s="98" t="str">
        <f>VLOOKUP(I408,Presupuesto!$B$11:$C$566,2,0)</f>
        <v>UTILES DE ESCRITORIO, OFICINA Y ENSE¥ANZA</v>
      </c>
      <c r="K408" s="321" t="s">
        <v>1363</v>
      </c>
      <c r="L408" s="98" t="s">
        <v>409</v>
      </c>
    </row>
    <row r="409" spans="3:12" ht="15.75" thickBot="1">
      <c r="C409" s="216" t="s">
        <v>425</v>
      </c>
      <c r="D409" s="217">
        <v>0</v>
      </c>
      <c r="E409" s="322">
        <v>0</v>
      </c>
      <c r="F409" s="104">
        <f>HLOOKUP(C409,$AH$2:$BU$3,2,0)</f>
        <v>2000</v>
      </c>
      <c r="G409" s="105">
        <f>D409*E409*F409</f>
        <v>0</v>
      </c>
      <c r="H409" s="320" t="s">
        <v>126</v>
      </c>
      <c r="I409" s="324" t="s">
        <v>298</v>
      </c>
      <c r="J409" s="106" t="str">
        <f>VLOOKUP(I409,Presupuesto!$B$11:$C$566,2,0)</f>
        <v>VIATICOS (26200-00)</v>
      </c>
      <c r="K409" s="321" t="s">
        <v>1363</v>
      </c>
      <c r="L409" s="325" t="s">
        <v>409</v>
      </c>
    </row>
    <row r="411" spans="3:12" ht="15.75" thickBot="1"/>
    <row r="412" spans="3:12" ht="15.75" thickBot="1">
      <c r="C412" s="29" t="s">
        <v>43</v>
      </c>
      <c r="D412" s="30">
        <f>SUM(G419:G428)</f>
        <v>16175</v>
      </c>
      <c r="E412" s="93"/>
      <c r="F412" s="93"/>
      <c r="G412" s="93"/>
      <c r="H412" s="76"/>
      <c r="I412" s="76"/>
      <c r="J412" s="76"/>
      <c r="K412" s="112"/>
      <c r="L412" s="434"/>
    </row>
    <row r="413" spans="3:12">
      <c r="C413" s="70"/>
      <c r="D413" s="31"/>
      <c r="E413" s="93"/>
      <c r="F413" s="93"/>
      <c r="G413" s="93"/>
      <c r="H413" s="76"/>
      <c r="I413" s="76"/>
      <c r="J413" s="76"/>
      <c r="K413" s="112"/>
      <c r="L413" s="434"/>
    </row>
    <row r="414" spans="3:12">
      <c r="C414" s="70"/>
      <c r="D414" s="31"/>
      <c r="E414" s="93"/>
      <c r="F414" s="93"/>
      <c r="G414" s="93"/>
      <c r="H414" s="76"/>
      <c r="I414" s="76"/>
      <c r="J414" s="76"/>
      <c r="K414" s="112"/>
      <c r="L414" s="434"/>
    </row>
    <row r="415" spans="3:12" ht="15.75">
      <c r="C415" s="202" t="s">
        <v>389</v>
      </c>
      <c r="D415" s="351" t="s">
        <v>1861</v>
      </c>
      <c r="E415" s="93"/>
      <c r="F415" s="93"/>
      <c r="G415" s="93"/>
      <c r="H415" s="76"/>
      <c r="I415" s="76"/>
      <c r="J415" s="76"/>
      <c r="K415" s="112"/>
      <c r="L415" s="434"/>
    </row>
    <row r="416" spans="3:12" ht="18.75">
      <c r="C416" s="210" t="str">
        <f>IFERROR(VLOOKUP(D415,'1. Desarrollo e Innov. Curricu.'!$E:$F,2,FALSE),IFERROR(VLOOKUP(D415,'2. Investigación Científica'!$E:$F,2,FALSE),IFERROR(VLOOKUP(D415,'3. Vinculación Univ. Sociedad'!$E:$F,2,FALSE),IFERROR(VLOOKUP(D415,'4. Docencia y Profesorado Univ.'!$E:$F,2,FALSE),IFERROR(VLOOKUP(D415,'5. Estudiantes y Graduados'!$E:$F,2,FALSE),IFERROR(VLOOKUP(D415,'11. Gestion Administrativa'!$E:$F,2,FALSE),IFERROR(VLOOKUP(D415,'13. Gestión Académica'!$E:$F,2,FALSE),IFERROR(VLOOKUP(D415,'8. Asegura. de la Calid. y M'!$E:$F,2,FALSE),IFERROR(VLOOKUP(D415,'6. Gestión del Conocimiento'!$E:$F,2,FALSE),IFERROR(VLOOKUP(D415,'15. Gobernabilidad y Proceso...'!$E:$F,2,FALSE),IFERROR(VLOOKUP(D415,'12. Gestión del Talento Humano'!$E:$F,2,FALSE),IFERROR(VLOOKUP(D415,'14. Internacional... de la E.S.'!$E:$F,2,FALSE),IFERROR(VLOOKUP(D415,'10. Posgrado'!$E:$F,2,FALSE),IFERROR(VLOOKUP(D415,'17. Gestión TIC'!$E:$F,2,FALSE),IFERROR(VLOOKUP(D415,'16. Desa. del Sistema Educ.Sup.'!$E:$F,2,FALSE),IFERROR(VLOOKUP(D415,'9. Cultura de Inno. Insti...'!$E:$F,2,FALSE),VLOOKUP(D415,'7. Lo Esencial de la Reforma U.'!$E:$F,2,0)))))))))))))))))</f>
        <v>1. Elaborar e implementar un programa de capacitación y desarrollo  docente sobre cómo aplicar manual operativo  de transversalización de ética.</v>
      </c>
      <c r="D416" s="31"/>
      <c r="E416" s="93"/>
      <c r="F416" s="93"/>
      <c r="G416" s="93"/>
      <c r="H416" s="76"/>
      <c r="I416" s="76"/>
      <c r="J416" s="76"/>
      <c r="K416" s="112"/>
      <c r="L416" s="434"/>
    </row>
    <row r="417" spans="3:12" ht="15.75" thickBot="1">
      <c r="C417" s="70"/>
      <c r="D417" s="31"/>
      <c r="E417" s="93"/>
      <c r="F417" s="93"/>
      <c r="G417" s="93"/>
      <c r="H417" s="76"/>
      <c r="I417" s="76"/>
      <c r="J417" s="76"/>
      <c r="K417" s="112"/>
      <c r="L417" s="434"/>
    </row>
    <row r="418" spans="3:12" ht="30.75" thickBot="1">
      <c r="C418" s="126" t="s">
        <v>44</v>
      </c>
      <c r="D418" s="129" t="s">
        <v>45</v>
      </c>
      <c r="E418" s="128" t="s">
        <v>55</v>
      </c>
      <c r="F418" s="128" t="s">
        <v>57</v>
      </c>
      <c r="G418" s="127" t="s">
        <v>27</v>
      </c>
      <c r="H418" s="133" t="s">
        <v>128</v>
      </c>
      <c r="I418" s="128" t="s">
        <v>46</v>
      </c>
      <c r="J418" s="128" t="s">
        <v>129</v>
      </c>
      <c r="K418" s="128" t="s">
        <v>407</v>
      </c>
      <c r="L418" s="128" t="s">
        <v>408</v>
      </c>
    </row>
    <row r="419" spans="3:12" ht="15.75" thickBot="1">
      <c r="C419" s="317" t="s">
        <v>47</v>
      </c>
      <c r="D419" s="830">
        <v>105</v>
      </c>
      <c r="E419" s="318"/>
      <c r="F419" s="115">
        <v>30000</v>
      </c>
      <c r="G419" s="319">
        <f t="shared" ref="G419:G427" si="30">E419*F419</f>
        <v>0</v>
      </c>
      <c r="H419" s="320" t="s">
        <v>126</v>
      </c>
      <c r="I419" s="116" t="s">
        <v>696</v>
      </c>
      <c r="J419" s="116" t="str">
        <f>VLOOKUP(I419,Presupuesto!$B$11:$C$566,2,0)</f>
        <v>SERVICIOS DE CAPACITACION.</v>
      </c>
      <c r="K419" s="321" t="s">
        <v>1358</v>
      </c>
      <c r="L419" s="116" t="s">
        <v>391</v>
      </c>
    </row>
    <row r="420" spans="3:12" ht="15.75" thickBot="1">
      <c r="C420" s="99" t="s">
        <v>48</v>
      </c>
      <c r="D420" s="831"/>
      <c r="E420" s="200">
        <v>105</v>
      </c>
      <c r="F420" s="100">
        <v>100</v>
      </c>
      <c r="G420" s="97">
        <f t="shared" si="30"/>
        <v>10500</v>
      </c>
      <c r="H420" s="320" t="s">
        <v>126</v>
      </c>
      <c r="I420" s="98" t="s">
        <v>714</v>
      </c>
      <c r="J420" s="98" t="str">
        <f>VLOOKUP(I420,Presupuesto!$B$11:$C$566,2,0)</f>
        <v>SERVICIOS DE IMPRENTA PUBLIC.Y REPRODUCCION</v>
      </c>
      <c r="K420" s="321" t="s">
        <v>1358</v>
      </c>
      <c r="L420" s="98" t="s">
        <v>409</v>
      </c>
    </row>
    <row r="421" spans="3:12" ht="15.75" thickBot="1">
      <c r="C421" s="99" t="s">
        <v>49</v>
      </c>
      <c r="D421" s="831"/>
      <c r="E421" s="200">
        <v>105</v>
      </c>
      <c r="F421" s="100">
        <v>50</v>
      </c>
      <c r="G421" s="97">
        <f t="shared" si="30"/>
        <v>5250</v>
      </c>
      <c r="H421" s="320" t="s">
        <v>126</v>
      </c>
      <c r="I421" s="98" t="s">
        <v>789</v>
      </c>
      <c r="J421" s="98" t="str">
        <f>VLOOKUP(I421,Presupuesto!$B$11:$C$566,2,0)</f>
        <v>ALIMENTOS B EBIDAS PARA PERSONAS</v>
      </c>
      <c r="K421" s="321" t="s">
        <v>1358</v>
      </c>
      <c r="L421" s="98" t="s">
        <v>393</v>
      </c>
    </row>
    <row r="422" spans="3:12" ht="15.75" thickBot="1">
      <c r="C422" s="99" t="s">
        <v>50</v>
      </c>
      <c r="D422" s="831"/>
      <c r="E422" s="151"/>
      <c r="F422" s="118">
        <v>10000</v>
      </c>
      <c r="G422" s="97">
        <f t="shared" si="30"/>
        <v>0</v>
      </c>
      <c r="H422" s="320" t="s">
        <v>126</v>
      </c>
      <c r="I422" s="314" t="s">
        <v>297</v>
      </c>
      <c r="J422" s="98" t="str">
        <f>VLOOKUP(I422,Presupuesto!$B$11:$C$566,2,0)</f>
        <v>PASAJES (26100-00)</v>
      </c>
      <c r="K422" s="321" t="s">
        <v>1358</v>
      </c>
      <c r="L422" s="98" t="s">
        <v>409</v>
      </c>
    </row>
    <row r="423" spans="3:12" ht="15.75" thickBot="1">
      <c r="C423" s="99" t="s">
        <v>414</v>
      </c>
      <c r="D423" s="831"/>
      <c r="E423" s="151"/>
      <c r="F423" s="118">
        <v>250</v>
      </c>
      <c r="G423" s="97">
        <f t="shared" si="30"/>
        <v>0</v>
      </c>
      <c r="H423" s="320" t="s">
        <v>126</v>
      </c>
      <c r="I423" s="98" t="s">
        <v>818</v>
      </c>
      <c r="J423" s="98" t="str">
        <f>VLOOKUP(I423,Presupuesto!$B$11:$C$566,2,0)</f>
        <v>PRODUCTOS PAPEL Y CARTON</v>
      </c>
      <c r="K423" s="321" t="s">
        <v>1358</v>
      </c>
      <c r="L423" s="98" t="s">
        <v>409</v>
      </c>
    </row>
    <row r="424" spans="3:12" ht="15.75" thickBot="1">
      <c r="C424" s="99" t="s">
        <v>51</v>
      </c>
      <c r="D424" s="831"/>
      <c r="E424" s="200">
        <v>5</v>
      </c>
      <c r="F424" s="100">
        <v>85</v>
      </c>
      <c r="G424" s="97">
        <f t="shared" si="30"/>
        <v>425</v>
      </c>
      <c r="H424" s="320" t="s">
        <v>126</v>
      </c>
      <c r="I424" s="98" t="s">
        <v>818</v>
      </c>
      <c r="J424" s="98" t="str">
        <f>VLOOKUP(I424,Presupuesto!$B$11:$C$566,2,0)</f>
        <v>PRODUCTOS PAPEL Y CARTON</v>
      </c>
      <c r="K424" s="321" t="s">
        <v>1358</v>
      </c>
      <c r="L424" s="98" t="s">
        <v>409</v>
      </c>
    </row>
    <row r="425" spans="3:12" ht="15.75" thickBot="1">
      <c r="C425" s="99" t="s">
        <v>120</v>
      </c>
      <c r="D425" s="831"/>
      <c r="E425" s="200"/>
      <c r="F425" s="100">
        <v>36</v>
      </c>
      <c r="G425" s="97">
        <f t="shared" si="30"/>
        <v>0</v>
      </c>
      <c r="H425" s="320" t="s">
        <v>126</v>
      </c>
      <c r="I425" s="98" t="s">
        <v>939</v>
      </c>
      <c r="J425" s="98" t="str">
        <f>VLOOKUP(I425,Presupuesto!$B$11:$C$566,2,0)</f>
        <v>UTILES DE ESCRITORIO, OFICINA Y ENSE¥ANZA</v>
      </c>
      <c r="K425" s="321" t="s">
        <v>1358</v>
      </c>
      <c r="L425" s="98" t="s">
        <v>409</v>
      </c>
    </row>
    <row r="426" spans="3:12" ht="15.75" thickBot="1">
      <c r="C426" s="99" t="s">
        <v>34</v>
      </c>
      <c r="D426" s="831"/>
      <c r="E426" s="200"/>
      <c r="F426" s="100">
        <v>80</v>
      </c>
      <c r="G426" s="97">
        <f t="shared" si="30"/>
        <v>0</v>
      </c>
      <c r="H426" s="320" t="s">
        <v>126</v>
      </c>
      <c r="I426" s="98" t="s">
        <v>939</v>
      </c>
      <c r="J426" s="98" t="str">
        <f>VLOOKUP(I426,Presupuesto!$B$11:$C$566,2,0)</f>
        <v>UTILES DE ESCRITORIO, OFICINA Y ENSE¥ANZA</v>
      </c>
      <c r="K426" s="321" t="s">
        <v>1358</v>
      </c>
      <c r="L426" s="98" t="s">
        <v>409</v>
      </c>
    </row>
    <row r="427" spans="3:12" ht="15.75" thickBot="1">
      <c r="C427" s="109" t="s">
        <v>52</v>
      </c>
      <c r="D427" s="831"/>
      <c r="E427" s="212"/>
      <c r="F427" s="119">
        <v>25</v>
      </c>
      <c r="G427" s="97">
        <f t="shared" si="30"/>
        <v>0</v>
      </c>
      <c r="H427" s="320" t="s">
        <v>126</v>
      </c>
      <c r="I427" s="98" t="s">
        <v>939</v>
      </c>
      <c r="J427" s="98" t="str">
        <f>VLOOKUP(I427,Presupuesto!$B$11:$C$566,2,0)</f>
        <v>UTILES DE ESCRITORIO, OFICINA Y ENSE¥ANZA</v>
      </c>
      <c r="K427" s="321" t="s">
        <v>1358</v>
      </c>
      <c r="L427" s="98" t="s">
        <v>409</v>
      </c>
    </row>
    <row r="428" spans="3:12" ht="15.75" thickBot="1">
      <c r="C428" s="216" t="s">
        <v>425</v>
      </c>
      <c r="D428" s="217">
        <v>0</v>
      </c>
      <c r="E428" s="322">
        <v>0</v>
      </c>
      <c r="F428" s="104">
        <f>HLOOKUP(C428,$AH$2:$BU$3,2,0)</f>
        <v>2000</v>
      </c>
      <c r="G428" s="105">
        <f>D428*E428*F428</f>
        <v>0</v>
      </c>
      <c r="H428" s="320" t="s">
        <v>126</v>
      </c>
      <c r="I428" s="324" t="s">
        <v>298</v>
      </c>
      <c r="J428" s="106" t="str">
        <f>VLOOKUP(I428,Presupuesto!$B$11:$C$566,2,0)</f>
        <v>VIATICOS (26200-00)</v>
      </c>
      <c r="K428" s="321" t="s">
        <v>1358</v>
      </c>
      <c r="L428" s="325" t="s">
        <v>409</v>
      </c>
    </row>
    <row r="430" spans="3:12" ht="15.75" thickBot="1"/>
    <row r="431" spans="3:12" ht="15.75" thickBot="1">
      <c r="C431" s="29" t="s">
        <v>43</v>
      </c>
      <c r="D431" s="30">
        <f>SUM(G438:G447)</f>
        <v>20000</v>
      </c>
      <c r="E431" s="93"/>
      <c r="F431" s="93"/>
      <c r="G431" s="93"/>
      <c r="H431" s="76"/>
      <c r="I431" s="76"/>
      <c r="J431" s="76"/>
      <c r="K431" s="112"/>
      <c r="L431" s="434"/>
    </row>
    <row r="432" spans="3:12">
      <c r="C432" s="70"/>
      <c r="D432" s="31"/>
      <c r="E432" s="93"/>
      <c r="F432" s="93"/>
      <c r="G432" s="93"/>
      <c r="H432" s="76"/>
      <c r="I432" s="76"/>
      <c r="J432" s="76"/>
      <c r="K432" s="112"/>
      <c r="L432" s="434"/>
    </row>
    <row r="433" spans="3:12">
      <c r="C433" s="70"/>
      <c r="D433" s="31"/>
      <c r="E433" s="93"/>
      <c r="F433" s="93"/>
      <c r="G433" s="93"/>
      <c r="H433" s="76"/>
      <c r="I433" s="76"/>
      <c r="J433" s="76"/>
      <c r="K433" s="112"/>
      <c r="L433" s="434"/>
    </row>
    <row r="434" spans="3:12" ht="15.75">
      <c r="C434" s="202" t="s">
        <v>389</v>
      </c>
      <c r="D434" s="351" t="s">
        <v>1871</v>
      </c>
      <c r="E434" s="93"/>
      <c r="F434" s="93"/>
      <c r="G434" s="93"/>
      <c r="H434" s="76"/>
      <c r="I434" s="76"/>
      <c r="J434" s="76"/>
      <c r="K434" s="112"/>
      <c r="L434" s="434"/>
    </row>
    <row r="435" spans="3:12" ht="18.75">
      <c r="C435" s="210" t="str">
        <f>IFERROR(VLOOKUP(D434,'1. Desarrollo e Innov. Curricu.'!$E:$F,2,FALSE),IFERROR(VLOOKUP(D434,'2. Investigación Científica'!$E:$F,2,FALSE),IFERROR(VLOOKUP(D434,'3. Vinculación Univ. Sociedad'!$E:$F,2,FALSE),IFERROR(VLOOKUP(D434,'4. Docencia y Profesorado Univ.'!$E:$F,2,FALSE),IFERROR(VLOOKUP(D434,'5. Estudiantes y Graduados'!$E:$F,2,FALSE),IFERROR(VLOOKUP(D434,'11. Gestion Administrativa'!$E:$F,2,FALSE),IFERROR(VLOOKUP(D434,'13. Gestión Académica'!$E:$F,2,FALSE),IFERROR(VLOOKUP(D434,'8. Asegura. de la Calid. y M'!$E:$F,2,FALSE),IFERROR(VLOOKUP(D434,'6. Gestión del Conocimiento'!$E:$F,2,FALSE),IFERROR(VLOOKUP(D434,'15. Gobernabilidad y Proceso...'!$E:$F,2,FALSE),IFERROR(VLOOKUP(D434,'12. Gestión del Talento Humano'!$E:$F,2,FALSE),IFERROR(VLOOKUP(D434,'14. Internacional... de la E.S.'!$E:$F,2,FALSE),IFERROR(VLOOKUP(D434,'10. Posgrado'!$E:$F,2,FALSE),IFERROR(VLOOKUP(D434,'17. Gestión TIC'!$E:$F,2,FALSE),IFERROR(VLOOKUP(D434,'16. Desa. del Sistema Educ.Sup.'!$E:$F,2,FALSE),IFERROR(VLOOKUP(D434,'9. Cultura de Inno. Insti...'!$E:$F,2,FALSE),VLOOKUP(D434,'7. Lo Esencial de la Reforma U.'!$E:$F,2,0)))))))))))))))))</f>
        <v>3. Estudios sobre cambios de comportamiento y valores éticos sociales – profesionales.</v>
      </c>
      <c r="D435" s="31"/>
      <c r="E435" s="93"/>
      <c r="F435" s="93"/>
      <c r="G435" s="93"/>
      <c r="H435" s="76"/>
      <c r="I435" s="76"/>
      <c r="J435" s="76"/>
      <c r="K435" s="112"/>
      <c r="L435" s="434"/>
    </row>
    <row r="436" spans="3:12" ht="15.75" thickBot="1">
      <c r="C436" s="70"/>
      <c r="D436" s="31"/>
      <c r="E436" s="93"/>
      <c r="F436" s="93"/>
      <c r="G436" s="93"/>
      <c r="H436" s="76"/>
      <c r="I436" s="76"/>
      <c r="J436" s="76"/>
      <c r="K436" s="112"/>
      <c r="L436" s="434"/>
    </row>
    <row r="437" spans="3:12" ht="30.75" thickBot="1">
      <c r="C437" s="126" t="s">
        <v>44</v>
      </c>
      <c r="D437" s="129" t="s">
        <v>45</v>
      </c>
      <c r="E437" s="128" t="s">
        <v>55</v>
      </c>
      <c r="F437" s="128" t="s">
        <v>57</v>
      </c>
      <c r="G437" s="127" t="s">
        <v>27</v>
      </c>
      <c r="H437" s="133" t="s">
        <v>128</v>
      </c>
      <c r="I437" s="128" t="s">
        <v>46</v>
      </c>
      <c r="J437" s="128" t="s">
        <v>129</v>
      </c>
      <c r="K437" s="128" t="s">
        <v>407</v>
      </c>
      <c r="L437" s="128" t="s">
        <v>408</v>
      </c>
    </row>
    <row r="438" spans="3:12" ht="15.75" thickBot="1">
      <c r="C438" s="317" t="s">
        <v>47</v>
      </c>
      <c r="D438" s="830">
        <v>2000</v>
      </c>
      <c r="E438" s="318"/>
      <c r="F438" s="115">
        <v>30000</v>
      </c>
      <c r="G438" s="319">
        <f t="shared" ref="G438:G446" si="31">E438*F438</f>
        <v>0</v>
      </c>
      <c r="H438" s="320" t="s">
        <v>126</v>
      </c>
      <c r="I438" s="116" t="s">
        <v>696</v>
      </c>
      <c r="J438" s="116" t="str">
        <f>VLOOKUP(I438,Presupuesto!$B$11:$C$566,2,0)</f>
        <v>SERVICIOS DE CAPACITACION.</v>
      </c>
      <c r="K438" s="321" t="s">
        <v>1358</v>
      </c>
      <c r="L438" s="116" t="s">
        <v>391</v>
      </c>
    </row>
    <row r="439" spans="3:12" ht="15.75" thickBot="1">
      <c r="C439" s="99" t="s">
        <v>48</v>
      </c>
      <c r="D439" s="831"/>
      <c r="E439" s="200">
        <v>2000</v>
      </c>
      <c r="F439" s="100">
        <v>10</v>
      </c>
      <c r="G439" s="97">
        <f t="shared" si="31"/>
        <v>20000</v>
      </c>
      <c r="H439" s="320" t="s">
        <v>126</v>
      </c>
      <c r="I439" s="98" t="s">
        <v>714</v>
      </c>
      <c r="J439" s="98" t="str">
        <f>VLOOKUP(I439,Presupuesto!$B$11:$C$566,2,0)</f>
        <v>SERVICIOS DE IMPRENTA PUBLIC.Y REPRODUCCION</v>
      </c>
      <c r="K439" s="321" t="s">
        <v>1358</v>
      </c>
      <c r="L439" s="98" t="s">
        <v>409</v>
      </c>
    </row>
    <row r="440" spans="3:12" ht="15.75" thickBot="1">
      <c r="C440" s="99" t="s">
        <v>49</v>
      </c>
      <c r="D440" s="831"/>
      <c r="E440" s="200">
        <v>0</v>
      </c>
      <c r="F440" s="100">
        <v>50</v>
      </c>
      <c r="G440" s="97">
        <f t="shared" si="31"/>
        <v>0</v>
      </c>
      <c r="H440" s="320" t="s">
        <v>126</v>
      </c>
      <c r="I440" s="98" t="s">
        <v>789</v>
      </c>
      <c r="J440" s="98" t="str">
        <f>VLOOKUP(I440,Presupuesto!$B$11:$C$566,2,0)</f>
        <v>ALIMENTOS B EBIDAS PARA PERSONAS</v>
      </c>
      <c r="K440" s="321" t="s">
        <v>1358</v>
      </c>
      <c r="L440" s="98" t="s">
        <v>393</v>
      </c>
    </row>
    <row r="441" spans="3:12" ht="15.75" thickBot="1">
      <c r="C441" s="99" t="s">
        <v>50</v>
      </c>
      <c r="D441" s="831"/>
      <c r="E441" s="151"/>
      <c r="F441" s="118">
        <v>10000</v>
      </c>
      <c r="G441" s="97">
        <f t="shared" si="31"/>
        <v>0</v>
      </c>
      <c r="H441" s="320" t="s">
        <v>126</v>
      </c>
      <c r="I441" s="314" t="s">
        <v>297</v>
      </c>
      <c r="J441" s="98" t="str">
        <f>VLOOKUP(I441,Presupuesto!$B$11:$C$566,2,0)</f>
        <v>PASAJES (26100-00)</v>
      </c>
      <c r="K441" s="321" t="s">
        <v>1358</v>
      </c>
      <c r="L441" s="98" t="s">
        <v>409</v>
      </c>
    </row>
    <row r="442" spans="3:12" ht="15.75" thickBot="1">
      <c r="C442" s="99" t="s">
        <v>414</v>
      </c>
      <c r="D442" s="831"/>
      <c r="E442" s="151"/>
      <c r="F442" s="118">
        <v>250</v>
      </c>
      <c r="G442" s="97">
        <f t="shared" si="31"/>
        <v>0</v>
      </c>
      <c r="H442" s="320" t="s">
        <v>126</v>
      </c>
      <c r="I442" s="98" t="s">
        <v>818</v>
      </c>
      <c r="J442" s="98" t="str">
        <f>VLOOKUP(I442,Presupuesto!$B$11:$C$566,2,0)</f>
        <v>PRODUCTOS PAPEL Y CARTON</v>
      </c>
      <c r="K442" s="321" t="s">
        <v>1358</v>
      </c>
      <c r="L442" s="98" t="s">
        <v>409</v>
      </c>
    </row>
    <row r="443" spans="3:12" ht="15.75" thickBot="1">
      <c r="C443" s="99" t="s">
        <v>51</v>
      </c>
      <c r="D443" s="831"/>
      <c r="E443" s="200">
        <v>0</v>
      </c>
      <c r="F443" s="100">
        <v>85</v>
      </c>
      <c r="G443" s="97">
        <f t="shared" si="31"/>
        <v>0</v>
      </c>
      <c r="H443" s="320" t="s">
        <v>126</v>
      </c>
      <c r="I443" s="98" t="s">
        <v>818</v>
      </c>
      <c r="J443" s="98" t="str">
        <f>VLOOKUP(I443,Presupuesto!$B$11:$C$566,2,0)</f>
        <v>PRODUCTOS PAPEL Y CARTON</v>
      </c>
      <c r="K443" s="321" t="s">
        <v>1358</v>
      </c>
      <c r="L443" s="98" t="s">
        <v>409</v>
      </c>
    </row>
    <row r="444" spans="3:12" ht="15.75" thickBot="1">
      <c r="C444" s="99" t="s">
        <v>120</v>
      </c>
      <c r="D444" s="831"/>
      <c r="E444" s="200"/>
      <c r="F444" s="100">
        <v>36</v>
      </c>
      <c r="G444" s="97">
        <f t="shared" si="31"/>
        <v>0</v>
      </c>
      <c r="H444" s="320" t="s">
        <v>126</v>
      </c>
      <c r="I444" s="98" t="s">
        <v>939</v>
      </c>
      <c r="J444" s="98" t="str">
        <f>VLOOKUP(I444,Presupuesto!$B$11:$C$566,2,0)</f>
        <v>UTILES DE ESCRITORIO, OFICINA Y ENSE¥ANZA</v>
      </c>
      <c r="K444" s="321" t="s">
        <v>1358</v>
      </c>
      <c r="L444" s="98" t="s">
        <v>409</v>
      </c>
    </row>
    <row r="445" spans="3:12" ht="15.75" thickBot="1">
      <c r="C445" s="99" t="s">
        <v>34</v>
      </c>
      <c r="D445" s="831"/>
      <c r="E445" s="200"/>
      <c r="F445" s="100">
        <v>80</v>
      </c>
      <c r="G445" s="97">
        <f t="shared" si="31"/>
        <v>0</v>
      </c>
      <c r="H445" s="320" t="s">
        <v>126</v>
      </c>
      <c r="I445" s="98" t="s">
        <v>939</v>
      </c>
      <c r="J445" s="98" t="str">
        <f>VLOOKUP(I445,Presupuesto!$B$11:$C$566,2,0)</f>
        <v>UTILES DE ESCRITORIO, OFICINA Y ENSE¥ANZA</v>
      </c>
      <c r="K445" s="321" t="s">
        <v>1358</v>
      </c>
      <c r="L445" s="98" t="s">
        <v>409</v>
      </c>
    </row>
    <row r="446" spans="3:12" ht="15.75" thickBot="1">
      <c r="C446" s="109" t="s">
        <v>52</v>
      </c>
      <c r="D446" s="831"/>
      <c r="E446" s="212"/>
      <c r="F446" s="119">
        <v>25</v>
      </c>
      <c r="G446" s="97">
        <f t="shared" si="31"/>
        <v>0</v>
      </c>
      <c r="H446" s="320" t="s">
        <v>126</v>
      </c>
      <c r="I446" s="98" t="s">
        <v>939</v>
      </c>
      <c r="J446" s="98" t="str">
        <f>VLOOKUP(I446,Presupuesto!$B$11:$C$566,2,0)</f>
        <v>UTILES DE ESCRITORIO, OFICINA Y ENSE¥ANZA</v>
      </c>
      <c r="K446" s="321" t="s">
        <v>1358</v>
      </c>
      <c r="L446" s="98" t="s">
        <v>409</v>
      </c>
    </row>
    <row r="447" spans="3:12" ht="15.75" thickBot="1">
      <c r="C447" s="216" t="s">
        <v>425</v>
      </c>
      <c r="D447" s="217">
        <v>0</v>
      </c>
      <c r="E447" s="322">
        <v>0</v>
      </c>
      <c r="F447" s="104">
        <f>HLOOKUP(C447,$AH$2:$BU$3,2,0)</f>
        <v>2000</v>
      </c>
      <c r="G447" s="105">
        <f>D447*E447*F447</f>
        <v>0</v>
      </c>
      <c r="H447" s="320" t="s">
        <v>126</v>
      </c>
      <c r="I447" s="324" t="s">
        <v>298</v>
      </c>
      <c r="J447" s="106" t="str">
        <f>VLOOKUP(I447,Presupuesto!$B$11:$C$566,2,0)</f>
        <v>VIATICOS (26200-00)</v>
      </c>
      <c r="K447" s="321" t="s">
        <v>1358</v>
      </c>
      <c r="L447" s="325" t="s">
        <v>409</v>
      </c>
    </row>
    <row r="449" spans="3:12" ht="15.75" thickBot="1"/>
    <row r="450" spans="3:12" ht="15.75" thickBot="1">
      <c r="C450" s="29" t="s">
        <v>43</v>
      </c>
      <c r="D450" s="30">
        <f>SUM(G457:G466)</f>
        <v>382024.66600000003</v>
      </c>
      <c r="E450" s="93"/>
      <c r="F450" s="93"/>
      <c r="G450" s="93"/>
      <c r="H450" s="76"/>
      <c r="I450" s="76"/>
      <c r="J450" s="76"/>
      <c r="K450" s="112"/>
      <c r="L450" s="434"/>
    </row>
    <row r="451" spans="3:12">
      <c r="C451" s="70"/>
      <c r="D451" s="31"/>
      <c r="E451" s="93"/>
      <c r="F451" s="93"/>
      <c r="G451" s="93"/>
      <c r="H451" s="76"/>
      <c r="I451" s="76"/>
      <c r="J451" s="76"/>
      <c r="K451" s="112"/>
      <c r="L451" s="434"/>
    </row>
    <row r="452" spans="3:12">
      <c r="C452" s="70"/>
      <c r="D452" s="31"/>
      <c r="E452" s="93"/>
      <c r="F452" s="93"/>
      <c r="G452" s="93"/>
      <c r="H452" s="76"/>
      <c r="I452" s="76"/>
      <c r="J452" s="76"/>
      <c r="K452" s="112"/>
      <c r="L452" s="434"/>
    </row>
    <row r="453" spans="3:12" ht="15.75">
      <c r="C453" s="202" t="s">
        <v>389</v>
      </c>
      <c r="D453" s="351" t="s">
        <v>1880</v>
      </c>
      <c r="E453" s="93"/>
      <c r="F453" s="93"/>
      <c r="G453" s="93"/>
      <c r="H453" s="76"/>
      <c r="I453" s="76"/>
      <c r="J453" s="76"/>
      <c r="K453" s="112"/>
      <c r="L453" s="434"/>
    </row>
    <row r="454" spans="3:12" ht="18.75">
      <c r="C454" s="210" t="str">
        <f>IFERROR(VLOOKUP(D453,'1. Desarrollo e Innov. Curricu.'!$E:$F,2,FALSE),IFERROR(VLOOKUP(D453,'2. Investigación Científica'!$E:$F,2,FALSE),IFERROR(VLOOKUP(D453,'3. Vinculación Univ. Sociedad'!$E:$F,2,FALSE),IFERROR(VLOOKUP(D453,'4. Docencia y Profesorado Univ.'!$E:$F,2,FALSE),IFERROR(VLOOKUP(D453,'5. Estudiantes y Graduados'!$E:$F,2,FALSE),IFERROR(VLOOKUP(D453,'11. Gestion Administrativa'!$E:$F,2,FALSE),IFERROR(VLOOKUP(D453,'13. Gestión Académica'!$E:$F,2,FALSE),IFERROR(VLOOKUP(D453,'8. Asegura. de la Calid. y M'!$E:$F,2,FALSE),IFERROR(VLOOKUP(D453,'6. Gestión del Conocimiento'!$E:$F,2,FALSE),IFERROR(VLOOKUP(D453,'15. Gobernabilidad y Proceso...'!$E:$F,2,FALSE),IFERROR(VLOOKUP(D453,'12. Gestión del Talento Humano'!$E:$F,2,FALSE),IFERROR(VLOOKUP(D453,'14. Internacional... de la E.S.'!$E:$F,2,FALSE),IFERROR(VLOOKUP(D453,'10. Posgrado'!$E:$F,2,FALSE),IFERROR(VLOOKUP(D453,'17. Gestión TIC'!$E:$F,2,FALSE),IFERROR(VLOOKUP(D453,'16. Desa. del Sistema Educ.Sup.'!$E:$F,2,FALSE),IFERROR(VLOOKUP(D453,'9. Cultura de Inno. Insti...'!$E:$F,2,FALSE),VLOOKUP(D453,'7. Lo Esencial de la Reforma U.'!$E:$F,2,0)))))))))))))))))</f>
        <v>Participación de todo el cuerpo docente y personal administrativo y técnico de la UNAH-VS .Programación de conferencias y conversatorios sobre el estudio de valores nacionales relevantes, con el objetivo de lograr una actitud crítica de estudiantes, ante los problemas de la corrupción, adoptando una posición de denuncia pública, y mostrando una mejor disposición para lograr la efectiva vigencia de los principios de la reforma.</v>
      </c>
      <c r="D454" s="31"/>
      <c r="E454" s="93"/>
      <c r="F454" s="93"/>
      <c r="G454" s="93"/>
      <c r="H454" s="76"/>
      <c r="I454" s="76"/>
      <c r="J454" s="76"/>
      <c r="K454" s="112"/>
      <c r="L454" s="434"/>
    </row>
    <row r="455" spans="3:12" ht="15.75" thickBot="1">
      <c r="C455" s="70"/>
      <c r="D455" s="31"/>
      <c r="E455" s="93"/>
      <c r="F455" s="93"/>
      <c r="G455" s="93"/>
      <c r="H455" s="76"/>
      <c r="I455" s="76"/>
      <c r="J455" s="76"/>
      <c r="K455" s="112"/>
      <c r="L455" s="434"/>
    </row>
    <row r="456" spans="3:12" ht="30.75" thickBot="1">
      <c r="C456" s="126" t="s">
        <v>44</v>
      </c>
      <c r="D456" s="129" t="s">
        <v>45</v>
      </c>
      <c r="E456" s="128" t="s">
        <v>55</v>
      </c>
      <c r="F456" s="128" t="s">
        <v>57</v>
      </c>
      <c r="G456" s="127" t="s">
        <v>27</v>
      </c>
      <c r="H456" s="133" t="s">
        <v>128</v>
      </c>
      <c r="I456" s="128" t="s">
        <v>46</v>
      </c>
      <c r="J456" s="128" t="s">
        <v>129</v>
      </c>
      <c r="K456" s="128" t="s">
        <v>407</v>
      </c>
      <c r="L456" s="128" t="s">
        <v>408</v>
      </c>
    </row>
    <row r="457" spans="3:12" ht="15.75" thickBot="1">
      <c r="C457" s="317" t="s">
        <v>47</v>
      </c>
      <c r="D457" s="830">
        <v>650</v>
      </c>
      <c r="E457" s="318">
        <v>4</v>
      </c>
      <c r="F457" s="115">
        <v>10000</v>
      </c>
      <c r="G457" s="319">
        <f t="shared" ref="G457:G465" si="32">E457*F457</f>
        <v>40000</v>
      </c>
      <c r="H457" s="320" t="s">
        <v>126</v>
      </c>
      <c r="I457" s="116" t="s">
        <v>696</v>
      </c>
      <c r="J457" s="116" t="str">
        <f>VLOOKUP(I457,Presupuesto!$B$11:$C$566,2,0)</f>
        <v>SERVICIOS DE CAPACITACION.</v>
      </c>
      <c r="K457" s="321" t="s">
        <v>1358</v>
      </c>
      <c r="L457" s="116" t="s">
        <v>391</v>
      </c>
    </row>
    <row r="458" spans="3:12" ht="15.75" thickBot="1">
      <c r="C458" s="99" t="s">
        <v>48</v>
      </c>
      <c r="D458" s="831"/>
      <c r="E458" s="200">
        <v>0</v>
      </c>
      <c r="F458" s="100">
        <v>10</v>
      </c>
      <c r="G458" s="97">
        <f t="shared" si="32"/>
        <v>0</v>
      </c>
      <c r="H458" s="320" t="s">
        <v>126</v>
      </c>
      <c r="I458" s="98" t="s">
        <v>714</v>
      </c>
      <c r="J458" s="98" t="str">
        <f>VLOOKUP(I458,Presupuesto!$B$11:$C$566,2,0)</f>
        <v>SERVICIOS DE IMPRENTA PUBLIC.Y REPRODUCCION</v>
      </c>
      <c r="K458" s="321" t="s">
        <v>1358</v>
      </c>
      <c r="L458" s="98" t="s">
        <v>409</v>
      </c>
    </row>
    <row r="459" spans="3:12" ht="15.75" thickBot="1">
      <c r="C459" s="99" t="s">
        <v>49</v>
      </c>
      <c r="D459" s="831"/>
      <c r="E459" s="200">
        <v>2600</v>
      </c>
      <c r="F459" s="100">
        <v>100</v>
      </c>
      <c r="G459" s="97">
        <f t="shared" si="32"/>
        <v>260000</v>
      </c>
      <c r="H459" s="320" t="s">
        <v>126</v>
      </c>
      <c r="I459" s="98" t="s">
        <v>789</v>
      </c>
      <c r="J459" s="98" t="str">
        <f>VLOOKUP(I459,Presupuesto!$B$11:$C$566,2,0)</f>
        <v>ALIMENTOS B EBIDAS PARA PERSONAS</v>
      </c>
      <c r="K459" s="321" t="s">
        <v>1358</v>
      </c>
      <c r="L459" s="98" t="s">
        <v>393</v>
      </c>
    </row>
    <row r="460" spans="3:12" ht="15.75" thickBot="1">
      <c r="C460" s="99" t="s">
        <v>50</v>
      </c>
      <c r="D460" s="831"/>
      <c r="E460" s="151">
        <v>4</v>
      </c>
      <c r="F460" s="118">
        <v>16000</v>
      </c>
      <c r="G460" s="97">
        <f t="shared" si="32"/>
        <v>64000</v>
      </c>
      <c r="H460" s="320" t="s">
        <v>126</v>
      </c>
      <c r="I460" s="314" t="s">
        <v>297</v>
      </c>
      <c r="J460" s="98" t="str">
        <f>VLOOKUP(I460,Presupuesto!$B$11:$C$566,2,0)</f>
        <v>PASAJES (26100-00)</v>
      </c>
      <c r="K460" s="321" t="s">
        <v>1358</v>
      </c>
      <c r="L460" s="98" t="s">
        <v>409</v>
      </c>
    </row>
    <row r="461" spans="3:12" ht="15.75" thickBot="1">
      <c r="C461" s="99" t="s">
        <v>414</v>
      </c>
      <c r="D461" s="831"/>
      <c r="E461" s="151"/>
      <c r="F461" s="118">
        <v>250</v>
      </c>
      <c r="G461" s="97">
        <f t="shared" si="32"/>
        <v>0</v>
      </c>
      <c r="H461" s="320" t="s">
        <v>126</v>
      </c>
      <c r="I461" s="98" t="s">
        <v>818</v>
      </c>
      <c r="J461" s="98" t="str">
        <f>VLOOKUP(I461,Presupuesto!$B$11:$C$566,2,0)</f>
        <v>PRODUCTOS PAPEL Y CARTON</v>
      </c>
      <c r="K461" s="321" t="s">
        <v>1358</v>
      </c>
      <c r="L461" s="98" t="s">
        <v>409</v>
      </c>
    </row>
    <row r="462" spans="3:12" ht="15.75" thickBot="1">
      <c r="C462" s="99" t="s">
        <v>51</v>
      </c>
      <c r="D462" s="831"/>
      <c r="E462" s="200">
        <v>0</v>
      </c>
      <c r="F462" s="100">
        <v>85</v>
      </c>
      <c r="G462" s="97">
        <f t="shared" si="32"/>
        <v>0</v>
      </c>
      <c r="H462" s="320" t="s">
        <v>126</v>
      </c>
      <c r="I462" s="98" t="s">
        <v>818</v>
      </c>
      <c r="J462" s="98" t="str">
        <f>VLOOKUP(I462,Presupuesto!$B$11:$C$566,2,0)</f>
        <v>PRODUCTOS PAPEL Y CARTON</v>
      </c>
      <c r="K462" s="321" t="s">
        <v>1358</v>
      </c>
      <c r="L462" s="98" t="s">
        <v>409</v>
      </c>
    </row>
    <row r="463" spans="3:12" ht="15.75" thickBot="1">
      <c r="C463" s="99" t="s">
        <v>120</v>
      </c>
      <c r="D463" s="831"/>
      <c r="E463" s="200"/>
      <c r="F463" s="100">
        <v>36</v>
      </c>
      <c r="G463" s="97">
        <f t="shared" si="32"/>
        <v>0</v>
      </c>
      <c r="H463" s="320" t="s">
        <v>126</v>
      </c>
      <c r="I463" s="98" t="s">
        <v>939</v>
      </c>
      <c r="J463" s="98" t="str">
        <f>VLOOKUP(I463,Presupuesto!$B$11:$C$566,2,0)</f>
        <v>UTILES DE ESCRITORIO, OFICINA Y ENSE¥ANZA</v>
      </c>
      <c r="K463" s="321" t="s">
        <v>1358</v>
      </c>
      <c r="L463" s="98" t="s">
        <v>409</v>
      </c>
    </row>
    <row r="464" spans="3:12" ht="15.75" thickBot="1">
      <c r="C464" s="99" t="s">
        <v>34</v>
      </c>
      <c r="D464" s="831"/>
      <c r="E464" s="200"/>
      <c r="F464" s="100">
        <v>80</v>
      </c>
      <c r="G464" s="97">
        <f t="shared" si="32"/>
        <v>0</v>
      </c>
      <c r="H464" s="320" t="s">
        <v>126</v>
      </c>
      <c r="I464" s="98" t="s">
        <v>939</v>
      </c>
      <c r="J464" s="98" t="str">
        <f>VLOOKUP(I464,Presupuesto!$B$11:$C$566,2,0)</f>
        <v>UTILES DE ESCRITORIO, OFICINA Y ENSE¥ANZA</v>
      </c>
      <c r="K464" s="321" t="s">
        <v>1358</v>
      </c>
      <c r="L464" s="98" t="s">
        <v>409</v>
      </c>
    </row>
    <row r="465" spans="3:12" ht="15.75" thickBot="1">
      <c r="C465" s="109" t="s">
        <v>52</v>
      </c>
      <c r="D465" s="831"/>
      <c r="E465" s="212"/>
      <c r="F465" s="119">
        <v>25</v>
      </c>
      <c r="G465" s="97">
        <f t="shared" si="32"/>
        <v>0</v>
      </c>
      <c r="H465" s="320" t="s">
        <v>126</v>
      </c>
      <c r="I465" s="98" t="s">
        <v>939</v>
      </c>
      <c r="J465" s="98" t="str">
        <f>VLOOKUP(I465,Presupuesto!$B$11:$C$566,2,0)</f>
        <v>UTILES DE ESCRITORIO, OFICINA Y ENSE¥ANZA</v>
      </c>
      <c r="K465" s="321" t="s">
        <v>1358</v>
      </c>
      <c r="L465" s="98" t="s">
        <v>409</v>
      </c>
    </row>
    <row r="466" spans="3:12" ht="15.75" thickBot="1">
      <c r="C466" s="216" t="s">
        <v>442</v>
      </c>
      <c r="D466" s="217">
        <v>1</v>
      </c>
      <c r="E466" s="322">
        <v>4</v>
      </c>
      <c r="F466" s="104">
        <f>HLOOKUP(C466,$AH$2:$BU$3,2,0)</f>
        <v>4506.1665000000003</v>
      </c>
      <c r="G466" s="105">
        <f>D466*E466*F466</f>
        <v>18024.666000000001</v>
      </c>
      <c r="H466" s="320" t="s">
        <v>126</v>
      </c>
      <c r="I466" s="324" t="s">
        <v>298</v>
      </c>
      <c r="J466" s="106" t="str">
        <f>VLOOKUP(I466,Presupuesto!$B$11:$C$566,2,0)</f>
        <v>VIATICOS (26200-00)</v>
      </c>
      <c r="K466" s="321" t="s">
        <v>1358</v>
      </c>
      <c r="L466" s="325" t="s">
        <v>409</v>
      </c>
    </row>
    <row r="468" spans="3:12" ht="15.75" thickBot="1"/>
    <row r="469" spans="3:12" ht="15.75" thickBot="1">
      <c r="C469" s="29" t="s">
        <v>43</v>
      </c>
      <c r="D469" s="30">
        <f>SUM(G476:G485)</f>
        <v>30000</v>
      </c>
      <c r="E469" s="93"/>
      <c r="F469" s="93"/>
      <c r="G469" s="93"/>
      <c r="H469" s="76"/>
      <c r="I469" s="76"/>
      <c r="J469" s="76"/>
      <c r="K469" s="112"/>
      <c r="L469" s="434"/>
    </row>
    <row r="470" spans="3:12">
      <c r="C470" s="70"/>
      <c r="D470" s="31"/>
      <c r="E470" s="93"/>
      <c r="F470" s="93"/>
      <c r="G470" s="93"/>
      <c r="H470" s="76"/>
      <c r="I470" s="76"/>
      <c r="J470" s="76"/>
      <c r="K470" s="112"/>
      <c r="L470" s="434"/>
    </row>
    <row r="471" spans="3:12">
      <c r="C471" s="70"/>
      <c r="D471" s="31"/>
      <c r="E471" s="93"/>
      <c r="F471" s="93"/>
      <c r="G471" s="93"/>
      <c r="H471" s="76"/>
      <c r="I471" s="76"/>
      <c r="J471" s="76"/>
      <c r="K471" s="112"/>
      <c r="L471" s="434"/>
    </row>
    <row r="472" spans="3:12" ht="15.75">
      <c r="C472" s="202" t="s">
        <v>389</v>
      </c>
      <c r="D472" s="351" t="s">
        <v>2167</v>
      </c>
      <c r="E472" s="93"/>
      <c r="F472" s="93"/>
      <c r="G472" s="93"/>
      <c r="H472" s="76"/>
      <c r="I472" s="76"/>
      <c r="J472" s="76"/>
      <c r="K472" s="112"/>
      <c r="L472" s="434"/>
    </row>
    <row r="473" spans="3:12" ht="18.75">
      <c r="C473" s="210" t="str">
        <f>IFERROR(VLOOKUP(D472,'1. Desarrollo e Innov. Curricu.'!$E:$F,2,FALSE),IFERROR(VLOOKUP(D472,'2. Investigación Científica'!$E:$F,2,FALSE),IFERROR(VLOOKUP(D472,'3. Vinculación Univ. Sociedad'!$E:$F,2,FALSE),IFERROR(VLOOKUP(D472,'4. Docencia y Profesorado Univ.'!$E:$F,2,FALSE),IFERROR(VLOOKUP(D472,'5. Estudiantes y Graduados'!$E:$F,2,FALSE),IFERROR(VLOOKUP(D472,'11. Gestion Administrativa'!$E:$F,2,FALSE),IFERROR(VLOOKUP(D472,'13. Gestión Académica'!$E:$F,2,FALSE),IFERROR(VLOOKUP(D472,'8. Asegura. de la Calid. y M'!$E:$F,2,FALSE),IFERROR(VLOOKUP(D472,'6. Gestión del Conocimiento'!$E:$F,2,FALSE),IFERROR(VLOOKUP(D472,'15. Gobernabilidad y Proceso...'!$E:$F,2,FALSE),IFERROR(VLOOKUP(D472,'12. Gestión del Talento Humano'!$E:$F,2,FALSE),IFERROR(VLOOKUP(D472,'14. Internacional... de la E.S.'!$E:$F,2,FALSE),IFERROR(VLOOKUP(D472,'10. Posgrado'!$E:$F,2,FALSE),IFERROR(VLOOKUP(D472,'17. Gestión TIC'!$E:$F,2,FALSE),IFERROR(VLOOKUP(D472,'16. Desa. del Sistema Educ.Sup.'!$E:$F,2,FALSE),IFERROR(VLOOKUP(D472,'9. Cultura de Inno. Insti...'!$E:$F,2,FALSE),VLOOKUP(D472,'7. Lo Esencial de la Reforma U.'!$E:$F,2,0)))))))))))))))))</f>
        <v>Diseñar el perfil de la Cátedra “Lo Esencial” Participación masiva de la comunidad docente y estudiantil de la UNAH-VS. Socializar la Cátedra “Lo Esencial” con docentes y estudiantes de la UNAH-VS</v>
      </c>
      <c r="D473" s="31"/>
      <c r="E473" s="93"/>
      <c r="F473" s="93"/>
      <c r="G473" s="93"/>
      <c r="H473" s="76"/>
      <c r="I473" s="76"/>
      <c r="J473" s="76"/>
      <c r="K473" s="112"/>
      <c r="L473" s="434"/>
    </row>
    <row r="474" spans="3:12" ht="15.75" thickBot="1">
      <c r="C474" s="70"/>
      <c r="D474" s="31"/>
      <c r="E474" s="93"/>
      <c r="F474" s="93"/>
      <c r="G474" s="93"/>
      <c r="H474" s="76"/>
      <c r="I474" s="76"/>
      <c r="J474" s="76"/>
      <c r="K474" s="112"/>
      <c r="L474" s="434"/>
    </row>
    <row r="475" spans="3:12" ht="30.75" thickBot="1">
      <c r="C475" s="126" t="s">
        <v>44</v>
      </c>
      <c r="D475" s="129" t="s">
        <v>45</v>
      </c>
      <c r="E475" s="128" t="s">
        <v>55</v>
      </c>
      <c r="F475" s="128" t="s">
        <v>57</v>
      </c>
      <c r="G475" s="127" t="s">
        <v>27</v>
      </c>
      <c r="H475" s="133" t="s">
        <v>128</v>
      </c>
      <c r="I475" s="128" t="s">
        <v>46</v>
      </c>
      <c r="J475" s="128" t="s">
        <v>129</v>
      </c>
      <c r="K475" s="128" t="s">
        <v>407</v>
      </c>
      <c r="L475" s="128" t="s">
        <v>408</v>
      </c>
    </row>
    <row r="476" spans="3:12" ht="15.75" thickBot="1">
      <c r="C476" s="317" t="s">
        <v>47</v>
      </c>
      <c r="D476" s="830">
        <v>150</v>
      </c>
      <c r="E476" s="318"/>
      <c r="F476" s="115">
        <v>10000</v>
      </c>
      <c r="G476" s="319">
        <f t="shared" ref="G476:G484" si="33">E476*F476</f>
        <v>0</v>
      </c>
      <c r="H476" s="320" t="s">
        <v>126</v>
      </c>
      <c r="I476" s="116" t="s">
        <v>696</v>
      </c>
      <c r="J476" s="116" t="str">
        <f>VLOOKUP(I476,Presupuesto!$B$11:$C$566,2,0)</f>
        <v>SERVICIOS DE CAPACITACION.</v>
      </c>
      <c r="K476" s="321" t="s">
        <v>1358</v>
      </c>
      <c r="L476" s="116" t="s">
        <v>391</v>
      </c>
    </row>
    <row r="477" spans="3:12" ht="15.75" thickBot="1">
      <c r="C477" s="99" t="s">
        <v>48</v>
      </c>
      <c r="D477" s="831"/>
      <c r="E477" s="200"/>
      <c r="F477" s="100">
        <v>10</v>
      </c>
      <c r="G477" s="97">
        <f t="shared" si="33"/>
        <v>0</v>
      </c>
      <c r="H477" s="320" t="s">
        <v>126</v>
      </c>
      <c r="I477" s="98" t="s">
        <v>714</v>
      </c>
      <c r="J477" s="98" t="str">
        <f>VLOOKUP(I477,Presupuesto!$B$11:$C$566,2,0)</f>
        <v>SERVICIOS DE IMPRENTA PUBLIC.Y REPRODUCCION</v>
      </c>
      <c r="K477" s="321" t="s">
        <v>1358</v>
      </c>
      <c r="L477" s="98" t="s">
        <v>409</v>
      </c>
    </row>
    <row r="478" spans="3:12" ht="15.75" thickBot="1">
      <c r="C478" s="99" t="s">
        <v>49</v>
      </c>
      <c r="D478" s="831"/>
      <c r="E478" s="200">
        <v>150</v>
      </c>
      <c r="F478" s="100">
        <v>200</v>
      </c>
      <c r="G478" s="97">
        <f t="shared" si="33"/>
        <v>30000</v>
      </c>
      <c r="H478" s="320" t="s">
        <v>126</v>
      </c>
      <c r="I478" s="98" t="s">
        <v>789</v>
      </c>
      <c r="J478" s="98" t="str">
        <f>VLOOKUP(I478,Presupuesto!$B$11:$C$566,2,0)</f>
        <v>ALIMENTOS B EBIDAS PARA PERSONAS</v>
      </c>
      <c r="K478" s="321" t="s">
        <v>1358</v>
      </c>
      <c r="L478" s="98" t="s">
        <v>393</v>
      </c>
    </row>
    <row r="479" spans="3:12" ht="15.75" thickBot="1">
      <c r="C479" s="99" t="s">
        <v>50</v>
      </c>
      <c r="D479" s="831"/>
      <c r="E479" s="151"/>
      <c r="F479" s="118">
        <v>16000</v>
      </c>
      <c r="G479" s="97">
        <f t="shared" si="33"/>
        <v>0</v>
      </c>
      <c r="H479" s="320" t="s">
        <v>126</v>
      </c>
      <c r="I479" s="314" t="s">
        <v>297</v>
      </c>
      <c r="J479" s="98" t="str">
        <f>VLOOKUP(I479,Presupuesto!$B$11:$C$566,2,0)</f>
        <v>PASAJES (26100-00)</v>
      </c>
      <c r="K479" s="321" t="s">
        <v>1358</v>
      </c>
      <c r="L479" s="98" t="s">
        <v>409</v>
      </c>
    </row>
    <row r="480" spans="3:12" ht="15.75" thickBot="1">
      <c r="C480" s="99" t="s">
        <v>414</v>
      </c>
      <c r="D480" s="831"/>
      <c r="E480" s="151"/>
      <c r="F480" s="118">
        <v>250</v>
      </c>
      <c r="G480" s="97">
        <f t="shared" si="33"/>
        <v>0</v>
      </c>
      <c r="H480" s="320" t="s">
        <v>126</v>
      </c>
      <c r="I480" s="98" t="s">
        <v>818</v>
      </c>
      <c r="J480" s="98" t="str">
        <f>VLOOKUP(I480,Presupuesto!$B$11:$C$566,2,0)</f>
        <v>PRODUCTOS PAPEL Y CARTON</v>
      </c>
      <c r="K480" s="321" t="s">
        <v>1358</v>
      </c>
      <c r="L480" s="98" t="s">
        <v>409</v>
      </c>
    </row>
    <row r="481" spans="3:12" ht="15.75" thickBot="1">
      <c r="C481" s="99" t="s">
        <v>51</v>
      </c>
      <c r="D481" s="831"/>
      <c r="E481" s="200"/>
      <c r="F481" s="100">
        <v>85</v>
      </c>
      <c r="G481" s="97">
        <f t="shared" si="33"/>
        <v>0</v>
      </c>
      <c r="H481" s="320" t="s">
        <v>126</v>
      </c>
      <c r="I481" s="98" t="s">
        <v>818</v>
      </c>
      <c r="J481" s="98" t="str">
        <f>VLOOKUP(I481,Presupuesto!$B$11:$C$566,2,0)</f>
        <v>PRODUCTOS PAPEL Y CARTON</v>
      </c>
      <c r="K481" s="321" t="s">
        <v>1358</v>
      </c>
      <c r="L481" s="98" t="s">
        <v>409</v>
      </c>
    </row>
    <row r="482" spans="3:12" ht="15.75" thickBot="1">
      <c r="C482" s="99" t="s">
        <v>120</v>
      </c>
      <c r="D482" s="831"/>
      <c r="E482" s="200"/>
      <c r="F482" s="100">
        <v>36</v>
      </c>
      <c r="G482" s="97">
        <f t="shared" si="33"/>
        <v>0</v>
      </c>
      <c r="H482" s="320" t="s">
        <v>126</v>
      </c>
      <c r="I482" s="98" t="s">
        <v>939</v>
      </c>
      <c r="J482" s="98" t="str">
        <f>VLOOKUP(I482,Presupuesto!$B$11:$C$566,2,0)</f>
        <v>UTILES DE ESCRITORIO, OFICINA Y ENSE¥ANZA</v>
      </c>
      <c r="K482" s="321" t="s">
        <v>1358</v>
      </c>
      <c r="L482" s="98" t="s">
        <v>409</v>
      </c>
    </row>
    <row r="483" spans="3:12" ht="15.75" thickBot="1">
      <c r="C483" s="99" t="s">
        <v>34</v>
      </c>
      <c r="D483" s="831"/>
      <c r="E483" s="200"/>
      <c r="F483" s="100">
        <v>80</v>
      </c>
      <c r="G483" s="97">
        <f t="shared" si="33"/>
        <v>0</v>
      </c>
      <c r="H483" s="320" t="s">
        <v>126</v>
      </c>
      <c r="I483" s="98" t="s">
        <v>939</v>
      </c>
      <c r="J483" s="98" t="str">
        <f>VLOOKUP(I483,Presupuesto!$B$11:$C$566,2,0)</f>
        <v>UTILES DE ESCRITORIO, OFICINA Y ENSE¥ANZA</v>
      </c>
      <c r="K483" s="321" t="s">
        <v>1358</v>
      </c>
      <c r="L483" s="98" t="s">
        <v>409</v>
      </c>
    </row>
    <row r="484" spans="3:12" ht="15.75" thickBot="1">
      <c r="C484" s="109" t="s">
        <v>52</v>
      </c>
      <c r="D484" s="831"/>
      <c r="E484" s="212"/>
      <c r="F484" s="119">
        <v>25</v>
      </c>
      <c r="G484" s="97">
        <f t="shared" si="33"/>
        <v>0</v>
      </c>
      <c r="H484" s="320" t="s">
        <v>126</v>
      </c>
      <c r="I484" s="98" t="s">
        <v>939</v>
      </c>
      <c r="J484" s="98" t="str">
        <f>VLOOKUP(I484,Presupuesto!$B$11:$C$566,2,0)</f>
        <v>UTILES DE ESCRITORIO, OFICINA Y ENSE¥ANZA</v>
      </c>
      <c r="K484" s="321" t="s">
        <v>1358</v>
      </c>
      <c r="L484" s="98" t="s">
        <v>409</v>
      </c>
    </row>
    <row r="485" spans="3:12" ht="15.75" thickBot="1">
      <c r="C485" s="216" t="s">
        <v>442</v>
      </c>
      <c r="D485" s="217">
        <v>0</v>
      </c>
      <c r="E485" s="322">
        <v>0</v>
      </c>
      <c r="F485" s="104">
        <f>HLOOKUP(C485,$AH$2:$BU$3,2,0)</f>
        <v>4506.1665000000003</v>
      </c>
      <c r="G485" s="105">
        <f>D485*E485*F485</f>
        <v>0</v>
      </c>
      <c r="H485" s="320" t="s">
        <v>126</v>
      </c>
      <c r="I485" s="324" t="s">
        <v>298</v>
      </c>
      <c r="J485" s="106" t="str">
        <f>VLOOKUP(I485,Presupuesto!$B$11:$C$566,2,0)</f>
        <v>VIATICOS (26200-00)</v>
      </c>
      <c r="K485" s="321" t="s">
        <v>1358</v>
      </c>
      <c r="L485" s="325" t="s">
        <v>409</v>
      </c>
    </row>
    <row r="487" spans="3:12" ht="15.75" thickBot="1"/>
    <row r="488" spans="3:12" ht="15.75" thickBot="1">
      <c r="C488" s="29" t="s">
        <v>43</v>
      </c>
      <c r="D488" s="30">
        <f>SUM(G495:G504)</f>
        <v>200000</v>
      </c>
      <c r="E488" s="93"/>
      <c r="F488" s="93"/>
      <c r="G488" s="93"/>
      <c r="H488" s="76"/>
      <c r="I488" s="76"/>
      <c r="J488" s="76"/>
      <c r="K488" s="112"/>
      <c r="L488" s="434"/>
    </row>
    <row r="489" spans="3:12">
      <c r="C489" s="70"/>
      <c r="D489" s="31"/>
      <c r="E489" s="93"/>
      <c r="F489" s="93"/>
      <c r="G489" s="93"/>
      <c r="H489" s="76"/>
      <c r="I489" s="76"/>
      <c r="J489" s="76"/>
      <c r="K489" s="112"/>
      <c r="L489" s="434"/>
    </row>
    <row r="490" spans="3:12">
      <c r="C490" s="70"/>
      <c r="D490" s="31"/>
      <c r="E490" s="93"/>
      <c r="F490" s="93"/>
      <c r="G490" s="93"/>
      <c r="H490" s="76"/>
      <c r="I490" s="76"/>
      <c r="J490" s="76"/>
      <c r="K490" s="112"/>
      <c r="L490" s="434"/>
    </row>
    <row r="491" spans="3:12" ht="15.75">
      <c r="C491" s="202" t="s">
        <v>389</v>
      </c>
      <c r="D491" s="351" t="s">
        <v>1899</v>
      </c>
      <c r="E491" s="93"/>
      <c r="F491" s="93"/>
      <c r="G491" s="93"/>
      <c r="H491" s="76"/>
      <c r="I491" s="76"/>
      <c r="J491" s="76"/>
      <c r="K491" s="112"/>
      <c r="L491" s="434"/>
    </row>
    <row r="492" spans="3:12" ht="18.75">
      <c r="C492" s="210" t="str">
        <f>IFERROR(VLOOKUP(D491,'1. Desarrollo e Innov. Curricu.'!$E:$F,2,FALSE),IFERROR(VLOOKUP(D491,'2. Investigación Científica'!$E:$F,2,FALSE),IFERROR(VLOOKUP(D491,'3. Vinculación Univ. Sociedad'!$E:$F,2,FALSE),IFERROR(VLOOKUP(D491,'4. Docencia y Profesorado Univ.'!$E:$F,2,FALSE),IFERROR(VLOOKUP(D491,'5. Estudiantes y Graduados'!$E:$F,2,FALSE),IFERROR(VLOOKUP(D491,'11. Gestion Administrativa'!$E:$F,2,FALSE),IFERROR(VLOOKUP(D491,'13. Gestión Académica'!$E:$F,2,FALSE),IFERROR(VLOOKUP(D491,'8. Asegura. de la Calid. y M'!$E:$F,2,FALSE),IFERROR(VLOOKUP(D491,'6. Gestión del Conocimiento'!$E:$F,2,FALSE),IFERROR(VLOOKUP(D491,'15. Gobernabilidad y Proceso...'!$E:$F,2,FALSE),IFERROR(VLOOKUP(D491,'12. Gestión del Talento Humano'!$E:$F,2,FALSE),IFERROR(VLOOKUP(D491,'14. Internacional... de la E.S.'!$E:$F,2,FALSE),IFERROR(VLOOKUP(D491,'10. Posgrado'!$E:$F,2,FALSE),IFERROR(VLOOKUP(D491,'17. Gestión TIC'!$E:$F,2,FALSE),IFERROR(VLOOKUP(D491,'16. Desa. del Sistema Educ.Sup.'!$E:$F,2,FALSE),IFERROR(VLOOKUP(D491,'9. Cultura de Inno. Insti...'!$E:$F,2,FALSE),VLOOKUP(D491,'7. Lo Esencial de la Reforma U.'!$E:$F,2,0)))))))))))))))))</f>
        <v>Los Departamento de la UNAH-VS realizan un proyecto de producción de conocimiento anual, con identidad nacional, regional e internacional.  Identificar áreas prioritarias de investigación en temas de identidad nacional. Realizar y publicar  los estudios de identidad  desde la perspectiva local, regional y nacional.</v>
      </c>
      <c r="D492" s="31"/>
      <c r="E492" s="93"/>
      <c r="F492" s="93"/>
      <c r="G492" s="93"/>
      <c r="H492" s="76"/>
      <c r="I492" s="76"/>
      <c r="J492" s="76"/>
      <c r="K492" s="112"/>
      <c r="L492" s="434"/>
    </row>
    <row r="493" spans="3:12" ht="15.75" thickBot="1">
      <c r="C493" s="70"/>
      <c r="D493" s="31"/>
      <c r="E493" s="93"/>
      <c r="F493" s="93"/>
      <c r="G493" s="93"/>
      <c r="H493" s="76"/>
      <c r="I493" s="76"/>
      <c r="J493" s="76"/>
      <c r="K493" s="112"/>
      <c r="L493" s="434"/>
    </row>
    <row r="494" spans="3:12" ht="30.75" thickBot="1">
      <c r="C494" s="126" t="s">
        <v>44</v>
      </c>
      <c r="D494" s="129" t="s">
        <v>45</v>
      </c>
      <c r="E494" s="128" t="s">
        <v>55</v>
      </c>
      <c r="F494" s="128" t="s">
        <v>57</v>
      </c>
      <c r="G494" s="127" t="s">
        <v>27</v>
      </c>
      <c r="H494" s="133" t="s">
        <v>128</v>
      </c>
      <c r="I494" s="128" t="s">
        <v>46</v>
      </c>
      <c r="J494" s="128" t="s">
        <v>129</v>
      </c>
      <c r="K494" s="128" t="s">
        <v>407</v>
      </c>
      <c r="L494" s="128" t="s">
        <v>408</v>
      </c>
    </row>
    <row r="495" spans="3:12" ht="15.75" thickBot="1">
      <c r="C495" s="317" t="s">
        <v>47</v>
      </c>
      <c r="D495" s="830">
        <v>1000</v>
      </c>
      <c r="E495" s="318">
        <v>10</v>
      </c>
      <c r="F495" s="115">
        <v>10000</v>
      </c>
      <c r="G495" s="319">
        <f t="shared" ref="G495:G503" si="34">E495*F495</f>
        <v>100000</v>
      </c>
      <c r="H495" s="320" t="s">
        <v>126</v>
      </c>
      <c r="I495" s="116" t="s">
        <v>696</v>
      </c>
      <c r="J495" s="116" t="str">
        <f>VLOOKUP(I495,Presupuesto!$B$11:$C$566,2,0)</f>
        <v>SERVICIOS DE CAPACITACION.</v>
      </c>
      <c r="K495" s="321" t="s">
        <v>1358</v>
      </c>
      <c r="L495" s="116" t="s">
        <v>391</v>
      </c>
    </row>
    <row r="496" spans="3:12" ht="15.75" thickBot="1">
      <c r="C496" s="99" t="s">
        <v>48</v>
      </c>
      <c r="D496" s="831"/>
      <c r="E496" s="200"/>
      <c r="F496" s="100">
        <v>10</v>
      </c>
      <c r="G496" s="97">
        <f t="shared" si="34"/>
        <v>0</v>
      </c>
      <c r="H496" s="320" t="s">
        <v>126</v>
      </c>
      <c r="I496" s="98" t="s">
        <v>714</v>
      </c>
      <c r="J496" s="98" t="str">
        <f>VLOOKUP(I496,Presupuesto!$B$11:$C$566,2,0)</f>
        <v>SERVICIOS DE IMPRENTA PUBLIC.Y REPRODUCCION</v>
      </c>
      <c r="K496" s="321" t="s">
        <v>1358</v>
      </c>
      <c r="L496" s="98" t="s">
        <v>409</v>
      </c>
    </row>
    <row r="497" spans="3:12" ht="15.75" thickBot="1">
      <c r="C497" s="99" t="s">
        <v>49</v>
      </c>
      <c r="D497" s="831"/>
      <c r="E497" s="200">
        <v>1000</v>
      </c>
      <c r="F497" s="100">
        <v>100</v>
      </c>
      <c r="G497" s="97">
        <f t="shared" si="34"/>
        <v>100000</v>
      </c>
      <c r="H497" s="320" t="s">
        <v>126</v>
      </c>
      <c r="I497" s="98" t="s">
        <v>789</v>
      </c>
      <c r="J497" s="98" t="str">
        <f>VLOOKUP(I497,Presupuesto!$B$11:$C$566,2,0)</f>
        <v>ALIMENTOS B EBIDAS PARA PERSONAS</v>
      </c>
      <c r="K497" s="321" t="s">
        <v>1358</v>
      </c>
      <c r="L497" s="98" t="s">
        <v>393</v>
      </c>
    </row>
    <row r="498" spans="3:12" ht="15.75" thickBot="1">
      <c r="C498" s="99" t="s">
        <v>50</v>
      </c>
      <c r="D498" s="831"/>
      <c r="E498" s="151"/>
      <c r="F498" s="118">
        <v>16000</v>
      </c>
      <c r="G498" s="97">
        <f t="shared" si="34"/>
        <v>0</v>
      </c>
      <c r="H498" s="320" t="s">
        <v>126</v>
      </c>
      <c r="I498" s="314" t="s">
        <v>297</v>
      </c>
      <c r="J498" s="98" t="str">
        <f>VLOOKUP(I498,Presupuesto!$B$11:$C$566,2,0)</f>
        <v>PASAJES (26100-00)</v>
      </c>
      <c r="K498" s="321" t="s">
        <v>1358</v>
      </c>
      <c r="L498" s="98" t="s">
        <v>409</v>
      </c>
    </row>
    <row r="499" spans="3:12" ht="15.75" thickBot="1">
      <c r="C499" s="99" t="s">
        <v>414</v>
      </c>
      <c r="D499" s="831"/>
      <c r="E499" s="151"/>
      <c r="F499" s="118">
        <v>250</v>
      </c>
      <c r="G499" s="97">
        <f t="shared" si="34"/>
        <v>0</v>
      </c>
      <c r="H499" s="320" t="s">
        <v>126</v>
      </c>
      <c r="I499" s="98" t="s">
        <v>818</v>
      </c>
      <c r="J499" s="98" t="str">
        <f>VLOOKUP(I499,Presupuesto!$B$11:$C$566,2,0)</f>
        <v>PRODUCTOS PAPEL Y CARTON</v>
      </c>
      <c r="K499" s="321" t="s">
        <v>1358</v>
      </c>
      <c r="L499" s="98" t="s">
        <v>409</v>
      </c>
    </row>
    <row r="500" spans="3:12" ht="15.75" thickBot="1">
      <c r="C500" s="99" t="s">
        <v>51</v>
      </c>
      <c r="D500" s="831"/>
      <c r="E500" s="200"/>
      <c r="F500" s="100">
        <v>85</v>
      </c>
      <c r="G500" s="97">
        <f t="shared" si="34"/>
        <v>0</v>
      </c>
      <c r="H500" s="320" t="s">
        <v>126</v>
      </c>
      <c r="I500" s="98" t="s">
        <v>818</v>
      </c>
      <c r="J500" s="98" t="str">
        <f>VLOOKUP(I500,Presupuesto!$B$11:$C$566,2,0)</f>
        <v>PRODUCTOS PAPEL Y CARTON</v>
      </c>
      <c r="K500" s="321" t="s">
        <v>1358</v>
      </c>
      <c r="L500" s="98" t="s">
        <v>409</v>
      </c>
    </row>
    <row r="501" spans="3:12" ht="15.75" thickBot="1">
      <c r="C501" s="99" t="s">
        <v>120</v>
      </c>
      <c r="D501" s="831"/>
      <c r="E501" s="200"/>
      <c r="F501" s="100">
        <v>36</v>
      </c>
      <c r="G501" s="97">
        <f t="shared" si="34"/>
        <v>0</v>
      </c>
      <c r="H501" s="320" t="s">
        <v>126</v>
      </c>
      <c r="I501" s="98" t="s">
        <v>939</v>
      </c>
      <c r="J501" s="98" t="str">
        <f>VLOOKUP(I501,Presupuesto!$B$11:$C$566,2,0)</f>
        <v>UTILES DE ESCRITORIO, OFICINA Y ENSE¥ANZA</v>
      </c>
      <c r="K501" s="321" t="s">
        <v>1358</v>
      </c>
      <c r="L501" s="98" t="s">
        <v>409</v>
      </c>
    </row>
    <row r="502" spans="3:12" ht="15.75" thickBot="1">
      <c r="C502" s="99" t="s">
        <v>34</v>
      </c>
      <c r="D502" s="831"/>
      <c r="E502" s="200"/>
      <c r="F502" s="100">
        <v>80</v>
      </c>
      <c r="G502" s="97">
        <f t="shared" si="34"/>
        <v>0</v>
      </c>
      <c r="H502" s="320" t="s">
        <v>126</v>
      </c>
      <c r="I502" s="98" t="s">
        <v>939</v>
      </c>
      <c r="J502" s="98" t="str">
        <f>VLOOKUP(I502,Presupuesto!$B$11:$C$566,2,0)</f>
        <v>UTILES DE ESCRITORIO, OFICINA Y ENSE¥ANZA</v>
      </c>
      <c r="K502" s="321" t="s">
        <v>1358</v>
      </c>
      <c r="L502" s="98" t="s">
        <v>409</v>
      </c>
    </row>
    <row r="503" spans="3:12" ht="15.75" thickBot="1">
      <c r="C503" s="109" t="s">
        <v>52</v>
      </c>
      <c r="D503" s="831"/>
      <c r="E503" s="212"/>
      <c r="F503" s="119">
        <v>25</v>
      </c>
      <c r="G503" s="97">
        <f t="shared" si="34"/>
        <v>0</v>
      </c>
      <c r="H503" s="320" t="s">
        <v>126</v>
      </c>
      <c r="I503" s="98" t="s">
        <v>939</v>
      </c>
      <c r="J503" s="98" t="str">
        <f>VLOOKUP(I503,Presupuesto!$B$11:$C$566,2,0)</f>
        <v>UTILES DE ESCRITORIO, OFICINA Y ENSE¥ANZA</v>
      </c>
      <c r="K503" s="321" t="s">
        <v>1358</v>
      </c>
      <c r="L503" s="98" t="s">
        <v>409</v>
      </c>
    </row>
    <row r="504" spans="3:12" ht="15.75" thickBot="1">
      <c r="C504" s="216" t="s">
        <v>442</v>
      </c>
      <c r="D504" s="217">
        <v>0</v>
      </c>
      <c r="E504" s="322">
        <v>0</v>
      </c>
      <c r="F504" s="104">
        <f>HLOOKUP(C504,$AH$2:$BU$3,2,0)</f>
        <v>4506.1665000000003</v>
      </c>
      <c r="G504" s="105">
        <f>D504*E504*F504</f>
        <v>0</v>
      </c>
      <c r="H504" s="320" t="s">
        <v>126</v>
      </c>
      <c r="I504" s="324" t="s">
        <v>298</v>
      </c>
      <c r="J504" s="106" t="str">
        <f>VLOOKUP(I504,Presupuesto!$B$11:$C$566,2,0)</f>
        <v>VIATICOS (26200-00)</v>
      </c>
      <c r="K504" s="321" t="s">
        <v>1358</v>
      </c>
      <c r="L504" s="325" t="s">
        <v>409</v>
      </c>
    </row>
    <row r="506" spans="3:12" ht="15.75" thickBot="1"/>
    <row r="507" spans="3:12" ht="15.75" thickBot="1">
      <c r="C507" s="29" t="s">
        <v>43</v>
      </c>
      <c r="D507" s="30">
        <f>SUM(G514:G523)</f>
        <v>50000</v>
      </c>
      <c r="E507" s="93"/>
      <c r="F507" s="93"/>
      <c r="G507" s="93"/>
      <c r="H507" s="76"/>
      <c r="I507" s="76"/>
      <c r="J507" s="76"/>
      <c r="K507" s="112"/>
      <c r="L507" s="434"/>
    </row>
    <row r="508" spans="3:12">
      <c r="C508" s="70"/>
      <c r="D508" s="31"/>
      <c r="E508" s="93"/>
      <c r="F508" s="93"/>
      <c r="G508" s="93"/>
      <c r="H508" s="76"/>
      <c r="I508" s="76"/>
      <c r="J508" s="76"/>
      <c r="K508" s="112"/>
      <c r="L508" s="434"/>
    </row>
    <row r="509" spans="3:12">
      <c r="C509" s="70"/>
      <c r="D509" s="31"/>
      <c r="E509" s="93"/>
      <c r="F509" s="93"/>
      <c r="G509" s="93"/>
      <c r="H509" s="76"/>
      <c r="I509" s="76"/>
      <c r="J509" s="76"/>
      <c r="K509" s="112"/>
      <c r="L509" s="434"/>
    </row>
    <row r="510" spans="3:12" ht="15.75">
      <c r="C510" s="202" t="s">
        <v>389</v>
      </c>
      <c r="D510" s="351" t="s">
        <v>2196</v>
      </c>
      <c r="E510" s="93"/>
      <c r="F510" s="93"/>
      <c r="G510" s="93"/>
      <c r="H510" s="76"/>
      <c r="I510" s="76"/>
      <c r="J510" s="76"/>
      <c r="K510" s="112"/>
      <c r="L510" s="434"/>
    </row>
    <row r="511" spans="3:12" ht="18.75">
      <c r="C511" s="210" t="str">
        <f>IFERROR(VLOOKUP(D510,'1. Desarrollo e Innov. Curricu.'!$E:$F,2,FALSE),IFERROR(VLOOKUP(D510,'2. Investigación Científica'!$E:$F,2,FALSE),IFERROR(VLOOKUP(D510,'3. Vinculación Univ. Sociedad'!$E:$F,2,FALSE),IFERROR(VLOOKUP(D510,'4. Docencia y Profesorado Univ.'!$E:$F,2,FALSE),IFERROR(VLOOKUP(D510,'5. Estudiantes y Graduados'!$E:$F,2,FALSE),IFERROR(VLOOKUP(D510,'11. Gestion Administrativa'!$E:$F,2,FALSE),IFERROR(VLOOKUP(D510,'13. Gestión Académica'!$E:$F,2,FALSE),IFERROR(VLOOKUP(D510,'8. Asegura. de la Calid. y M'!$E:$F,2,FALSE),IFERROR(VLOOKUP(D510,'6. Gestión del Conocimiento'!$E:$F,2,FALSE),IFERROR(VLOOKUP(D510,'15. Gobernabilidad y Proceso...'!$E:$F,2,FALSE),IFERROR(VLOOKUP(D510,'12. Gestión del Talento Humano'!$E:$F,2,FALSE),IFERROR(VLOOKUP(D510,'14. Internacional... de la E.S.'!$E:$F,2,FALSE),IFERROR(VLOOKUP(D510,'10. Posgrado'!$E:$F,2,FALSE),IFERROR(VLOOKUP(D510,'17. Gestión TIC'!$E:$F,2,FALSE),IFERROR(VLOOKUP(D510,'16. Desa. del Sistema Educ.Sup.'!$E:$F,2,FALSE),IFERROR(VLOOKUP(D510,'9. Cultura de Inno. Insti...'!$E:$F,2,FALSE),VLOOKUP(D510,'7. Lo Esencial de la Reforma U.'!$E:$F,2,0)))))))))))))))))</f>
        <v xml:space="preserve">Gestionar instrumentos culturales y oferta educativa, encaminada hacia la formación integral, profesional en relación con el área de cultura y desarrollo (talleres de pintura, dibujo, arte, dibujo) </v>
      </c>
      <c r="D511" s="31"/>
      <c r="E511" s="93"/>
      <c r="F511" s="93"/>
      <c r="G511" s="93"/>
      <c r="H511" s="76"/>
      <c r="I511" s="76"/>
      <c r="J511" s="76"/>
      <c r="K511" s="112"/>
      <c r="L511" s="434"/>
    </row>
    <row r="512" spans="3:12" ht="15.75" thickBot="1">
      <c r="C512" s="70"/>
      <c r="D512" s="31"/>
      <c r="E512" s="93"/>
      <c r="F512" s="93"/>
      <c r="G512" s="93"/>
      <c r="H512" s="76"/>
      <c r="I512" s="76"/>
      <c r="J512" s="76"/>
      <c r="K512" s="112"/>
      <c r="L512" s="434"/>
    </row>
    <row r="513" spans="3:12" ht="30.75" thickBot="1">
      <c r="C513" s="126" t="s">
        <v>44</v>
      </c>
      <c r="D513" s="129" t="s">
        <v>45</v>
      </c>
      <c r="E513" s="128" t="s">
        <v>55</v>
      </c>
      <c r="F513" s="128" t="s">
        <v>57</v>
      </c>
      <c r="G513" s="127" t="s">
        <v>27</v>
      </c>
      <c r="H513" s="133" t="s">
        <v>128</v>
      </c>
      <c r="I513" s="128" t="s">
        <v>46</v>
      </c>
      <c r="J513" s="128" t="s">
        <v>129</v>
      </c>
      <c r="K513" s="128" t="s">
        <v>407</v>
      </c>
      <c r="L513" s="128" t="s">
        <v>408</v>
      </c>
    </row>
    <row r="514" spans="3:12" ht="15.75" thickBot="1">
      <c r="C514" s="317" t="s">
        <v>47</v>
      </c>
      <c r="D514" s="830">
        <v>500</v>
      </c>
      <c r="E514" s="318">
        <v>0</v>
      </c>
      <c r="F514" s="115">
        <v>10000</v>
      </c>
      <c r="G514" s="319">
        <f t="shared" ref="G514:G522" si="35">E514*F514</f>
        <v>0</v>
      </c>
      <c r="H514" s="320" t="s">
        <v>126</v>
      </c>
      <c r="I514" s="116" t="s">
        <v>696</v>
      </c>
      <c r="J514" s="116" t="str">
        <f>VLOOKUP(I514,Presupuesto!$B$11:$C$566,2,0)</f>
        <v>SERVICIOS DE CAPACITACION.</v>
      </c>
      <c r="K514" s="321" t="s">
        <v>1358</v>
      </c>
      <c r="L514" s="116" t="s">
        <v>391</v>
      </c>
    </row>
    <row r="515" spans="3:12" ht="15.75" thickBot="1">
      <c r="C515" s="99" t="s">
        <v>48</v>
      </c>
      <c r="D515" s="831"/>
      <c r="E515" s="200">
        <v>0</v>
      </c>
      <c r="F515" s="100">
        <v>10</v>
      </c>
      <c r="G515" s="97">
        <f t="shared" si="35"/>
        <v>0</v>
      </c>
      <c r="H515" s="320" t="s">
        <v>126</v>
      </c>
      <c r="I515" s="98" t="s">
        <v>714</v>
      </c>
      <c r="J515" s="98" t="str">
        <f>VLOOKUP(I515,Presupuesto!$B$11:$C$566,2,0)</f>
        <v>SERVICIOS DE IMPRENTA PUBLIC.Y REPRODUCCION</v>
      </c>
      <c r="K515" s="321" t="s">
        <v>1358</v>
      </c>
      <c r="L515" s="98" t="s">
        <v>409</v>
      </c>
    </row>
    <row r="516" spans="3:12" ht="15.75" thickBot="1">
      <c r="C516" s="99" t="s">
        <v>49</v>
      </c>
      <c r="D516" s="831"/>
      <c r="E516" s="200">
        <v>500</v>
      </c>
      <c r="F516" s="100">
        <v>100</v>
      </c>
      <c r="G516" s="97">
        <f t="shared" si="35"/>
        <v>50000</v>
      </c>
      <c r="H516" s="320" t="s">
        <v>126</v>
      </c>
      <c r="I516" s="98" t="s">
        <v>789</v>
      </c>
      <c r="J516" s="98" t="str">
        <f>VLOOKUP(I516,Presupuesto!$B$11:$C$566,2,0)</f>
        <v>ALIMENTOS B EBIDAS PARA PERSONAS</v>
      </c>
      <c r="K516" s="321" t="s">
        <v>1358</v>
      </c>
      <c r="L516" s="98" t="s">
        <v>393</v>
      </c>
    </row>
    <row r="517" spans="3:12" ht="15.75" thickBot="1">
      <c r="C517" s="99" t="s">
        <v>50</v>
      </c>
      <c r="D517" s="831"/>
      <c r="E517" s="151"/>
      <c r="F517" s="118">
        <v>16000</v>
      </c>
      <c r="G517" s="97">
        <f t="shared" si="35"/>
        <v>0</v>
      </c>
      <c r="H517" s="320" t="s">
        <v>126</v>
      </c>
      <c r="I517" s="314" t="s">
        <v>297</v>
      </c>
      <c r="J517" s="98" t="str">
        <f>VLOOKUP(I517,Presupuesto!$B$11:$C$566,2,0)</f>
        <v>PASAJES (26100-00)</v>
      </c>
      <c r="K517" s="321" t="s">
        <v>1358</v>
      </c>
      <c r="L517" s="98" t="s">
        <v>409</v>
      </c>
    </row>
    <row r="518" spans="3:12" ht="15.75" thickBot="1">
      <c r="C518" s="99" t="s">
        <v>414</v>
      </c>
      <c r="D518" s="831"/>
      <c r="E518" s="151"/>
      <c r="F518" s="118">
        <v>250</v>
      </c>
      <c r="G518" s="97">
        <f t="shared" si="35"/>
        <v>0</v>
      </c>
      <c r="H518" s="320" t="s">
        <v>126</v>
      </c>
      <c r="I518" s="98" t="s">
        <v>818</v>
      </c>
      <c r="J518" s="98" t="str">
        <f>VLOOKUP(I518,Presupuesto!$B$11:$C$566,2,0)</f>
        <v>PRODUCTOS PAPEL Y CARTON</v>
      </c>
      <c r="K518" s="321" t="s">
        <v>1358</v>
      </c>
      <c r="L518" s="98" t="s">
        <v>409</v>
      </c>
    </row>
    <row r="519" spans="3:12" ht="15.75" thickBot="1">
      <c r="C519" s="99" t="s">
        <v>51</v>
      </c>
      <c r="D519" s="831"/>
      <c r="E519" s="200"/>
      <c r="F519" s="100">
        <v>85</v>
      </c>
      <c r="G519" s="97">
        <f t="shared" si="35"/>
        <v>0</v>
      </c>
      <c r="H519" s="320" t="s">
        <v>126</v>
      </c>
      <c r="I519" s="98" t="s">
        <v>818</v>
      </c>
      <c r="J519" s="98" t="str">
        <f>VLOOKUP(I519,Presupuesto!$B$11:$C$566,2,0)</f>
        <v>PRODUCTOS PAPEL Y CARTON</v>
      </c>
      <c r="K519" s="321" t="s">
        <v>1358</v>
      </c>
      <c r="L519" s="98" t="s">
        <v>409</v>
      </c>
    </row>
    <row r="520" spans="3:12" ht="15.75" thickBot="1">
      <c r="C520" s="99" t="s">
        <v>120</v>
      </c>
      <c r="D520" s="831"/>
      <c r="E520" s="200"/>
      <c r="F520" s="100">
        <v>36</v>
      </c>
      <c r="G520" s="97">
        <f t="shared" si="35"/>
        <v>0</v>
      </c>
      <c r="H520" s="320" t="s">
        <v>126</v>
      </c>
      <c r="I520" s="98" t="s">
        <v>939</v>
      </c>
      <c r="J520" s="98" t="str">
        <f>VLOOKUP(I520,Presupuesto!$B$11:$C$566,2,0)</f>
        <v>UTILES DE ESCRITORIO, OFICINA Y ENSE¥ANZA</v>
      </c>
      <c r="K520" s="321" t="s">
        <v>1358</v>
      </c>
      <c r="L520" s="98" t="s">
        <v>409</v>
      </c>
    </row>
    <row r="521" spans="3:12" ht="15.75" thickBot="1">
      <c r="C521" s="99" t="s">
        <v>34</v>
      </c>
      <c r="D521" s="831"/>
      <c r="E521" s="200"/>
      <c r="F521" s="100">
        <v>80</v>
      </c>
      <c r="G521" s="97">
        <f t="shared" si="35"/>
        <v>0</v>
      </c>
      <c r="H521" s="320" t="s">
        <v>126</v>
      </c>
      <c r="I521" s="98" t="s">
        <v>939</v>
      </c>
      <c r="J521" s="98" t="str">
        <f>VLOOKUP(I521,Presupuesto!$B$11:$C$566,2,0)</f>
        <v>UTILES DE ESCRITORIO, OFICINA Y ENSE¥ANZA</v>
      </c>
      <c r="K521" s="321" t="s">
        <v>1358</v>
      </c>
      <c r="L521" s="98" t="s">
        <v>409</v>
      </c>
    </row>
    <row r="522" spans="3:12" ht="15.75" thickBot="1">
      <c r="C522" s="109" t="s">
        <v>52</v>
      </c>
      <c r="D522" s="831"/>
      <c r="E522" s="212"/>
      <c r="F522" s="119">
        <v>25</v>
      </c>
      <c r="G522" s="97">
        <f t="shared" si="35"/>
        <v>0</v>
      </c>
      <c r="H522" s="320" t="s">
        <v>126</v>
      </c>
      <c r="I522" s="98" t="s">
        <v>939</v>
      </c>
      <c r="J522" s="98" t="str">
        <f>VLOOKUP(I522,Presupuesto!$B$11:$C$566,2,0)</f>
        <v>UTILES DE ESCRITORIO, OFICINA Y ENSE¥ANZA</v>
      </c>
      <c r="K522" s="321" t="s">
        <v>1358</v>
      </c>
      <c r="L522" s="98" t="s">
        <v>409</v>
      </c>
    </row>
    <row r="523" spans="3:12" ht="15.75" thickBot="1">
      <c r="C523" s="216" t="s">
        <v>442</v>
      </c>
      <c r="D523" s="217">
        <v>0</v>
      </c>
      <c r="E523" s="322">
        <v>0</v>
      </c>
      <c r="F523" s="104">
        <f>HLOOKUP(C523,$AH$2:$BU$3,2,0)</f>
        <v>4506.1665000000003</v>
      </c>
      <c r="G523" s="105">
        <f>D523*E523*F523</f>
        <v>0</v>
      </c>
      <c r="H523" s="320" t="s">
        <v>126</v>
      </c>
      <c r="I523" s="324" t="s">
        <v>298</v>
      </c>
      <c r="J523" s="106" t="str">
        <f>VLOOKUP(I523,Presupuesto!$B$11:$C$566,2,0)</f>
        <v>VIATICOS (26200-00)</v>
      </c>
      <c r="K523" s="321" t="s">
        <v>1358</v>
      </c>
      <c r="L523" s="325" t="s">
        <v>409</v>
      </c>
    </row>
    <row r="525" spans="3:12" ht="15.75" thickBot="1"/>
    <row r="526" spans="3:12" ht="15.75" thickBot="1">
      <c r="C526" s="29" t="s">
        <v>43</v>
      </c>
      <c r="D526" s="30">
        <f>SUM(G533:G542)</f>
        <v>15000</v>
      </c>
      <c r="E526" s="93"/>
      <c r="F526" s="93"/>
      <c r="G526" s="93"/>
      <c r="H526" s="76"/>
      <c r="I526" s="76"/>
      <c r="J526" s="76"/>
      <c r="K526" s="112"/>
      <c r="L526" s="434"/>
    </row>
    <row r="527" spans="3:12">
      <c r="C527" s="70"/>
      <c r="D527" s="31"/>
      <c r="E527" s="93"/>
      <c r="F527" s="93"/>
      <c r="G527" s="93"/>
      <c r="H527" s="76"/>
      <c r="I527" s="76"/>
      <c r="J527" s="76"/>
      <c r="K527" s="112"/>
      <c r="L527" s="434"/>
    </row>
    <row r="528" spans="3:12">
      <c r="C528" s="70"/>
      <c r="D528" s="31"/>
      <c r="E528" s="93"/>
      <c r="F528" s="93"/>
      <c r="G528" s="93"/>
      <c r="H528" s="76"/>
      <c r="I528" s="76"/>
      <c r="J528" s="76"/>
      <c r="K528" s="112"/>
      <c r="L528" s="434"/>
    </row>
    <row r="529" spans="3:12" ht="15.75">
      <c r="C529" s="202" t="s">
        <v>389</v>
      </c>
      <c r="D529" s="351" t="s">
        <v>2225</v>
      </c>
      <c r="E529" s="93"/>
      <c r="F529" s="93"/>
      <c r="G529" s="93"/>
      <c r="H529" s="76"/>
      <c r="I529" s="76"/>
      <c r="J529" s="76"/>
      <c r="K529" s="112"/>
      <c r="L529" s="434"/>
    </row>
    <row r="530" spans="3:12" ht="18.75">
      <c r="C530" s="210" t="str">
        <f>IFERROR(VLOOKUP(D529,'1. Desarrollo e Innov. Curricu.'!$E:$F,2,FALSE),IFERROR(VLOOKUP(D529,'2. Investigación Científica'!$E:$F,2,FALSE),IFERROR(VLOOKUP(D529,'3. Vinculación Univ. Sociedad'!$E:$F,2,FALSE),IFERROR(VLOOKUP(D529,'4. Docencia y Profesorado Univ.'!$E:$F,2,FALSE),IFERROR(VLOOKUP(D529,'5. Estudiantes y Graduados'!$E:$F,2,FALSE),IFERROR(VLOOKUP(D529,'11. Gestion Administrativa'!$E:$F,2,FALSE),IFERROR(VLOOKUP(D529,'13. Gestión Académica'!$E:$F,2,FALSE),IFERROR(VLOOKUP(D529,'8. Asegura. de la Calid. y M'!$E:$F,2,FALSE),IFERROR(VLOOKUP(D529,'6. Gestión del Conocimiento'!$E:$F,2,FALSE),IFERROR(VLOOKUP(D529,'15. Gobernabilidad y Proceso...'!$E:$F,2,FALSE),IFERROR(VLOOKUP(D529,'12. Gestión del Talento Humano'!$E:$F,2,FALSE),IFERROR(VLOOKUP(D529,'14. Internacional... de la E.S.'!$E:$F,2,FALSE),IFERROR(VLOOKUP(D529,'10. Posgrado'!$E:$F,2,FALSE),IFERROR(VLOOKUP(D529,'17. Gestión TIC'!$E:$F,2,FALSE),IFERROR(VLOOKUP(D529,'16. Desa. del Sistema Educ.Sup.'!$E:$F,2,FALSE),IFERROR(VLOOKUP(D529,'9. Cultura de Inno. Insti...'!$E:$F,2,FALSE),VLOOKUP(D529,'7. Lo Esencial de la Reforma U.'!$E:$F,2,0)))))))))))))))))</f>
        <v>convocatorias. Realización de Reuniones. Talleres y jornadas de trabajo</v>
      </c>
      <c r="D530" s="31"/>
      <c r="E530" s="93"/>
      <c r="F530" s="93"/>
      <c r="G530" s="93"/>
      <c r="H530" s="76"/>
      <c r="I530" s="76"/>
      <c r="J530" s="76"/>
      <c r="K530" s="112"/>
      <c r="L530" s="434"/>
    </row>
    <row r="531" spans="3:12" ht="15.75" thickBot="1">
      <c r="C531" s="70"/>
      <c r="D531" s="31"/>
      <c r="E531" s="93"/>
      <c r="F531" s="93"/>
      <c r="G531" s="93"/>
      <c r="H531" s="76"/>
      <c r="I531" s="76"/>
      <c r="J531" s="76"/>
      <c r="K531" s="112"/>
      <c r="L531" s="434"/>
    </row>
    <row r="532" spans="3:12" ht="30.75" thickBot="1">
      <c r="C532" s="126" t="s">
        <v>44</v>
      </c>
      <c r="D532" s="129" t="s">
        <v>45</v>
      </c>
      <c r="E532" s="128" t="s">
        <v>55</v>
      </c>
      <c r="F532" s="128" t="s">
        <v>57</v>
      </c>
      <c r="G532" s="127" t="s">
        <v>27</v>
      </c>
      <c r="H532" s="133" t="s">
        <v>128</v>
      </c>
      <c r="I532" s="128" t="s">
        <v>46</v>
      </c>
      <c r="J532" s="128" t="s">
        <v>129</v>
      </c>
      <c r="K532" s="128" t="s">
        <v>407</v>
      </c>
      <c r="L532" s="128" t="s">
        <v>408</v>
      </c>
    </row>
    <row r="533" spans="3:12" ht="15.75" thickBot="1">
      <c r="C533" s="317" t="s">
        <v>47</v>
      </c>
      <c r="D533" s="830">
        <v>150</v>
      </c>
      <c r="E533" s="318">
        <v>0</v>
      </c>
      <c r="F533" s="115">
        <v>10000</v>
      </c>
      <c r="G533" s="319">
        <f t="shared" ref="G533:G541" si="36">E533*F533</f>
        <v>0</v>
      </c>
      <c r="H533" s="320" t="s">
        <v>126</v>
      </c>
      <c r="I533" s="116" t="s">
        <v>696</v>
      </c>
      <c r="J533" s="116" t="str">
        <f>VLOOKUP(I533,Presupuesto!$B$11:$C$566,2,0)</f>
        <v>SERVICIOS DE CAPACITACION.</v>
      </c>
      <c r="K533" s="321" t="s">
        <v>1444</v>
      </c>
      <c r="L533" s="116" t="s">
        <v>391</v>
      </c>
    </row>
    <row r="534" spans="3:12" ht="15.75" thickBot="1">
      <c r="C534" s="99" t="s">
        <v>48</v>
      </c>
      <c r="D534" s="831"/>
      <c r="E534" s="200">
        <v>0</v>
      </c>
      <c r="F534" s="100">
        <v>10</v>
      </c>
      <c r="G534" s="97">
        <f t="shared" si="36"/>
        <v>0</v>
      </c>
      <c r="H534" s="320" t="s">
        <v>126</v>
      </c>
      <c r="I534" s="98" t="s">
        <v>714</v>
      </c>
      <c r="J534" s="98" t="str">
        <f>VLOOKUP(I534,Presupuesto!$B$11:$C$566,2,0)</f>
        <v>SERVICIOS DE IMPRENTA PUBLIC.Y REPRODUCCION</v>
      </c>
      <c r="K534" s="321" t="s">
        <v>1444</v>
      </c>
      <c r="L534" s="98" t="s">
        <v>409</v>
      </c>
    </row>
    <row r="535" spans="3:12" ht="15.75" thickBot="1">
      <c r="C535" s="99" t="s">
        <v>49</v>
      </c>
      <c r="D535" s="831"/>
      <c r="E535" s="200">
        <v>150</v>
      </c>
      <c r="F535" s="100">
        <v>100</v>
      </c>
      <c r="G535" s="97">
        <f t="shared" si="36"/>
        <v>15000</v>
      </c>
      <c r="H535" s="320" t="s">
        <v>126</v>
      </c>
      <c r="I535" s="98" t="s">
        <v>789</v>
      </c>
      <c r="J535" s="98" t="str">
        <f>VLOOKUP(I535,Presupuesto!$B$11:$C$566,2,0)</f>
        <v>ALIMENTOS B EBIDAS PARA PERSONAS</v>
      </c>
      <c r="K535" s="321" t="s">
        <v>1444</v>
      </c>
      <c r="L535" s="98" t="s">
        <v>393</v>
      </c>
    </row>
    <row r="536" spans="3:12" ht="15.75" thickBot="1">
      <c r="C536" s="99" t="s">
        <v>50</v>
      </c>
      <c r="D536" s="831"/>
      <c r="E536" s="151"/>
      <c r="F536" s="118">
        <v>16000</v>
      </c>
      <c r="G536" s="97">
        <f t="shared" si="36"/>
        <v>0</v>
      </c>
      <c r="H536" s="320" t="s">
        <v>126</v>
      </c>
      <c r="I536" s="314" t="s">
        <v>297</v>
      </c>
      <c r="J536" s="98" t="str">
        <f>VLOOKUP(I536,Presupuesto!$B$11:$C$566,2,0)</f>
        <v>PASAJES (26100-00)</v>
      </c>
      <c r="K536" s="321" t="s">
        <v>1444</v>
      </c>
      <c r="L536" s="98" t="s">
        <v>409</v>
      </c>
    </row>
    <row r="537" spans="3:12" ht="15.75" thickBot="1">
      <c r="C537" s="99" t="s">
        <v>414</v>
      </c>
      <c r="D537" s="831"/>
      <c r="E537" s="151"/>
      <c r="F537" s="118">
        <v>250</v>
      </c>
      <c r="G537" s="97">
        <f t="shared" si="36"/>
        <v>0</v>
      </c>
      <c r="H537" s="320" t="s">
        <v>126</v>
      </c>
      <c r="I537" s="98" t="s">
        <v>818</v>
      </c>
      <c r="J537" s="98" t="str">
        <f>VLOOKUP(I537,Presupuesto!$B$11:$C$566,2,0)</f>
        <v>PRODUCTOS PAPEL Y CARTON</v>
      </c>
      <c r="K537" s="321" t="s">
        <v>1444</v>
      </c>
      <c r="L537" s="98" t="s">
        <v>409</v>
      </c>
    </row>
    <row r="538" spans="3:12" ht="15.75" thickBot="1">
      <c r="C538" s="99" t="s">
        <v>51</v>
      </c>
      <c r="D538" s="831"/>
      <c r="E538" s="200"/>
      <c r="F538" s="100">
        <v>85</v>
      </c>
      <c r="G538" s="97">
        <f t="shared" si="36"/>
        <v>0</v>
      </c>
      <c r="H538" s="320" t="s">
        <v>126</v>
      </c>
      <c r="I538" s="98" t="s">
        <v>818</v>
      </c>
      <c r="J538" s="98" t="str">
        <f>VLOOKUP(I538,Presupuesto!$B$11:$C$566,2,0)</f>
        <v>PRODUCTOS PAPEL Y CARTON</v>
      </c>
      <c r="K538" s="321" t="s">
        <v>1444</v>
      </c>
      <c r="L538" s="98" t="s">
        <v>409</v>
      </c>
    </row>
    <row r="539" spans="3:12" ht="15.75" thickBot="1">
      <c r="C539" s="99" t="s">
        <v>120</v>
      </c>
      <c r="D539" s="831"/>
      <c r="E539" s="200"/>
      <c r="F539" s="100">
        <v>36</v>
      </c>
      <c r="G539" s="97">
        <f t="shared" si="36"/>
        <v>0</v>
      </c>
      <c r="H539" s="320" t="s">
        <v>126</v>
      </c>
      <c r="I539" s="98" t="s">
        <v>939</v>
      </c>
      <c r="J539" s="98" t="str">
        <f>VLOOKUP(I539,Presupuesto!$B$11:$C$566,2,0)</f>
        <v>UTILES DE ESCRITORIO, OFICINA Y ENSE¥ANZA</v>
      </c>
      <c r="K539" s="321" t="s">
        <v>1444</v>
      </c>
      <c r="L539" s="98" t="s">
        <v>409</v>
      </c>
    </row>
    <row r="540" spans="3:12" ht="15.75" thickBot="1">
      <c r="C540" s="99" t="s">
        <v>34</v>
      </c>
      <c r="D540" s="831"/>
      <c r="E540" s="200"/>
      <c r="F540" s="100">
        <v>80</v>
      </c>
      <c r="G540" s="97">
        <f t="shared" si="36"/>
        <v>0</v>
      </c>
      <c r="H540" s="320" t="s">
        <v>126</v>
      </c>
      <c r="I540" s="98" t="s">
        <v>939</v>
      </c>
      <c r="J540" s="98" t="str">
        <f>VLOOKUP(I540,Presupuesto!$B$11:$C$566,2,0)</f>
        <v>UTILES DE ESCRITORIO, OFICINA Y ENSE¥ANZA</v>
      </c>
      <c r="K540" s="321" t="s">
        <v>1444</v>
      </c>
      <c r="L540" s="98" t="s">
        <v>409</v>
      </c>
    </row>
    <row r="541" spans="3:12" ht="15.75" thickBot="1">
      <c r="C541" s="109" t="s">
        <v>52</v>
      </c>
      <c r="D541" s="831"/>
      <c r="E541" s="212"/>
      <c r="F541" s="119">
        <v>25</v>
      </c>
      <c r="G541" s="97">
        <f t="shared" si="36"/>
        <v>0</v>
      </c>
      <c r="H541" s="320" t="s">
        <v>126</v>
      </c>
      <c r="I541" s="98" t="s">
        <v>939</v>
      </c>
      <c r="J541" s="98" t="str">
        <f>VLOOKUP(I541,Presupuesto!$B$11:$C$566,2,0)</f>
        <v>UTILES DE ESCRITORIO, OFICINA Y ENSE¥ANZA</v>
      </c>
      <c r="K541" s="321" t="s">
        <v>1444</v>
      </c>
      <c r="L541" s="98" t="s">
        <v>409</v>
      </c>
    </row>
    <row r="542" spans="3:12" ht="15.75" thickBot="1">
      <c r="C542" s="216" t="s">
        <v>442</v>
      </c>
      <c r="D542" s="217">
        <v>0</v>
      </c>
      <c r="E542" s="322">
        <v>0</v>
      </c>
      <c r="F542" s="104">
        <f>HLOOKUP(C542,$AH$2:$BU$3,2,0)</f>
        <v>4506.1665000000003</v>
      </c>
      <c r="G542" s="105">
        <f>D542*E542*F542</f>
        <v>0</v>
      </c>
      <c r="H542" s="320" t="s">
        <v>126</v>
      </c>
      <c r="I542" s="324" t="s">
        <v>298</v>
      </c>
      <c r="J542" s="106" t="str">
        <f>VLOOKUP(I542,Presupuesto!$B$11:$C$566,2,0)</f>
        <v>VIATICOS (26200-00)</v>
      </c>
      <c r="K542" s="321" t="s">
        <v>1444</v>
      </c>
      <c r="L542" s="325" t="s">
        <v>409</v>
      </c>
    </row>
    <row r="544" spans="3:12" ht="15.75" thickBot="1"/>
    <row r="545" spans="3:12" ht="15.75" thickBot="1">
      <c r="C545" s="29" t="s">
        <v>43</v>
      </c>
      <c r="D545" s="30">
        <f>SUM(G552:G561)</f>
        <v>30000</v>
      </c>
      <c r="E545" s="93"/>
      <c r="F545" s="93"/>
      <c r="G545" s="93"/>
      <c r="H545" s="76"/>
      <c r="I545" s="76"/>
      <c r="J545" s="76"/>
      <c r="K545" s="112"/>
      <c r="L545" s="434"/>
    </row>
    <row r="546" spans="3:12">
      <c r="C546" s="70"/>
      <c r="D546" s="31"/>
      <c r="E546" s="93"/>
      <c r="F546" s="93"/>
      <c r="G546" s="93"/>
      <c r="H546" s="76"/>
      <c r="I546" s="76"/>
      <c r="J546" s="76"/>
      <c r="K546" s="112"/>
      <c r="L546" s="434"/>
    </row>
    <row r="547" spans="3:12">
      <c r="C547" s="70"/>
      <c r="D547" s="31"/>
      <c r="E547" s="93"/>
      <c r="F547" s="93"/>
      <c r="G547" s="93"/>
      <c r="H547" s="76"/>
      <c r="I547" s="76"/>
      <c r="J547" s="76"/>
      <c r="K547" s="112"/>
      <c r="L547" s="434"/>
    </row>
    <row r="548" spans="3:12" ht="15.75">
      <c r="C548" s="202" t="s">
        <v>389</v>
      </c>
      <c r="D548" s="351" t="s">
        <v>2226</v>
      </c>
      <c r="E548" s="93"/>
      <c r="F548" s="93"/>
      <c r="G548" s="93"/>
      <c r="H548" s="76"/>
      <c r="I548" s="76"/>
      <c r="J548" s="76"/>
      <c r="K548" s="112"/>
      <c r="L548" s="434"/>
    </row>
    <row r="549" spans="3:12" ht="18.75">
      <c r="C549" s="210" t="str">
        <f>IFERROR(VLOOKUP(D548,'1. Desarrollo e Innov. Curricu.'!$E:$F,2,FALSE),IFERROR(VLOOKUP(D548,'2. Investigación Científica'!$E:$F,2,FALSE),IFERROR(VLOOKUP(D548,'3. Vinculación Univ. Sociedad'!$E:$F,2,FALSE),IFERROR(VLOOKUP(D548,'4. Docencia y Profesorado Univ.'!$E:$F,2,FALSE),IFERROR(VLOOKUP(D548,'5. Estudiantes y Graduados'!$E:$F,2,FALSE),IFERROR(VLOOKUP(D548,'11. Gestion Administrativa'!$E:$F,2,FALSE),IFERROR(VLOOKUP(D548,'13. Gestión Académica'!$E:$F,2,FALSE),IFERROR(VLOOKUP(D548,'8. Asegura. de la Calid. y M'!$E:$F,2,FALSE),IFERROR(VLOOKUP(D548,'6. Gestión del Conocimiento'!$E:$F,2,FALSE),IFERROR(VLOOKUP(D548,'15. Gobernabilidad y Proceso...'!$E:$F,2,FALSE),IFERROR(VLOOKUP(D548,'12. Gestión del Talento Humano'!$E:$F,2,FALSE),IFERROR(VLOOKUP(D548,'14. Internacional... de la E.S.'!$E:$F,2,FALSE),IFERROR(VLOOKUP(D548,'10. Posgrado'!$E:$F,2,FALSE),IFERROR(VLOOKUP(D548,'17. Gestión TIC'!$E:$F,2,FALSE),IFERROR(VLOOKUP(D548,'16. Desa. del Sistema Educ.Sup.'!$E:$F,2,FALSE),IFERROR(VLOOKUP(D548,'9. Cultura de Inno. Insti...'!$E:$F,2,FALSE),VLOOKUP(D548,'7. Lo Esencial de la Reforma U.'!$E:$F,2,0)))))))))))))))))</f>
        <v>Jornadas de planificación</v>
      </c>
      <c r="D549" s="31"/>
      <c r="E549" s="93"/>
      <c r="F549" s="93"/>
      <c r="G549" s="93"/>
      <c r="H549" s="76"/>
      <c r="I549" s="76"/>
      <c r="J549" s="76"/>
      <c r="K549" s="112"/>
      <c r="L549" s="434"/>
    </row>
    <row r="550" spans="3:12" ht="15.75" thickBot="1">
      <c r="C550" s="70"/>
      <c r="D550" s="31"/>
      <c r="E550" s="93"/>
      <c r="F550" s="93"/>
      <c r="G550" s="93"/>
      <c r="H550" s="76"/>
      <c r="I550" s="76"/>
      <c r="J550" s="76"/>
      <c r="K550" s="112"/>
      <c r="L550" s="434"/>
    </row>
    <row r="551" spans="3:12" ht="30.75" thickBot="1">
      <c r="C551" s="126" t="s">
        <v>44</v>
      </c>
      <c r="D551" s="129" t="s">
        <v>45</v>
      </c>
      <c r="E551" s="128" t="s">
        <v>55</v>
      </c>
      <c r="F551" s="128" t="s">
        <v>57</v>
      </c>
      <c r="G551" s="127" t="s">
        <v>27</v>
      </c>
      <c r="H551" s="133" t="s">
        <v>128</v>
      </c>
      <c r="I551" s="128" t="s">
        <v>46</v>
      </c>
      <c r="J551" s="128" t="s">
        <v>129</v>
      </c>
      <c r="K551" s="128" t="s">
        <v>407</v>
      </c>
      <c r="L551" s="128" t="s">
        <v>408</v>
      </c>
    </row>
    <row r="552" spans="3:12" ht="15.75" thickBot="1">
      <c r="C552" s="317" t="s">
        <v>47</v>
      </c>
      <c r="D552" s="830">
        <v>300</v>
      </c>
      <c r="E552" s="318">
        <v>0</v>
      </c>
      <c r="F552" s="115">
        <v>10000</v>
      </c>
      <c r="G552" s="319">
        <f t="shared" ref="G552:G560" si="37">E552*F552</f>
        <v>0</v>
      </c>
      <c r="H552" s="320" t="s">
        <v>126</v>
      </c>
      <c r="I552" s="116" t="s">
        <v>696</v>
      </c>
      <c r="J552" s="116" t="str">
        <f>VLOOKUP(I552,Presupuesto!$B$11:$C$566,2,0)</f>
        <v>SERVICIOS DE CAPACITACION.</v>
      </c>
      <c r="K552" s="321" t="s">
        <v>1444</v>
      </c>
      <c r="L552" s="116" t="s">
        <v>391</v>
      </c>
    </row>
    <row r="553" spans="3:12" ht="15.75" thickBot="1">
      <c r="C553" s="99" t="s">
        <v>48</v>
      </c>
      <c r="D553" s="831"/>
      <c r="E553" s="200">
        <v>0</v>
      </c>
      <c r="F553" s="100">
        <v>10</v>
      </c>
      <c r="G553" s="97">
        <f t="shared" si="37"/>
        <v>0</v>
      </c>
      <c r="H553" s="320" t="s">
        <v>126</v>
      </c>
      <c r="I553" s="98" t="s">
        <v>714</v>
      </c>
      <c r="J553" s="98" t="str">
        <f>VLOOKUP(I553,Presupuesto!$B$11:$C$566,2,0)</f>
        <v>SERVICIOS DE IMPRENTA PUBLIC.Y REPRODUCCION</v>
      </c>
      <c r="K553" s="321" t="s">
        <v>1444</v>
      </c>
      <c r="L553" s="98" t="s">
        <v>409</v>
      </c>
    </row>
    <row r="554" spans="3:12" ht="15.75" thickBot="1">
      <c r="C554" s="99" t="s">
        <v>49</v>
      </c>
      <c r="D554" s="831"/>
      <c r="E554" s="200">
        <v>300</v>
      </c>
      <c r="F554" s="100">
        <v>100</v>
      </c>
      <c r="G554" s="97">
        <f t="shared" si="37"/>
        <v>30000</v>
      </c>
      <c r="H554" s="320" t="s">
        <v>126</v>
      </c>
      <c r="I554" s="98" t="s">
        <v>789</v>
      </c>
      <c r="J554" s="98" t="str">
        <f>VLOOKUP(I554,Presupuesto!$B$11:$C$566,2,0)</f>
        <v>ALIMENTOS B EBIDAS PARA PERSONAS</v>
      </c>
      <c r="K554" s="321" t="s">
        <v>1444</v>
      </c>
      <c r="L554" s="98" t="s">
        <v>393</v>
      </c>
    </row>
    <row r="555" spans="3:12" ht="15.75" thickBot="1">
      <c r="C555" s="99" t="s">
        <v>50</v>
      </c>
      <c r="D555" s="831"/>
      <c r="E555" s="151"/>
      <c r="F555" s="118">
        <v>16000</v>
      </c>
      <c r="G555" s="97">
        <f t="shared" si="37"/>
        <v>0</v>
      </c>
      <c r="H555" s="320" t="s">
        <v>126</v>
      </c>
      <c r="I555" s="314" t="s">
        <v>297</v>
      </c>
      <c r="J555" s="98" t="str">
        <f>VLOOKUP(I555,Presupuesto!$B$11:$C$566,2,0)</f>
        <v>PASAJES (26100-00)</v>
      </c>
      <c r="K555" s="321" t="s">
        <v>1444</v>
      </c>
      <c r="L555" s="98" t="s">
        <v>409</v>
      </c>
    </row>
    <row r="556" spans="3:12" ht="15.75" thickBot="1">
      <c r="C556" s="99" t="s">
        <v>414</v>
      </c>
      <c r="D556" s="831"/>
      <c r="E556" s="151"/>
      <c r="F556" s="118">
        <v>250</v>
      </c>
      <c r="G556" s="97">
        <f t="shared" si="37"/>
        <v>0</v>
      </c>
      <c r="H556" s="320" t="s">
        <v>126</v>
      </c>
      <c r="I556" s="98" t="s">
        <v>818</v>
      </c>
      <c r="J556" s="98" t="str">
        <f>VLOOKUP(I556,Presupuesto!$B$11:$C$566,2,0)</f>
        <v>PRODUCTOS PAPEL Y CARTON</v>
      </c>
      <c r="K556" s="321" t="s">
        <v>1444</v>
      </c>
      <c r="L556" s="98" t="s">
        <v>409</v>
      </c>
    </row>
    <row r="557" spans="3:12" ht="15.75" thickBot="1">
      <c r="C557" s="99" t="s">
        <v>51</v>
      </c>
      <c r="D557" s="831"/>
      <c r="E557" s="200">
        <v>0</v>
      </c>
      <c r="F557" s="100">
        <v>85</v>
      </c>
      <c r="G557" s="97">
        <f t="shared" si="37"/>
        <v>0</v>
      </c>
      <c r="H557" s="320" t="s">
        <v>126</v>
      </c>
      <c r="I557" s="98" t="s">
        <v>818</v>
      </c>
      <c r="J557" s="98" t="str">
        <f>VLOOKUP(I557,Presupuesto!$B$11:$C$566,2,0)</f>
        <v>PRODUCTOS PAPEL Y CARTON</v>
      </c>
      <c r="K557" s="321" t="s">
        <v>1444</v>
      </c>
      <c r="L557" s="98" t="s">
        <v>409</v>
      </c>
    </row>
    <row r="558" spans="3:12" ht="15.75" thickBot="1">
      <c r="C558" s="99" t="s">
        <v>120</v>
      </c>
      <c r="D558" s="831"/>
      <c r="E558" s="200"/>
      <c r="F558" s="100">
        <v>36</v>
      </c>
      <c r="G558" s="97">
        <f t="shared" si="37"/>
        <v>0</v>
      </c>
      <c r="H558" s="320" t="s">
        <v>126</v>
      </c>
      <c r="I558" s="98" t="s">
        <v>939</v>
      </c>
      <c r="J558" s="98" t="str">
        <f>VLOOKUP(I558,Presupuesto!$B$11:$C$566,2,0)</f>
        <v>UTILES DE ESCRITORIO, OFICINA Y ENSE¥ANZA</v>
      </c>
      <c r="K558" s="321" t="s">
        <v>1444</v>
      </c>
      <c r="L558" s="98" t="s">
        <v>409</v>
      </c>
    </row>
    <row r="559" spans="3:12" ht="15.75" thickBot="1">
      <c r="C559" s="99" t="s">
        <v>34</v>
      </c>
      <c r="D559" s="831"/>
      <c r="E559" s="200"/>
      <c r="F559" s="100">
        <v>80</v>
      </c>
      <c r="G559" s="97">
        <f t="shared" si="37"/>
        <v>0</v>
      </c>
      <c r="H559" s="320" t="s">
        <v>126</v>
      </c>
      <c r="I559" s="98" t="s">
        <v>939</v>
      </c>
      <c r="J559" s="98" t="str">
        <f>VLOOKUP(I559,Presupuesto!$B$11:$C$566,2,0)</f>
        <v>UTILES DE ESCRITORIO, OFICINA Y ENSE¥ANZA</v>
      </c>
      <c r="K559" s="321" t="s">
        <v>1444</v>
      </c>
      <c r="L559" s="98" t="s">
        <v>409</v>
      </c>
    </row>
    <row r="560" spans="3:12" ht="15.75" thickBot="1">
      <c r="C560" s="109" t="s">
        <v>52</v>
      </c>
      <c r="D560" s="831"/>
      <c r="E560" s="212"/>
      <c r="F560" s="119">
        <v>25</v>
      </c>
      <c r="G560" s="97">
        <f t="shared" si="37"/>
        <v>0</v>
      </c>
      <c r="H560" s="320" t="s">
        <v>126</v>
      </c>
      <c r="I560" s="98" t="s">
        <v>939</v>
      </c>
      <c r="J560" s="98" t="str">
        <f>VLOOKUP(I560,Presupuesto!$B$11:$C$566,2,0)</f>
        <v>UTILES DE ESCRITORIO, OFICINA Y ENSE¥ANZA</v>
      </c>
      <c r="K560" s="321" t="s">
        <v>1444</v>
      </c>
      <c r="L560" s="98" t="s">
        <v>409</v>
      </c>
    </row>
    <row r="561" spans="3:12" ht="15.75" thickBot="1">
      <c r="C561" s="216" t="s">
        <v>442</v>
      </c>
      <c r="D561" s="217">
        <v>0</v>
      </c>
      <c r="E561" s="322">
        <v>0</v>
      </c>
      <c r="F561" s="104">
        <f>HLOOKUP(C561,$AH$2:$BU$3,2,0)</f>
        <v>4506.1665000000003</v>
      </c>
      <c r="G561" s="105">
        <f>D561*E561*F561</f>
        <v>0</v>
      </c>
      <c r="H561" s="320" t="s">
        <v>126</v>
      </c>
      <c r="I561" s="324" t="s">
        <v>298</v>
      </c>
      <c r="J561" s="106" t="str">
        <f>VLOOKUP(I561,Presupuesto!$B$11:$C$566,2,0)</f>
        <v>VIATICOS (26200-00)</v>
      </c>
      <c r="K561" s="321" t="s">
        <v>1444</v>
      </c>
      <c r="L561" s="325" t="s">
        <v>409</v>
      </c>
    </row>
    <row r="563" spans="3:12" ht="15.75" thickBot="1"/>
    <row r="564" spans="3:12" ht="15.75" thickBot="1">
      <c r="C564" s="29" t="s">
        <v>43</v>
      </c>
      <c r="D564" s="30">
        <f>SUM(G571:G580)</f>
        <v>60000</v>
      </c>
      <c r="E564" s="93"/>
      <c r="F564" s="93"/>
      <c r="G564" s="93"/>
      <c r="H564" s="76"/>
      <c r="I564" s="76"/>
      <c r="J564" s="76"/>
      <c r="K564" s="112"/>
      <c r="L564" s="434"/>
    </row>
    <row r="565" spans="3:12">
      <c r="C565" s="70"/>
      <c r="D565" s="31"/>
      <c r="E565" s="93"/>
      <c r="F565" s="93"/>
      <c r="G565" s="93"/>
      <c r="H565" s="76"/>
      <c r="I565" s="76"/>
      <c r="J565" s="76"/>
      <c r="K565" s="112"/>
      <c r="L565" s="434"/>
    </row>
    <row r="566" spans="3:12">
      <c r="C566" s="70"/>
      <c r="D566" s="31"/>
      <c r="E566" s="93"/>
      <c r="F566" s="93"/>
      <c r="G566" s="93"/>
      <c r="H566" s="76"/>
      <c r="I566" s="76"/>
      <c r="J566" s="76"/>
      <c r="K566" s="112"/>
      <c r="L566" s="434"/>
    </row>
    <row r="567" spans="3:12" ht="15.75">
      <c r="C567" s="202" t="s">
        <v>389</v>
      </c>
      <c r="D567" s="351" t="s">
        <v>2232</v>
      </c>
      <c r="E567" s="93"/>
      <c r="F567" s="93"/>
      <c r="G567" s="93"/>
      <c r="H567" s="76"/>
      <c r="I567" s="76"/>
      <c r="J567" s="76"/>
      <c r="K567" s="112"/>
      <c r="L567" s="434"/>
    </row>
    <row r="568" spans="3:12" ht="18.75">
      <c r="C568" s="210" t="str">
        <f>IFERROR(VLOOKUP(D567,'1. Desarrollo e Innov. Curricu.'!$E:$F,2,FALSE),IFERROR(VLOOKUP(D567,'2. Investigación Científica'!$E:$F,2,FALSE),IFERROR(VLOOKUP(D567,'3. Vinculación Univ. Sociedad'!$E:$F,2,FALSE),IFERROR(VLOOKUP(D567,'4. Docencia y Profesorado Univ.'!$E:$F,2,FALSE),IFERROR(VLOOKUP(D567,'5. Estudiantes y Graduados'!$E:$F,2,FALSE),IFERROR(VLOOKUP(D567,'11. Gestion Administrativa'!$E:$F,2,FALSE),IFERROR(VLOOKUP(D567,'13. Gestión Académica'!$E:$F,2,FALSE),IFERROR(VLOOKUP(D567,'8. Asegura. de la Calid. y M'!$E:$F,2,FALSE),IFERROR(VLOOKUP(D567,'6. Gestión del Conocimiento'!$E:$F,2,FALSE),IFERROR(VLOOKUP(D567,'15. Gobernabilidad y Proceso...'!$E:$F,2,FALSE),IFERROR(VLOOKUP(D567,'12. Gestión del Talento Humano'!$E:$F,2,FALSE),IFERROR(VLOOKUP(D567,'14. Internacional... de la E.S.'!$E:$F,2,FALSE),IFERROR(VLOOKUP(D567,'10. Posgrado'!$E:$F,2,FALSE),IFERROR(VLOOKUP(D567,'17. Gestión TIC'!$E:$F,2,FALSE),IFERROR(VLOOKUP(D567,'16. Desa. del Sistema Educ.Sup.'!$E:$F,2,FALSE),IFERROR(VLOOKUP(D567,'9. Cultura de Inno. Insti...'!$E:$F,2,FALSE),VLOOKUP(D567,'7. Lo Esencial de la Reforma U.'!$E:$F,2,0)))))))))))))))))</f>
        <v>Jornadas de planificación.    Comisiones de desarrollo posgrados en los departamentos. Realización de jornadas de capacitación. Planificación y organización de posgrados con los Departamentos</v>
      </c>
      <c r="D568" s="31"/>
      <c r="E568" s="93"/>
      <c r="F568" s="93"/>
      <c r="G568" s="93"/>
      <c r="H568" s="76"/>
      <c r="I568" s="76"/>
      <c r="J568" s="76"/>
      <c r="K568" s="112"/>
      <c r="L568" s="434"/>
    </row>
    <row r="569" spans="3:12" ht="15.75" thickBot="1">
      <c r="C569" s="70"/>
      <c r="D569" s="31"/>
      <c r="E569" s="93"/>
      <c r="F569" s="93"/>
      <c r="G569" s="93"/>
      <c r="H569" s="76"/>
      <c r="I569" s="76"/>
      <c r="J569" s="76"/>
      <c r="K569" s="112"/>
      <c r="L569" s="434"/>
    </row>
    <row r="570" spans="3:12" ht="30.75" thickBot="1">
      <c r="C570" s="126" t="s">
        <v>44</v>
      </c>
      <c r="D570" s="129" t="s">
        <v>45</v>
      </c>
      <c r="E570" s="128" t="s">
        <v>55</v>
      </c>
      <c r="F570" s="128" t="s">
        <v>57</v>
      </c>
      <c r="G570" s="127" t="s">
        <v>27</v>
      </c>
      <c r="H570" s="133" t="s">
        <v>128</v>
      </c>
      <c r="I570" s="128" t="s">
        <v>46</v>
      </c>
      <c r="J570" s="128" t="s">
        <v>129</v>
      </c>
      <c r="K570" s="128" t="s">
        <v>407</v>
      </c>
      <c r="L570" s="128" t="s">
        <v>408</v>
      </c>
    </row>
    <row r="571" spans="3:12" ht="15.75" thickBot="1">
      <c r="C571" s="317" t="s">
        <v>47</v>
      </c>
      <c r="D571" s="830">
        <v>200</v>
      </c>
      <c r="E571" s="318">
        <v>0</v>
      </c>
      <c r="F571" s="115">
        <v>10000</v>
      </c>
      <c r="G571" s="319">
        <f t="shared" ref="G571:G579" si="38">E571*F571</f>
        <v>0</v>
      </c>
      <c r="H571" s="320" t="s">
        <v>126</v>
      </c>
      <c r="I571" s="116" t="s">
        <v>696</v>
      </c>
      <c r="J571" s="116" t="str">
        <f>VLOOKUP(I571,Presupuesto!$B$11:$C$566,2,0)</f>
        <v>SERVICIOS DE CAPACITACION.</v>
      </c>
      <c r="K571" s="321" t="s">
        <v>1444</v>
      </c>
      <c r="L571" s="116" t="s">
        <v>391</v>
      </c>
    </row>
    <row r="572" spans="3:12" ht="15.75" thickBot="1">
      <c r="C572" s="99" t="s">
        <v>48</v>
      </c>
      <c r="D572" s="831"/>
      <c r="E572" s="200">
        <v>0</v>
      </c>
      <c r="F572" s="100">
        <v>10</v>
      </c>
      <c r="G572" s="97">
        <f t="shared" si="38"/>
        <v>0</v>
      </c>
      <c r="H572" s="320" t="s">
        <v>126</v>
      </c>
      <c r="I572" s="98" t="s">
        <v>714</v>
      </c>
      <c r="J572" s="98" t="str">
        <f>VLOOKUP(I572,Presupuesto!$B$11:$C$566,2,0)</f>
        <v>SERVICIOS DE IMPRENTA PUBLIC.Y REPRODUCCION</v>
      </c>
      <c r="K572" s="321" t="s">
        <v>1444</v>
      </c>
      <c r="L572" s="98" t="s">
        <v>409</v>
      </c>
    </row>
    <row r="573" spans="3:12" ht="15.75" thickBot="1">
      <c r="C573" s="99" t="s">
        <v>49</v>
      </c>
      <c r="D573" s="831"/>
      <c r="E573" s="200">
        <v>200</v>
      </c>
      <c r="F573" s="100">
        <v>300</v>
      </c>
      <c r="G573" s="97">
        <f t="shared" si="38"/>
        <v>60000</v>
      </c>
      <c r="H573" s="320" t="s">
        <v>126</v>
      </c>
      <c r="I573" s="98" t="s">
        <v>789</v>
      </c>
      <c r="J573" s="98" t="str">
        <f>VLOOKUP(I573,Presupuesto!$B$11:$C$566,2,0)</f>
        <v>ALIMENTOS B EBIDAS PARA PERSONAS</v>
      </c>
      <c r="K573" s="321" t="s">
        <v>1444</v>
      </c>
      <c r="L573" s="98" t="s">
        <v>393</v>
      </c>
    </row>
    <row r="574" spans="3:12" ht="15.75" thickBot="1">
      <c r="C574" s="99" t="s">
        <v>50</v>
      </c>
      <c r="D574" s="831"/>
      <c r="E574" s="151"/>
      <c r="F574" s="118">
        <v>16000</v>
      </c>
      <c r="G574" s="97">
        <f t="shared" si="38"/>
        <v>0</v>
      </c>
      <c r="H574" s="320" t="s">
        <v>126</v>
      </c>
      <c r="I574" s="314" t="s">
        <v>297</v>
      </c>
      <c r="J574" s="98" t="str">
        <f>VLOOKUP(I574,Presupuesto!$B$11:$C$566,2,0)</f>
        <v>PASAJES (26100-00)</v>
      </c>
      <c r="K574" s="321" t="s">
        <v>1444</v>
      </c>
      <c r="L574" s="98" t="s">
        <v>409</v>
      </c>
    </row>
    <row r="575" spans="3:12" ht="15.75" thickBot="1">
      <c r="C575" s="99" t="s">
        <v>414</v>
      </c>
      <c r="D575" s="831"/>
      <c r="E575" s="151"/>
      <c r="F575" s="118">
        <v>250</v>
      </c>
      <c r="G575" s="97">
        <f t="shared" si="38"/>
        <v>0</v>
      </c>
      <c r="H575" s="320" t="s">
        <v>126</v>
      </c>
      <c r="I575" s="98" t="s">
        <v>818</v>
      </c>
      <c r="J575" s="98" t="str">
        <f>VLOOKUP(I575,Presupuesto!$B$11:$C$566,2,0)</f>
        <v>PRODUCTOS PAPEL Y CARTON</v>
      </c>
      <c r="K575" s="321" t="s">
        <v>1444</v>
      </c>
      <c r="L575" s="98" t="s">
        <v>409</v>
      </c>
    </row>
    <row r="576" spans="3:12" ht="15.75" thickBot="1">
      <c r="C576" s="99" t="s">
        <v>51</v>
      </c>
      <c r="D576" s="831"/>
      <c r="E576" s="200"/>
      <c r="F576" s="100">
        <v>85</v>
      </c>
      <c r="G576" s="97">
        <f t="shared" si="38"/>
        <v>0</v>
      </c>
      <c r="H576" s="320" t="s">
        <v>126</v>
      </c>
      <c r="I576" s="98" t="s">
        <v>818</v>
      </c>
      <c r="J576" s="98" t="str">
        <f>VLOOKUP(I576,Presupuesto!$B$11:$C$566,2,0)</f>
        <v>PRODUCTOS PAPEL Y CARTON</v>
      </c>
      <c r="K576" s="321" t="s">
        <v>1444</v>
      </c>
      <c r="L576" s="98" t="s">
        <v>409</v>
      </c>
    </row>
    <row r="577" spans="3:12" ht="15.75" thickBot="1">
      <c r="C577" s="99" t="s">
        <v>120</v>
      </c>
      <c r="D577" s="831"/>
      <c r="E577" s="200"/>
      <c r="F577" s="100">
        <v>36</v>
      </c>
      <c r="G577" s="97">
        <f t="shared" si="38"/>
        <v>0</v>
      </c>
      <c r="H577" s="320" t="s">
        <v>126</v>
      </c>
      <c r="I577" s="98" t="s">
        <v>939</v>
      </c>
      <c r="J577" s="98" t="str">
        <f>VLOOKUP(I577,Presupuesto!$B$11:$C$566,2,0)</f>
        <v>UTILES DE ESCRITORIO, OFICINA Y ENSE¥ANZA</v>
      </c>
      <c r="K577" s="321" t="s">
        <v>1444</v>
      </c>
      <c r="L577" s="98" t="s">
        <v>409</v>
      </c>
    </row>
    <row r="578" spans="3:12" ht="15.75" thickBot="1">
      <c r="C578" s="99" t="s">
        <v>34</v>
      </c>
      <c r="D578" s="831"/>
      <c r="E578" s="200"/>
      <c r="F578" s="100">
        <v>80</v>
      </c>
      <c r="G578" s="97">
        <f t="shared" si="38"/>
        <v>0</v>
      </c>
      <c r="H578" s="320" t="s">
        <v>126</v>
      </c>
      <c r="I578" s="98" t="s">
        <v>939</v>
      </c>
      <c r="J578" s="98" t="str">
        <f>VLOOKUP(I578,Presupuesto!$B$11:$C$566,2,0)</f>
        <v>UTILES DE ESCRITORIO, OFICINA Y ENSE¥ANZA</v>
      </c>
      <c r="K578" s="321" t="s">
        <v>1444</v>
      </c>
      <c r="L578" s="98" t="s">
        <v>409</v>
      </c>
    </row>
    <row r="579" spans="3:12" ht="15.75" thickBot="1">
      <c r="C579" s="109" t="s">
        <v>52</v>
      </c>
      <c r="D579" s="831"/>
      <c r="E579" s="212"/>
      <c r="F579" s="119">
        <v>25</v>
      </c>
      <c r="G579" s="97">
        <f t="shared" si="38"/>
        <v>0</v>
      </c>
      <c r="H579" s="320" t="s">
        <v>126</v>
      </c>
      <c r="I579" s="98" t="s">
        <v>939</v>
      </c>
      <c r="J579" s="98" t="str">
        <f>VLOOKUP(I579,Presupuesto!$B$11:$C$566,2,0)</f>
        <v>UTILES DE ESCRITORIO, OFICINA Y ENSE¥ANZA</v>
      </c>
      <c r="K579" s="321" t="s">
        <v>1444</v>
      </c>
      <c r="L579" s="98" t="s">
        <v>409</v>
      </c>
    </row>
    <row r="580" spans="3:12" ht="15.75" thickBot="1">
      <c r="C580" s="216" t="s">
        <v>442</v>
      </c>
      <c r="D580" s="217">
        <v>0</v>
      </c>
      <c r="E580" s="322">
        <v>0</v>
      </c>
      <c r="F580" s="104">
        <f>HLOOKUP(C580,$AH$2:$BU$3,2,0)</f>
        <v>4506.1665000000003</v>
      </c>
      <c r="G580" s="105">
        <f>D580*E580*F580</f>
        <v>0</v>
      </c>
      <c r="H580" s="320" t="s">
        <v>126</v>
      </c>
      <c r="I580" s="324" t="s">
        <v>298</v>
      </c>
      <c r="J580" s="106" t="str">
        <f>VLOOKUP(I580,Presupuesto!$B$11:$C$566,2,0)</f>
        <v>VIATICOS (26200-00)</v>
      </c>
      <c r="K580" s="321" t="s">
        <v>1444</v>
      </c>
      <c r="L580" s="325" t="s">
        <v>409</v>
      </c>
    </row>
    <row r="582" spans="3:12" ht="15.75" thickBot="1"/>
    <row r="583" spans="3:12" ht="15.75" thickBot="1">
      <c r="C583" s="29" t="s">
        <v>43</v>
      </c>
      <c r="D583" s="30">
        <f>SUM(G590:G599)</f>
        <v>50000</v>
      </c>
      <c r="E583" s="93"/>
      <c r="F583" s="93"/>
      <c r="G583" s="93"/>
      <c r="H583" s="76"/>
      <c r="I583" s="76"/>
      <c r="J583" s="76"/>
      <c r="K583" s="112"/>
      <c r="L583" s="434"/>
    </row>
    <row r="584" spans="3:12">
      <c r="C584" s="70"/>
      <c r="D584" s="31"/>
      <c r="E584" s="93"/>
      <c r="F584" s="93"/>
      <c r="G584" s="93"/>
      <c r="H584" s="76"/>
      <c r="I584" s="76"/>
      <c r="J584" s="76"/>
      <c r="K584" s="112"/>
      <c r="L584" s="434"/>
    </row>
    <row r="585" spans="3:12">
      <c r="C585" s="70"/>
      <c r="D585" s="31"/>
      <c r="E585" s="93"/>
      <c r="F585" s="93"/>
      <c r="G585" s="93"/>
      <c r="H585" s="76"/>
      <c r="I585" s="76"/>
      <c r="J585" s="76"/>
      <c r="K585" s="112"/>
      <c r="L585" s="434"/>
    </row>
    <row r="586" spans="3:12" ht="15.75">
      <c r="C586" s="202" t="s">
        <v>389</v>
      </c>
      <c r="D586" s="351" t="s">
        <v>2241</v>
      </c>
      <c r="E586" s="93"/>
      <c r="F586" s="93"/>
      <c r="G586" s="93"/>
      <c r="H586" s="76"/>
      <c r="I586" s="76"/>
      <c r="J586" s="76"/>
      <c r="K586" s="112"/>
      <c r="L586" s="434"/>
    </row>
    <row r="587" spans="3:12" ht="18.75">
      <c r="C587" s="210" t="str">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Jornadas de trabajo, Realización y ejecución de cronograma de trabajo/ Plan de Mejoras/. DIYP</v>
      </c>
      <c r="D587" s="31"/>
      <c r="E587" s="93"/>
      <c r="F587" s="93"/>
      <c r="G587" s="93"/>
      <c r="H587" s="76"/>
      <c r="I587" s="76"/>
      <c r="J587" s="76"/>
      <c r="K587" s="112"/>
      <c r="L587" s="434"/>
    </row>
    <row r="588" spans="3:12" ht="15.75" thickBot="1">
      <c r="C588" s="70"/>
      <c r="D588" s="31"/>
      <c r="E588" s="93"/>
      <c r="F588" s="93"/>
      <c r="G588" s="93"/>
      <c r="H588" s="76"/>
      <c r="I588" s="76"/>
      <c r="J588" s="76"/>
      <c r="K588" s="112"/>
      <c r="L588" s="434"/>
    </row>
    <row r="589" spans="3:12" ht="30.75" thickBot="1">
      <c r="C589" s="126" t="s">
        <v>44</v>
      </c>
      <c r="D589" s="129" t="s">
        <v>45</v>
      </c>
      <c r="E589" s="128" t="s">
        <v>55</v>
      </c>
      <c r="F589" s="128" t="s">
        <v>57</v>
      </c>
      <c r="G589" s="127" t="s">
        <v>27</v>
      </c>
      <c r="H589" s="133" t="s">
        <v>128</v>
      </c>
      <c r="I589" s="128" t="s">
        <v>46</v>
      </c>
      <c r="J589" s="128" t="s">
        <v>129</v>
      </c>
      <c r="K589" s="128" t="s">
        <v>407</v>
      </c>
      <c r="L589" s="128" t="s">
        <v>408</v>
      </c>
    </row>
    <row r="590" spans="3:12" ht="15.75" thickBot="1">
      <c r="C590" s="317" t="s">
        <v>47</v>
      </c>
      <c r="D590" s="830">
        <v>100</v>
      </c>
      <c r="E590" s="318"/>
      <c r="F590" s="115">
        <v>10000</v>
      </c>
      <c r="G590" s="319">
        <f t="shared" ref="G590:G598" si="39">E590*F590</f>
        <v>0</v>
      </c>
      <c r="H590" s="320" t="s">
        <v>126</v>
      </c>
      <c r="I590" s="116" t="s">
        <v>696</v>
      </c>
      <c r="J590" s="116" t="str">
        <f>VLOOKUP(I590,Presupuesto!$B$11:$C$566,2,0)</f>
        <v>SERVICIOS DE CAPACITACION.</v>
      </c>
      <c r="K590" s="321" t="s">
        <v>1444</v>
      </c>
      <c r="L590" s="116" t="s">
        <v>391</v>
      </c>
    </row>
    <row r="591" spans="3:12" ht="15.75" thickBot="1">
      <c r="C591" s="99" t="s">
        <v>48</v>
      </c>
      <c r="D591" s="831"/>
      <c r="E591" s="200">
        <v>0</v>
      </c>
      <c r="F591" s="100">
        <v>10</v>
      </c>
      <c r="G591" s="97">
        <f t="shared" si="39"/>
        <v>0</v>
      </c>
      <c r="H591" s="320" t="s">
        <v>126</v>
      </c>
      <c r="I591" s="98" t="s">
        <v>714</v>
      </c>
      <c r="J591" s="98" t="str">
        <f>VLOOKUP(I591,Presupuesto!$B$11:$C$566,2,0)</f>
        <v>SERVICIOS DE IMPRENTA PUBLIC.Y REPRODUCCION</v>
      </c>
      <c r="K591" s="321" t="s">
        <v>1444</v>
      </c>
      <c r="L591" s="98" t="s">
        <v>409</v>
      </c>
    </row>
    <row r="592" spans="3:12" ht="15.75" thickBot="1">
      <c r="C592" s="99" t="s">
        <v>49</v>
      </c>
      <c r="D592" s="831"/>
      <c r="E592" s="200">
        <v>100</v>
      </c>
      <c r="F592" s="100">
        <v>140</v>
      </c>
      <c r="G592" s="97">
        <f t="shared" si="39"/>
        <v>14000</v>
      </c>
      <c r="H592" s="320" t="s">
        <v>126</v>
      </c>
      <c r="I592" s="98" t="s">
        <v>789</v>
      </c>
      <c r="J592" s="98" t="str">
        <f>VLOOKUP(I592,Presupuesto!$B$11:$C$566,2,0)</f>
        <v>ALIMENTOS B EBIDAS PARA PERSONAS</v>
      </c>
      <c r="K592" s="321" t="s">
        <v>1444</v>
      </c>
      <c r="L592" s="98" t="s">
        <v>393</v>
      </c>
    </row>
    <row r="593" spans="3:12" ht="15.75" thickBot="1">
      <c r="C593" s="99" t="s">
        <v>50</v>
      </c>
      <c r="D593" s="831"/>
      <c r="E593" s="151"/>
      <c r="F593" s="118">
        <v>16000</v>
      </c>
      <c r="G593" s="97">
        <f t="shared" si="39"/>
        <v>0</v>
      </c>
      <c r="H593" s="320" t="s">
        <v>126</v>
      </c>
      <c r="I593" s="314" t="s">
        <v>297</v>
      </c>
      <c r="J593" s="98" t="str">
        <f>VLOOKUP(I593,Presupuesto!$B$11:$C$566,2,0)</f>
        <v>PASAJES (26100-00)</v>
      </c>
      <c r="K593" s="321" t="s">
        <v>1444</v>
      </c>
      <c r="L593" s="98" t="s">
        <v>409</v>
      </c>
    </row>
    <row r="594" spans="3:12" ht="15.75" thickBot="1">
      <c r="C594" s="99" t="s">
        <v>414</v>
      </c>
      <c r="D594" s="831"/>
      <c r="E594" s="151"/>
      <c r="F594" s="118">
        <v>250</v>
      </c>
      <c r="G594" s="97">
        <f t="shared" si="39"/>
        <v>0</v>
      </c>
      <c r="H594" s="320" t="s">
        <v>126</v>
      </c>
      <c r="I594" s="98" t="s">
        <v>818</v>
      </c>
      <c r="J594" s="98" t="str">
        <f>VLOOKUP(I594,Presupuesto!$B$11:$C$566,2,0)</f>
        <v>PRODUCTOS PAPEL Y CARTON</v>
      </c>
      <c r="K594" s="321" t="s">
        <v>1444</v>
      </c>
      <c r="L594" s="98" t="s">
        <v>409</v>
      </c>
    </row>
    <row r="595" spans="3:12" ht="15.75" thickBot="1">
      <c r="C595" s="99" t="s">
        <v>51</v>
      </c>
      <c r="D595" s="831"/>
      <c r="E595" s="200"/>
      <c r="F595" s="100">
        <v>85</v>
      </c>
      <c r="G595" s="97">
        <f t="shared" si="39"/>
        <v>0</v>
      </c>
      <c r="H595" s="320" t="s">
        <v>126</v>
      </c>
      <c r="I595" s="98" t="s">
        <v>818</v>
      </c>
      <c r="J595" s="98" t="str">
        <f>VLOOKUP(I595,Presupuesto!$B$11:$C$566,2,0)</f>
        <v>PRODUCTOS PAPEL Y CARTON</v>
      </c>
      <c r="K595" s="321" t="s">
        <v>1444</v>
      </c>
      <c r="L595" s="98" t="s">
        <v>409</v>
      </c>
    </row>
    <row r="596" spans="3:12" ht="15.75" thickBot="1">
      <c r="C596" s="99" t="s">
        <v>120</v>
      </c>
      <c r="D596" s="831"/>
      <c r="E596" s="200"/>
      <c r="F596" s="100">
        <v>36</v>
      </c>
      <c r="G596" s="97">
        <f t="shared" si="39"/>
        <v>0</v>
      </c>
      <c r="H596" s="320" t="s">
        <v>126</v>
      </c>
      <c r="I596" s="98" t="s">
        <v>939</v>
      </c>
      <c r="J596" s="98" t="str">
        <f>VLOOKUP(I596,Presupuesto!$B$11:$C$566,2,0)</f>
        <v>UTILES DE ESCRITORIO, OFICINA Y ENSE¥ANZA</v>
      </c>
      <c r="K596" s="321" t="s">
        <v>1444</v>
      </c>
      <c r="L596" s="98" t="s">
        <v>409</v>
      </c>
    </row>
    <row r="597" spans="3:12" ht="15.75" thickBot="1">
      <c r="C597" s="99" t="s">
        <v>34</v>
      </c>
      <c r="D597" s="831"/>
      <c r="E597" s="200"/>
      <c r="F597" s="100">
        <v>80</v>
      </c>
      <c r="G597" s="97">
        <f t="shared" si="39"/>
        <v>0</v>
      </c>
      <c r="H597" s="320" t="s">
        <v>126</v>
      </c>
      <c r="I597" s="98" t="s">
        <v>939</v>
      </c>
      <c r="J597" s="98" t="str">
        <f>VLOOKUP(I597,Presupuesto!$B$11:$C$566,2,0)</f>
        <v>UTILES DE ESCRITORIO, OFICINA Y ENSE¥ANZA</v>
      </c>
      <c r="K597" s="321" t="s">
        <v>1444</v>
      </c>
      <c r="L597" s="98" t="s">
        <v>409</v>
      </c>
    </row>
    <row r="598" spans="3:12" ht="15.75" thickBot="1">
      <c r="C598" s="109" t="s">
        <v>52</v>
      </c>
      <c r="D598" s="831"/>
      <c r="E598" s="212"/>
      <c r="F598" s="119">
        <v>25</v>
      </c>
      <c r="G598" s="97">
        <f t="shared" si="39"/>
        <v>0</v>
      </c>
      <c r="H598" s="320" t="s">
        <v>126</v>
      </c>
      <c r="I598" s="98" t="s">
        <v>939</v>
      </c>
      <c r="J598" s="98" t="str">
        <f>VLOOKUP(I598,Presupuesto!$B$11:$C$566,2,0)</f>
        <v>UTILES DE ESCRITORIO, OFICINA Y ENSE¥ANZA</v>
      </c>
      <c r="K598" s="321" t="s">
        <v>1444</v>
      </c>
      <c r="L598" s="98" t="s">
        <v>409</v>
      </c>
    </row>
    <row r="599" spans="3:12" ht="15.75" thickBot="1">
      <c r="C599" s="216" t="s">
        <v>421</v>
      </c>
      <c r="D599" s="217">
        <v>2</v>
      </c>
      <c r="E599" s="322">
        <v>8</v>
      </c>
      <c r="F599" s="104">
        <f>HLOOKUP(C599,$AH$2:$BU$3,2,0)</f>
        <v>2250</v>
      </c>
      <c r="G599" s="105">
        <f>D599*E599*F599</f>
        <v>36000</v>
      </c>
      <c r="H599" s="320" t="s">
        <v>126</v>
      </c>
      <c r="I599" s="324" t="s">
        <v>298</v>
      </c>
      <c r="J599" s="106" t="str">
        <f>VLOOKUP(I599,Presupuesto!$B$11:$C$566,2,0)</f>
        <v>VIATICOS (26200-00)</v>
      </c>
      <c r="K599" s="321" t="s">
        <v>1444</v>
      </c>
      <c r="L599" s="325" t="s">
        <v>409</v>
      </c>
    </row>
    <row r="601" spans="3:12" ht="15.75" thickBot="1"/>
    <row r="602" spans="3:12" ht="15.75" thickBot="1">
      <c r="C602" s="29" t="s">
        <v>43</v>
      </c>
      <c r="D602" s="30">
        <f>SUM(G609:G618)</f>
        <v>180000</v>
      </c>
      <c r="E602" s="93"/>
      <c r="F602" s="93"/>
      <c r="G602" s="93"/>
      <c r="H602" s="76"/>
      <c r="I602" s="76"/>
      <c r="J602" s="76"/>
      <c r="K602" s="112"/>
      <c r="L602" s="434"/>
    </row>
    <row r="603" spans="3:12">
      <c r="C603" s="70"/>
      <c r="D603" s="31"/>
      <c r="E603" s="93"/>
      <c r="F603" s="93"/>
      <c r="G603" s="93"/>
      <c r="H603" s="76"/>
      <c r="I603" s="76"/>
      <c r="J603" s="76"/>
      <c r="K603" s="112"/>
      <c r="L603" s="434"/>
    </row>
    <row r="604" spans="3:12">
      <c r="C604" s="70"/>
      <c r="D604" s="31"/>
      <c r="E604" s="93"/>
      <c r="F604" s="93"/>
      <c r="G604" s="93"/>
      <c r="H604" s="76"/>
      <c r="I604" s="76"/>
      <c r="J604" s="76"/>
      <c r="K604" s="112"/>
      <c r="L604" s="434"/>
    </row>
    <row r="605" spans="3:12" ht="15.75">
      <c r="C605" s="202" t="s">
        <v>389</v>
      </c>
      <c r="D605" s="351" t="s">
        <v>2256</v>
      </c>
      <c r="E605" s="93"/>
      <c r="F605" s="93"/>
      <c r="G605" s="93"/>
      <c r="H605" s="76"/>
      <c r="I605" s="76"/>
      <c r="J605" s="76"/>
      <c r="K605" s="112"/>
      <c r="L605" s="434"/>
    </row>
    <row r="606" spans="3:12" ht="18.75">
      <c r="C606" s="210" t="str">
        <f>IFERROR(VLOOKUP(D605,'1. Desarrollo e Innov. Curricu.'!$E:$F,2,FALSE),IFERROR(VLOOKUP(D605,'2. Investigación Científica'!$E:$F,2,FALSE),IFERROR(VLOOKUP(D605,'3. Vinculación Univ. Sociedad'!$E:$F,2,FALSE),IFERROR(VLOOKUP(D605,'4. Docencia y Profesorado Univ.'!$E:$F,2,FALSE),IFERROR(VLOOKUP(D605,'5. Estudiantes y Graduados'!$E:$F,2,FALSE),IFERROR(VLOOKUP(D605,'11. Gestion Administrativa'!$E:$F,2,FALSE),IFERROR(VLOOKUP(D605,'13. Gestión Académica'!$E:$F,2,FALSE),IFERROR(VLOOKUP(D605,'8. Asegura. de la Calid. y M'!$E:$F,2,FALSE),IFERROR(VLOOKUP(D605,'6. Gestión del Conocimiento'!$E:$F,2,FALSE),IFERROR(VLOOKUP(D605,'15. Gobernabilidad y Proceso...'!$E:$F,2,FALSE),IFERROR(VLOOKUP(D605,'12. Gestión del Talento Humano'!$E:$F,2,FALSE),IFERROR(VLOOKUP(D605,'14. Internacional... de la E.S.'!$E:$F,2,FALSE),IFERROR(VLOOKUP(D605,'10. Posgrado'!$E:$F,2,FALSE),IFERROR(VLOOKUP(D605,'17. Gestión TIC'!$E:$F,2,FALSE),IFERROR(VLOOKUP(D605,'16. Desa. del Sistema Educ.Sup.'!$E:$F,2,FALSE),IFERROR(VLOOKUP(D605,'9. Cultura de Inno. Insti...'!$E:$F,2,FALSE),VLOOKUP(D605,'7. Lo Esencial de la Reforma U.'!$E:$F,2,0)))))))))))))))))</f>
        <v xml:space="preserve">1. Reuniones de trabajo 2. Planificación y desarrollo de jornadas de capacitación en:  a. Investigación Científica      b. Redacción de Artículos Científicos </v>
      </c>
      <c r="D606" s="31"/>
      <c r="E606" s="93"/>
      <c r="F606" s="93"/>
      <c r="G606" s="93"/>
      <c r="H606" s="76"/>
      <c r="I606" s="76"/>
      <c r="J606" s="76"/>
      <c r="K606" s="112"/>
      <c r="L606" s="434"/>
    </row>
    <row r="607" spans="3:12" ht="15.75" thickBot="1">
      <c r="C607" s="70"/>
      <c r="D607" s="31"/>
      <c r="E607" s="93"/>
      <c r="F607" s="93"/>
      <c r="G607" s="93"/>
      <c r="H607" s="76"/>
      <c r="I607" s="76"/>
      <c r="J607" s="76"/>
      <c r="K607" s="112"/>
      <c r="L607" s="434"/>
    </row>
    <row r="608" spans="3:12" ht="30.75" thickBot="1">
      <c r="C608" s="126" t="s">
        <v>44</v>
      </c>
      <c r="D608" s="129" t="s">
        <v>45</v>
      </c>
      <c r="E608" s="128" t="s">
        <v>55</v>
      </c>
      <c r="F608" s="128" t="s">
        <v>57</v>
      </c>
      <c r="G608" s="127" t="s">
        <v>27</v>
      </c>
      <c r="H608" s="133" t="s">
        <v>128</v>
      </c>
      <c r="I608" s="128" t="s">
        <v>46</v>
      </c>
      <c r="J608" s="128" t="s">
        <v>129</v>
      </c>
      <c r="K608" s="128" t="s">
        <v>407</v>
      </c>
      <c r="L608" s="128" t="s">
        <v>408</v>
      </c>
    </row>
    <row r="609" spans="3:12" ht="15.75" thickBot="1">
      <c r="C609" s="317" t="s">
        <v>47</v>
      </c>
      <c r="D609" s="830">
        <v>300</v>
      </c>
      <c r="E609" s="318">
        <v>3</v>
      </c>
      <c r="F609" s="115">
        <v>10000</v>
      </c>
      <c r="G609" s="319">
        <f t="shared" ref="G609:G617" si="40">E609*F609</f>
        <v>30000</v>
      </c>
      <c r="H609" s="320" t="s">
        <v>126</v>
      </c>
      <c r="I609" s="116" t="s">
        <v>696</v>
      </c>
      <c r="J609" s="116" t="str">
        <f>VLOOKUP(I609,Presupuesto!$B$11:$C$566,2,0)</f>
        <v>SERVICIOS DE CAPACITACION.</v>
      </c>
      <c r="K609" s="321" t="s">
        <v>1444</v>
      </c>
      <c r="L609" s="116" t="s">
        <v>391</v>
      </c>
    </row>
    <row r="610" spans="3:12" ht="15.75" thickBot="1">
      <c r="C610" s="99" t="s">
        <v>48</v>
      </c>
      <c r="D610" s="831"/>
      <c r="E610" s="200">
        <v>0</v>
      </c>
      <c r="F610" s="100">
        <v>10</v>
      </c>
      <c r="G610" s="97">
        <f t="shared" si="40"/>
        <v>0</v>
      </c>
      <c r="H610" s="320" t="s">
        <v>126</v>
      </c>
      <c r="I610" s="98" t="s">
        <v>714</v>
      </c>
      <c r="J610" s="98" t="str">
        <f>VLOOKUP(I610,Presupuesto!$B$11:$C$566,2,0)</f>
        <v>SERVICIOS DE IMPRENTA PUBLIC.Y REPRODUCCION</v>
      </c>
      <c r="K610" s="321" t="s">
        <v>1444</v>
      </c>
      <c r="L610" s="98" t="s">
        <v>409</v>
      </c>
    </row>
    <row r="611" spans="3:12" ht="15.75" thickBot="1">
      <c r="C611" s="99" t="s">
        <v>49</v>
      </c>
      <c r="D611" s="831"/>
      <c r="E611" s="200">
        <v>300</v>
      </c>
      <c r="F611" s="100">
        <v>200</v>
      </c>
      <c r="G611" s="97">
        <f t="shared" si="40"/>
        <v>60000</v>
      </c>
      <c r="H611" s="320" t="s">
        <v>126</v>
      </c>
      <c r="I611" s="98" t="s">
        <v>789</v>
      </c>
      <c r="J611" s="98" t="str">
        <f>VLOOKUP(I611,Presupuesto!$B$11:$C$566,2,0)</f>
        <v>ALIMENTOS B EBIDAS PARA PERSONAS</v>
      </c>
      <c r="K611" s="321" t="s">
        <v>1444</v>
      </c>
      <c r="L611" s="98" t="s">
        <v>393</v>
      </c>
    </row>
    <row r="612" spans="3:12" ht="15.75" thickBot="1">
      <c r="C612" s="99" t="s">
        <v>50</v>
      </c>
      <c r="D612" s="831"/>
      <c r="E612" s="151"/>
      <c r="F612" s="118">
        <v>16000</v>
      </c>
      <c r="G612" s="97">
        <f t="shared" si="40"/>
        <v>0</v>
      </c>
      <c r="H612" s="320" t="s">
        <v>126</v>
      </c>
      <c r="I612" s="314" t="s">
        <v>297</v>
      </c>
      <c r="J612" s="98" t="str">
        <f>VLOOKUP(I612,Presupuesto!$B$11:$C$566,2,0)</f>
        <v>PASAJES (26100-00)</v>
      </c>
      <c r="K612" s="321" t="s">
        <v>1444</v>
      </c>
      <c r="L612" s="98" t="s">
        <v>409</v>
      </c>
    </row>
    <row r="613" spans="3:12" ht="15.75" thickBot="1">
      <c r="C613" s="99" t="s">
        <v>414</v>
      </c>
      <c r="D613" s="831"/>
      <c r="E613" s="151"/>
      <c r="F613" s="118">
        <v>250</v>
      </c>
      <c r="G613" s="97">
        <f t="shared" si="40"/>
        <v>0</v>
      </c>
      <c r="H613" s="320" t="s">
        <v>126</v>
      </c>
      <c r="I613" s="98" t="s">
        <v>818</v>
      </c>
      <c r="J613" s="98" t="str">
        <f>VLOOKUP(I613,Presupuesto!$B$11:$C$566,2,0)</f>
        <v>PRODUCTOS PAPEL Y CARTON</v>
      </c>
      <c r="K613" s="321" t="s">
        <v>1444</v>
      </c>
      <c r="L613" s="98" t="s">
        <v>409</v>
      </c>
    </row>
    <row r="614" spans="3:12" ht="15.75" thickBot="1">
      <c r="C614" s="99" t="s">
        <v>51</v>
      </c>
      <c r="D614" s="831"/>
      <c r="E614" s="200">
        <v>0</v>
      </c>
      <c r="F614" s="100">
        <v>100</v>
      </c>
      <c r="G614" s="97">
        <f t="shared" si="40"/>
        <v>0</v>
      </c>
      <c r="H614" s="320" t="s">
        <v>126</v>
      </c>
      <c r="I614" s="98" t="s">
        <v>818</v>
      </c>
      <c r="J614" s="98" t="str">
        <f>VLOOKUP(I614,Presupuesto!$B$11:$C$566,2,0)</f>
        <v>PRODUCTOS PAPEL Y CARTON</v>
      </c>
      <c r="K614" s="321" t="s">
        <v>1444</v>
      </c>
      <c r="L614" s="98" t="s">
        <v>409</v>
      </c>
    </row>
    <row r="615" spans="3:12" ht="15.75" thickBot="1">
      <c r="C615" s="99" t="s">
        <v>120</v>
      </c>
      <c r="D615" s="831"/>
      <c r="E615" s="200"/>
      <c r="F615" s="100">
        <v>36</v>
      </c>
      <c r="G615" s="97">
        <f t="shared" si="40"/>
        <v>0</v>
      </c>
      <c r="H615" s="320" t="s">
        <v>126</v>
      </c>
      <c r="I615" s="98" t="s">
        <v>939</v>
      </c>
      <c r="J615" s="98" t="str">
        <f>VLOOKUP(I615,Presupuesto!$B$11:$C$566,2,0)</f>
        <v>UTILES DE ESCRITORIO, OFICINA Y ENSE¥ANZA</v>
      </c>
      <c r="K615" s="321" t="s">
        <v>1444</v>
      </c>
      <c r="L615" s="98" t="s">
        <v>409</v>
      </c>
    </row>
    <row r="616" spans="3:12" ht="15.75" thickBot="1">
      <c r="C616" s="99" t="s">
        <v>34</v>
      </c>
      <c r="D616" s="831"/>
      <c r="E616" s="200"/>
      <c r="F616" s="100">
        <v>80</v>
      </c>
      <c r="G616" s="97">
        <f t="shared" si="40"/>
        <v>0</v>
      </c>
      <c r="H616" s="320" t="s">
        <v>126</v>
      </c>
      <c r="I616" s="98" t="s">
        <v>939</v>
      </c>
      <c r="J616" s="98" t="str">
        <f>VLOOKUP(I616,Presupuesto!$B$11:$C$566,2,0)</f>
        <v>UTILES DE ESCRITORIO, OFICINA Y ENSE¥ANZA</v>
      </c>
      <c r="K616" s="321" t="s">
        <v>1444</v>
      </c>
      <c r="L616" s="98" t="s">
        <v>409</v>
      </c>
    </row>
    <row r="617" spans="3:12" ht="15.75" thickBot="1">
      <c r="C617" s="109" t="s">
        <v>52</v>
      </c>
      <c r="D617" s="831"/>
      <c r="E617" s="212"/>
      <c r="F617" s="119">
        <v>25</v>
      </c>
      <c r="G617" s="97">
        <f t="shared" si="40"/>
        <v>0</v>
      </c>
      <c r="H617" s="320" t="s">
        <v>126</v>
      </c>
      <c r="I617" s="98" t="s">
        <v>939</v>
      </c>
      <c r="J617" s="98" t="str">
        <f>VLOOKUP(I617,Presupuesto!$B$11:$C$566,2,0)</f>
        <v>UTILES DE ESCRITORIO, OFICINA Y ENSE¥ANZA</v>
      </c>
      <c r="K617" s="321" t="s">
        <v>1444</v>
      </c>
      <c r="L617" s="98" t="s">
        <v>409</v>
      </c>
    </row>
    <row r="618" spans="3:12" ht="15.75" thickBot="1">
      <c r="C618" s="216" t="s">
        <v>421</v>
      </c>
      <c r="D618" s="217">
        <v>10</v>
      </c>
      <c r="E618" s="322">
        <v>4</v>
      </c>
      <c r="F618" s="104">
        <f>HLOOKUP(C618,$AH$2:$BU$3,2,0)</f>
        <v>2250</v>
      </c>
      <c r="G618" s="105">
        <f>D618*E618*F618</f>
        <v>90000</v>
      </c>
      <c r="H618" s="320" t="s">
        <v>126</v>
      </c>
      <c r="I618" s="324" t="s">
        <v>298</v>
      </c>
      <c r="J618" s="106" t="str">
        <f>VLOOKUP(I618,Presupuesto!$B$11:$C$566,2,0)</f>
        <v>VIATICOS (26200-00)</v>
      </c>
      <c r="K618" s="321" t="s">
        <v>1444</v>
      </c>
      <c r="L618" s="325" t="s">
        <v>409</v>
      </c>
    </row>
    <row r="620" spans="3:12" ht="15.75" thickBot="1"/>
    <row r="621" spans="3:12" ht="15.75" thickBot="1">
      <c r="C621" s="29" t="s">
        <v>43</v>
      </c>
      <c r="D621" s="30">
        <f>SUM(G628:G637)</f>
        <v>30000</v>
      </c>
      <c r="E621" s="93"/>
      <c r="F621" s="93"/>
      <c r="G621" s="93"/>
      <c r="H621" s="76"/>
      <c r="I621" s="76"/>
      <c r="J621" s="76"/>
      <c r="K621" s="112"/>
      <c r="L621" s="434"/>
    </row>
    <row r="622" spans="3:12">
      <c r="C622" s="70"/>
      <c r="D622" s="31"/>
      <c r="E622" s="93"/>
      <c r="F622" s="93"/>
      <c r="G622" s="93"/>
      <c r="H622" s="76"/>
      <c r="I622" s="76"/>
      <c r="J622" s="76"/>
      <c r="K622" s="112"/>
      <c r="L622" s="434"/>
    </row>
    <row r="623" spans="3:12">
      <c r="C623" s="70"/>
      <c r="D623" s="31"/>
      <c r="E623" s="93"/>
      <c r="F623" s="93"/>
      <c r="G623" s="93"/>
      <c r="H623" s="76"/>
      <c r="I623" s="76"/>
      <c r="J623" s="76"/>
      <c r="K623" s="112"/>
      <c r="L623" s="434"/>
    </row>
    <row r="624" spans="3:12" ht="15.75">
      <c r="C624" s="202" t="s">
        <v>389</v>
      </c>
      <c r="D624" s="351" t="s">
        <v>2257</v>
      </c>
      <c r="E624" s="93"/>
      <c r="F624" s="93"/>
      <c r="G624" s="93"/>
      <c r="H624" s="76"/>
      <c r="I624" s="76"/>
      <c r="J624" s="76"/>
      <c r="K624" s="112"/>
      <c r="L624" s="434"/>
    </row>
    <row r="625" spans="3:12" ht="18.75">
      <c r="C625" s="210" t="str">
        <f>IFERROR(VLOOKUP(D624,'1. Desarrollo e Innov. Curricu.'!$E:$F,2,FALSE),IFERROR(VLOOKUP(D624,'2. Investigación Científica'!$E:$F,2,FALSE),IFERROR(VLOOKUP(D624,'3. Vinculación Univ. Sociedad'!$E:$F,2,FALSE),IFERROR(VLOOKUP(D624,'4. Docencia y Profesorado Univ.'!$E:$F,2,FALSE),IFERROR(VLOOKUP(D624,'5. Estudiantes y Graduados'!$E:$F,2,FALSE),IFERROR(VLOOKUP(D624,'11. Gestion Administrativa'!$E:$F,2,FALSE),IFERROR(VLOOKUP(D624,'13. Gestión Académica'!$E:$F,2,FALSE),IFERROR(VLOOKUP(D624,'8. Asegura. de la Calid. y M'!$E:$F,2,FALSE),IFERROR(VLOOKUP(D624,'6. Gestión del Conocimiento'!$E:$F,2,FALSE),IFERROR(VLOOKUP(D624,'15. Gobernabilidad y Proceso...'!$E:$F,2,FALSE),IFERROR(VLOOKUP(D624,'12. Gestión del Talento Humano'!$E:$F,2,FALSE),IFERROR(VLOOKUP(D624,'14. Internacional... de la E.S.'!$E:$F,2,FALSE),IFERROR(VLOOKUP(D624,'10. Posgrado'!$E:$F,2,FALSE),IFERROR(VLOOKUP(D624,'17. Gestión TIC'!$E:$F,2,FALSE),IFERROR(VLOOKUP(D624,'16. Desa. del Sistema Educ.Sup.'!$E:$F,2,FALSE),IFERROR(VLOOKUP(D624,'9. Cultura de Inno. Insti...'!$E:$F,2,FALSE),VLOOKUP(D624,'7. Lo Esencial de la Reforma U.'!$E:$F,2,0)))))))))))))))))</f>
        <v>1. Reuniones de Trabajo.       2. Cronograma de trabajo del equipo de investigación</v>
      </c>
      <c r="D625" s="31"/>
      <c r="E625" s="93"/>
      <c r="F625" s="93"/>
      <c r="G625" s="93"/>
      <c r="H625" s="76"/>
      <c r="I625" s="76"/>
      <c r="J625" s="76"/>
      <c r="K625" s="112"/>
      <c r="L625" s="434"/>
    </row>
    <row r="626" spans="3:12" ht="15.75" thickBot="1">
      <c r="C626" s="70"/>
      <c r="D626" s="31"/>
      <c r="E626" s="93"/>
      <c r="F626" s="93"/>
      <c r="G626" s="93"/>
      <c r="H626" s="76"/>
      <c r="I626" s="76"/>
      <c r="J626" s="76"/>
      <c r="K626" s="112"/>
      <c r="L626" s="434"/>
    </row>
    <row r="627" spans="3:12" ht="30.75" thickBot="1">
      <c r="C627" s="126" t="s">
        <v>44</v>
      </c>
      <c r="D627" s="129" t="s">
        <v>45</v>
      </c>
      <c r="E627" s="128" t="s">
        <v>55</v>
      </c>
      <c r="F627" s="128" t="s">
        <v>57</v>
      </c>
      <c r="G627" s="127" t="s">
        <v>27</v>
      </c>
      <c r="H627" s="133" t="s">
        <v>128</v>
      </c>
      <c r="I627" s="128" t="s">
        <v>46</v>
      </c>
      <c r="J627" s="128" t="s">
        <v>129</v>
      </c>
      <c r="K627" s="128" t="s">
        <v>407</v>
      </c>
      <c r="L627" s="128" t="s">
        <v>408</v>
      </c>
    </row>
    <row r="628" spans="3:12" ht="15.75" thickBot="1">
      <c r="C628" s="317" t="s">
        <v>47</v>
      </c>
      <c r="D628" s="830">
        <v>30</v>
      </c>
      <c r="E628" s="318">
        <v>0</v>
      </c>
      <c r="F628" s="115">
        <v>10000</v>
      </c>
      <c r="G628" s="319">
        <f t="shared" ref="G628:G636" si="41">E628*F628</f>
        <v>0</v>
      </c>
      <c r="H628" s="320" t="s">
        <v>126</v>
      </c>
      <c r="I628" s="116" t="s">
        <v>696</v>
      </c>
      <c r="J628" s="116" t="str">
        <f>VLOOKUP(I628,Presupuesto!$B$11:$C$566,2,0)</f>
        <v>SERVICIOS DE CAPACITACION.</v>
      </c>
      <c r="K628" s="321" t="s">
        <v>1444</v>
      </c>
      <c r="L628" s="116" t="s">
        <v>391</v>
      </c>
    </row>
    <row r="629" spans="3:12" ht="15.75" thickBot="1">
      <c r="C629" s="99" t="s">
        <v>48</v>
      </c>
      <c r="D629" s="831"/>
      <c r="E629" s="200">
        <v>0</v>
      </c>
      <c r="F629" s="100">
        <v>10</v>
      </c>
      <c r="G629" s="97">
        <f t="shared" si="41"/>
        <v>0</v>
      </c>
      <c r="H629" s="320" t="s">
        <v>126</v>
      </c>
      <c r="I629" s="98" t="s">
        <v>714</v>
      </c>
      <c r="J629" s="98" t="str">
        <f>VLOOKUP(I629,Presupuesto!$B$11:$C$566,2,0)</f>
        <v>SERVICIOS DE IMPRENTA PUBLIC.Y REPRODUCCION</v>
      </c>
      <c r="K629" s="321" t="s">
        <v>1444</v>
      </c>
      <c r="L629" s="98" t="s">
        <v>409</v>
      </c>
    </row>
    <row r="630" spans="3:12" ht="15.75" thickBot="1">
      <c r="C630" s="99" t="s">
        <v>49</v>
      </c>
      <c r="D630" s="831"/>
      <c r="E630" s="200">
        <v>150</v>
      </c>
      <c r="F630" s="100">
        <v>200</v>
      </c>
      <c r="G630" s="97">
        <f t="shared" si="41"/>
        <v>30000</v>
      </c>
      <c r="H630" s="320" t="s">
        <v>126</v>
      </c>
      <c r="I630" s="98" t="s">
        <v>789</v>
      </c>
      <c r="J630" s="98" t="str">
        <f>VLOOKUP(I630,Presupuesto!$B$11:$C$566,2,0)</f>
        <v>ALIMENTOS B EBIDAS PARA PERSONAS</v>
      </c>
      <c r="K630" s="321" t="s">
        <v>1444</v>
      </c>
      <c r="L630" s="98" t="s">
        <v>393</v>
      </c>
    </row>
    <row r="631" spans="3:12" ht="15.75" thickBot="1">
      <c r="C631" s="99" t="s">
        <v>50</v>
      </c>
      <c r="D631" s="831"/>
      <c r="E631" s="151"/>
      <c r="F631" s="118">
        <v>16000</v>
      </c>
      <c r="G631" s="97">
        <f t="shared" si="41"/>
        <v>0</v>
      </c>
      <c r="H631" s="320" t="s">
        <v>126</v>
      </c>
      <c r="I631" s="314" t="s">
        <v>297</v>
      </c>
      <c r="J631" s="98" t="str">
        <f>VLOOKUP(I631,Presupuesto!$B$11:$C$566,2,0)</f>
        <v>PASAJES (26100-00)</v>
      </c>
      <c r="K631" s="321" t="s">
        <v>1444</v>
      </c>
      <c r="L631" s="98" t="s">
        <v>409</v>
      </c>
    </row>
    <row r="632" spans="3:12" ht="15.75" thickBot="1">
      <c r="C632" s="99" t="s">
        <v>414</v>
      </c>
      <c r="D632" s="831"/>
      <c r="E632" s="151"/>
      <c r="F632" s="118">
        <v>250</v>
      </c>
      <c r="G632" s="97">
        <f t="shared" si="41"/>
        <v>0</v>
      </c>
      <c r="H632" s="320" t="s">
        <v>126</v>
      </c>
      <c r="I632" s="98" t="s">
        <v>818</v>
      </c>
      <c r="J632" s="98" t="str">
        <f>VLOOKUP(I632,Presupuesto!$B$11:$C$566,2,0)</f>
        <v>PRODUCTOS PAPEL Y CARTON</v>
      </c>
      <c r="K632" s="321" t="s">
        <v>1444</v>
      </c>
      <c r="L632" s="98" t="s">
        <v>409</v>
      </c>
    </row>
    <row r="633" spans="3:12" ht="15.75" thickBot="1">
      <c r="C633" s="99" t="s">
        <v>51</v>
      </c>
      <c r="D633" s="831"/>
      <c r="E633" s="200"/>
      <c r="F633" s="100">
        <v>85</v>
      </c>
      <c r="G633" s="97">
        <f t="shared" si="41"/>
        <v>0</v>
      </c>
      <c r="H633" s="320" t="s">
        <v>126</v>
      </c>
      <c r="I633" s="98" t="s">
        <v>818</v>
      </c>
      <c r="J633" s="98" t="str">
        <f>VLOOKUP(I633,Presupuesto!$B$11:$C$566,2,0)</f>
        <v>PRODUCTOS PAPEL Y CARTON</v>
      </c>
      <c r="K633" s="321" t="s">
        <v>1444</v>
      </c>
      <c r="L633" s="98" t="s">
        <v>409</v>
      </c>
    </row>
    <row r="634" spans="3:12" ht="15.75" thickBot="1">
      <c r="C634" s="99" t="s">
        <v>120</v>
      </c>
      <c r="D634" s="831"/>
      <c r="E634" s="200"/>
      <c r="F634" s="100">
        <v>36</v>
      </c>
      <c r="G634" s="97">
        <f t="shared" si="41"/>
        <v>0</v>
      </c>
      <c r="H634" s="320" t="s">
        <v>126</v>
      </c>
      <c r="I634" s="98" t="s">
        <v>939</v>
      </c>
      <c r="J634" s="98" t="str">
        <f>VLOOKUP(I634,Presupuesto!$B$11:$C$566,2,0)</f>
        <v>UTILES DE ESCRITORIO, OFICINA Y ENSE¥ANZA</v>
      </c>
      <c r="K634" s="321" t="s">
        <v>1444</v>
      </c>
      <c r="L634" s="98" t="s">
        <v>409</v>
      </c>
    </row>
    <row r="635" spans="3:12" ht="15.75" thickBot="1">
      <c r="C635" s="99" t="s">
        <v>34</v>
      </c>
      <c r="D635" s="831"/>
      <c r="E635" s="200"/>
      <c r="F635" s="100">
        <v>80</v>
      </c>
      <c r="G635" s="97">
        <f t="shared" si="41"/>
        <v>0</v>
      </c>
      <c r="H635" s="320" t="s">
        <v>126</v>
      </c>
      <c r="I635" s="98" t="s">
        <v>939</v>
      </c>
      <c r="J635" s="98" t="str">
        <f>VLOOKUP(I635,Presupuesto!$B$11:$C$566,2,0)</f>
        <v>UTILES DE ESCRITORIO, OFICINA Y ENSE¥ANZA</v>
      </c>
      <c r="K635" s="321" t="s">
        <v>1444</v>
      </c>
      <c r="L635" s="98" t="s">
        <v>409</v>
      </c>
    </row>
    <row r="636" spans="3:12" ht="15.75" thickBot="1">
      <c r="C636" s="109" t="s">
        <v>52</v>
      </c>
      <c r="D636" s="831"/>
      <c r="E636" s="212"/>
      <c r="F636" s="119">
        <v>25</v>
      </c>
      <c r="G636" s="97">
        <f t="shared" si="41"/>
        <v>0</v>
      </c>
      <c r="H636" s="320" t="s">
        <v>126</v>
      </c>
      <c r="I636" s="98" t="s">
        <v>939</v>
      </c>
      <c r="J636" s="98" t="str">
        <f>VLOOKUP(I636,Presupuesto!$B$11:$C$566,2,0)</f>
        <v>UTILES DE ESCRITORIO, OFICINA Y ENSE¥ANZA</v>
      </c>
      <c r="K636" s="321" t="s">
        <v>1444</v>
      </c>
      <c r="L636" s="98" t="s">
        <v>409</v>
      </c>
    </row>
    <row r="637" spans="3:12" ht="15.75" thickBot="1">
      <c r="C637" s="216" t="s">
        <v>442</v>
      </c>
      <c r="D637" s="217">
        <v>0</v>
      </c>
      <c r="E637" s="322">
        <v>0</v>
      </c>
      <c r="F637" s="104">
        <f>HLOOKUP(C637,$AH$2:$BU$3,2,0)</f>
        <v>4506.1665000000003</v>
      </c>
      <c r="G637" s="105">
        <f>D637*E637*F637</f>
        <v>0</v>
      </c>
      <c r="H637" s="320" t="s">
        <v>126</v>
      </c>
      <c r="I637" s="324" t="s">
        <v>298</v>
      </c>
      <c r="J637" s="106" t="str">
        <f>VLOOKUP(I637,Presupuesto!$B$11:$C$566,2,0)</f>
        <v>VIATICOS (26200-00)</v>
      </c>
      <c r="K637" s="321" t="s">
        <v>1444</v>
      </c>
      <c r="L637" s="325" t="s">
        <v>409</v>
      </c>
    </row>
    <row r="639" spans="3:12" ht="15.75" thickBot="1"/>
    <row r="640" spans="3:12" ht="15.75" thickBot="1">
      <c r="C640" s="29" t="s">
        <v>43</v>
      </c>
      <c r="D640" s="30">
        <f>SUM(G647:G656)</f>
        <v>30000</v>
      </c>
      <c r="E640" s="93"/>
      <c r="F640" s="93"/>
      <c r="G640" s="93"/>
      <c r="H640" s="76"/>
      <c r="I640" s="76"/>
      <c r="J640" s="76"/>
      <c r="K640" s="112"/>
      <c r="L640" s="434"/>
    </row>
    <row r="641" spans="3:12">
      <c r="C641" s="70"/>
      <c r="D641" s="31"/>
      <c r="E641" s="93"/>
      <c r="F641" s="93"/>
      <c r="G641" s="93"/>
      <c r="H641" s="76"/>
      <c r="I641" s="76"/>
      <c r="J641" s="76"/>
      <c r="K641" s="112"/>
      <c r="L641" s="434"/>
    </row>
    <row r="642" spans="3:12">
      <c r="C642" s="70"/>
      <c r="D642" s="31"/>
      <c r="E642" s="93"/>
      <c r="F642" s="93"/>
      <c r="G642" s="93"/>
      <c r="H642" s="76"/>
      <c r="I642" s="76"/>
      <c r="J642" s="76"/>
      <c r="K642" s="112"/>
      <c r="L642" s="434"/>
    </row>
    <row r="643" spans="3:12" ht="15.75">
      <c r="C643" s="202" t="s">
        <v>389</v>
      </c>
      <c r="D643" s="351" t="s">
        <v>2258</v>
      </c>
      <c r="E643" s="93"/>
      <c r="F643" s="93"/>
      <c r="G643" s="93"/>
      <c r="H643" s="76"/>
      <c r="I643" s="76"/>
      <c r="J643" s="76"/>
      <c r="K643" s="112"/>
      <c r="L643" s="434"/>
    </row>
    <row r="644" spans="3:12" ht="18.75">
      <c r="C644" s="210" t="str">
        <f>IFERROR(VLOOKUP(D643,'1. Desarrollo e Innov. Curricu.'!$E:$F,2,FALSE),IFERROR(VLOOKUP(D643,'2. Investigación Científica'!$E:$F,2,FALSE),IFERROR(VLOOKUP(D643,'3. Vinculación Univ. Sociedad'!$E:$F,2,FALSE),IFERROR(VLOOKUP(D643,'4. Docencia y Profesorado Univ.'!$E:$F,2,FALSE),IFERROR(VLOOKUP(D643,'5. Estudiantes y Graduados'!$E:$F,2,FALSE),IFERROR(VLOOKUP(D643,'11. Gestion Administrativa'!$E:$F,2,FALSE),IFERROR(VLOOKUP(D643,'13. Gestión Académica'!$E:$F,2,FALSE),IFERROR(VLOOKUP(D643,'8. Asegura. de la Calid. y M'!$E:$F,2,FALSE),IFERROR(VLOOKUP(D643,'6. Gestión del Conocimiento'!$E:$F,2,FALSE),IFERROR(VLOOKUP(D643,'15. Gobernabilidad y Proceso...'!$E:$F,2,FALSE),IFERROR(VLOOKUP(D643,'12. Gestión del Talento Humano'!$E:$F,2,FALSE),IFERROR(VLOOKUP(D643,'14. Internacional... de la E.S.'!$E:$F,2,FALSE),IFERROR(VLOOKUP(D643,'10. Posgrado'!$E:$F,2,FALSE),IFERROR(VLOOKUP(D643,'17. Gestión TIC'!$E:$F,2,FALSE),IFERROR(VLOOKUP(D643,'16. Desa. del Sistema Educ.Sup.'!$E:$F,2,FALSE),IFERROR(VLOOKUP(D643,'9. Cultura de Inno. Insti...'!$E:$F,2,FALSE),VLOOKUP(D643,'7. Lo Esencial de la Reforma U.'!$E:$F,2,0)))))))))))))))))</f>
        <v xml:space="preserve">1.  Cronograma de eventos Científicos.                                   </v>
      </c>
      <c r="D644" s="31"/>
      <c r="E644" s="93"/>
      <c r="F644" s="93"/>
      <c r="G644" s="93"/>
      <c r="H644" s="76"/>
      <c r="I644" s="76"/>
      <c r="J644" s="76"/>
      <c r="K644" s="112"/>
      <c r="L644" s="434"/>
    </row>
    <row r="645" spans="3:12" ht="15.75" thickBot="1">
      <c r="C645" s="70"/>
      <c r="D645" s="31"/>
      <c r="E645" s="93"/>
      <c r="F645" s="93"/>
      <c r="G645" s="93"/>
      <c r="H645" s="76"/>
      <c r="I645" s="76"/>
      <c r="J645" s="76"/>
      <c r="K645" s="112"/>
      <c r="L645" s="434"/>
    </row>
    <row r="646" spans="3:12" ht="30.75" thickBot="1">
      <c r="C646" s="126" t="s">
        <v>44</v>
      </c>
      <c r="D646" s="129" t="s">
        <v>45</v>
      </c>
      <c r="E646" s="128" t="s">
        <v>55</v>
      </c>
      <c r="F646" s="128" t="s">
        <v>57</v>
      </c>
      <c r="G646" s="127" t="s">
        <v>27</v>
      </c>
      <c r="H646" s="133" t="s">
        <v>128</v>
      </c>
      <c r="I646" s="128" t="s">
        <v>46</v>
      </c>
      <c r="J646" s="128" t="s">
        <v>129</v>
      </c>
      <c r="K646" s="128" t="s">
        <v>407</v>
      </c>
      <c r="L646" s="128" t="s">
        <v>408</v>
      </c>
    </row>
    <row r="647" spans="3:12" ht="15.75" thickBot="1">
      <c r="C647" s="317" t="s">
        <v>47</v>
      </c>
      <c r="D647" s="830">
        <v>200</v>
      </c>
      <c r="E647" s="318">
        <v>1</v>
      </c>
      <c r="F647" s="115">
        <v>10000</v>
      </c>
      <c r="G647" s="319">
        <f t="shared" ref="G647:G655" si="42">E647*F647</f>
        <v>10000</v>
      </c>
      <c r="H647" s="320" t="s">
        <v>126</v>
      </c>
      <c r="I647" s="116" t="s">
        <v>696</v>
      </c>
      <c r="J647" s="116" t="str">
        <f>VLOOKUP(I647,Presupuesto!$B$11:$C$566,2,0)</f>
        <v>SERVICIOS DE CAPACITACION.</v>
      </c>
      <c r="K647" s="321" t="s">
        <v>1444</v>
      </c>
      <c r="L647" s="116" t="s">
        <v>391</v>
      </c>
    </row>
    <row r="648" spans="3:12" ht="15.75" thickBot="1">
      <c r="C648" s="99" t="s">
        <v>48</v>
      </c>
      <c r="D648" s="831"/>
      <c r="E648" s="200">
        <v>0</v>
      </c>
      <c r="F648" s="100">
        <v>10</v>
      </c>
      <c r="G648" s="97">
        <f t="shared" si="42"/>
        <v>0</v>
      </c>
      <c r="H648" s="320" t="s">
        <v>126</v>
      </c>
      <c r="I648" s="98" t="s">
        <v>714</v>
      </c>
      <c r="J648" s="98" t="str">
        <f>VLOOKUP(I648,Presupuesto!$B$11:$C$566,2,0)</f>
        <v>SERVICIOS DE IMPRENTA PUBLIC.Y REPRODUCCION</v>
      </c>
      <c r="K648" s="321" t="s">
        <v>1444</v>
      </c>
      <c r="L648" s="98" t="s">
        <v>409</v>
      </c>
    </row>
    <row r="649" spans="3:12" ht="15.75" thickBot="1">
      <c r="C649" s="99" t="s">
        <v>49</v>
      </c>
      <c r="D649" s="831"/>
      <c r="E649" s="200">
        <v>200</v>
      </c>
      <c r="F649" s="100">
        <v>100</v>
      </c>
      <c r="G649" s="97">
        <f t="shared" si="42"/>
        <v>20000</v>
      </c>
      <c r="H649" s="320" t="s">
        <v>126</v>
      </c>
      <c r="I649" s="98" t="s">
        <v>789</v>
      </c>
      <c r="J649" s="98" t="str">
        <f>VLOOKUP(I649,Presupuesto!$B$11:$C$566,2,0)</f>
        <v>ALIMENTOS B EBIDAS PARA PERSONAS</v>
      </c>
      <c r="K649" s="321" t="s">
        <v>1444</v>
      </c>
      <c r="L649" s="98" t="s">
        <v>393</v>
      </c>
    </row>
    <row r="650" spans="3:12" ht="15.75" thickBot="1">
      <c r="C650" s="99" t="s">
        <v>50</v>
      </c>
      <c r="D650" s="831"/>
      <c r="E650" s="151"/>
      <c r="F650" s="118">
        <v>16000</v>
      </c>
      <c r="G650" s="97">
        <f t="shared" si="42"/>
        <v>0</v>
      </c>
      <c r="H650" s="320" t="s">
        <v>126</v>
      </c>
      <c r="I650" s="314" t="s">
        <v>297</v>
      </c>
      <c r="J650" s="98" t="str">
        <f>VLOOKUP(I650,Presupuesto!$B$11:$C$566,2,0)</f>
        <v>PASAJES (26100-00)</v>
      </c>
      <c r="K650" s="321" t="s">
        <v>1444</v>
      </c>
      <c r="L650" s="98" t="s">
        <v>409</v>
      </c>
    </row>
    <row r="651" spans="3:12" ht="15.75" thickBot="1">
      <c r="C651" s="99" t="s">
        <v>414</v>
      </c>
      <c r="D651" s="831"/>
      <c r="E651" s="151"/>
      <c r="F651" s="118">
        <v>250</v>
      </c>
      <c r="G651" s="97">
        <f t="shared" si="42"/>
        <v>0</v>
      </c>
      <c r="H651" s="320" t="s">
        <v>126</v>
      </c>
      <c r="I651" s="98" t="s">
        <v>818</v>
      </c>
      <c r="J651" s="98" t="str">
        <f>VLOOKUP(I651,Presupuesto!$B$11:$C$566,2,0)</f>
        <v>PRODUCTOS PAPEL Y CARTON</v>
      </c>
      <c r="K651" s="321" t="s">
        <v>1444</v>
      </c>
      <c r="L651" s="98" t="s">
        <v>409</v>
      </c>
    </row>
    <row r="652" spans="3:12" ht="15.75" thickBot="1">
      <c r="C652" s="99" t="s">
        <v>51</v>
      </c>
      <c r="D652" s="831"/>
      <c r="E652" s="200"/>
      <c r="F652" s="100">
        <v>85</v>
      </c>
      <c r="G652" s="97">
        <f t="shared" si="42"/>
        <v>0</v>
      </c>
      <c r="H652" s="320" t="s">
        <v>126</v>
      </c>
      <c r="I652" s="98" t="s">
        <v>818</v>
      </c>
      <c r="J652" s="98" t="str">
        <f>VLOOKUP(I652,Presupuesto!$B$11:$C$566,2,0)</f>
        <v>PRODUCTOS PAPEL Y CARTON</v>
      </c>
      <c r="K652" s="321" t="s">
        <v>1444</v>
      </c>
      <c r="L652" s="98" t="s">
        <v>409</v>
      </c>
    </row>
    <row r="653" spans="3:12" ht="15.75" thickBot="1">
      <c r="C653" s="99" t="s">
        <v>120</v>
      </c>
      <c r="D653" s="831"/>
      <c r="E653" s="200"/>
      <c r="F653" s="100">
        <v>36</v>
      </c>
      <c r="G653" s="97">
        <f t="shared" si="42"/>
        <v>0</v>
      </c>
      <c r="H653" s="320" t="s">
        <v>126</v>
      </c>
      <c r="I653" s="98" t="s">
        <v>939</v>
      </c>
      <c r="J653" s="98" t="str">
        <f>VLOOKUP(I653,Presupuesto!$B$11:$C$566,2,0)</f>
        <v>UTILES DE ESCRITORIO, OFICINA Y ENSE¥ANZA</v>
      </c>
      <c r="K653" s="321" t="s">
        <v>1444</v>
      </c>
      <c r="L653" s="98" t="s">
        <v>409</v>
      </c>
    </row>
    <row r="654" spans="3:12" ht="15.75" thickBot="1">
      <c r="C654" s="99" t="s">
        <v>34</v>
      </c>
      <c r="D654" s="831"/>
      <c r="E654" s="200"/>
      <c r="F654" s="100">
        <v>80</v>
      </c>
      <c r="G654" s="97">
        <f t="shared" si="42"/>
        <v>0</v>
      </c>
      <c r="H654" s="320" t="s">
        <v>126</v>
      </c>
      <c r="I654" s="98" t="s">
        <v>939</v>
      </c>
      <c r="J654" s="98" t="str">
        <f>VLOOKUP(I654,Presupuesto!$B$11:$C$566,2,0)</f>
        <v>UTILES DE ESCRITORIO, OFICINA Y ENSE¥ANZA</v>
      </c>
      <c r="K654" s="321" t="s">
        <v>1444</v>
      </c>
      <c r="L654" s="98" t="s">
        <v>409</v>
      </c>
    </row>
    <row r="655" spans="3:12" ht="15.75" thickBot="1">
      <c r="C655" s="109" t="s">
        <v>52</v>
      </c>
      <c r="D655" s="831"/>
      <c r="E655" s="212"/>
      <c r="F655" s="119">
        <v>25</v>
      </c>
      <c r="G655" s="97">
        <f t="shared" si="42"/>
        <v>0</v>
      </c>
      <c r="H655" s="320" t="s">
        <v>126</v>
      </c>
      <c r="I655" s="98" t="s">
        <v>939</v>
      </c>
      <c r="J655" s="98" t="str">
        <f>VLOOKUP(I655,Presupuesto!$B$11:$C$566,2,0)</f>
        <v>UTILES DE ESCRITORIO, OFICINA Y ENSE¥ANZA</v>
      </c>
      <c r="K655" s="321" t="s">
        <v>1444</v>
      </c>
      <c r="L655" s="98" t="s">
        <v>409</v>
      </c>
    </row>
    <row r="656" spans="3:12" ht="15.75" thickBot="1">
      <c r="C656" s="216" t="s">
        <v>442</v>
      </c>
      <c r="D656" s="217">
        <v>0</v>
      </c>
      <c r="E656" s="322">
        <v>0</v>
      </c>
      <c r="F656" s="104">
        <f>HLOOKUP(C656,$AH$2:$BU$3,2,0)</f>
        <v>4506.1665000000003</v>
      </c>
      <c r="G656" s="105">
        <f>D656*E656*F656</f>
        <v>0</v>
      </c>
      <c r="H656" s="320" t="s">
        <v>126</v>
      </c>
      <c r="I656" s="324" t="s">
        <v>298</v>
      </c>
      <c r="J656" s="106" t="str">
        <f>VLOOKUP(I656,Presupuesto!$B$11:$C$566,2,0)</f>
        <v>VIATICOS (26200-00)</v>
      </c>
      <c r="K656" s="321" t="s">
        <v>1444</v>
      </c>
      <c r="L656" s="325" t="s">
        <v>409</v>
      </c>
    </row>
    <row r="658" spans="3:12" ht="15.75" thickBot="1"/>
    <row r="659" spans="3:12" ht="15.75" thickBot="1">
      <c r="C659" s="29" t="s">
        <v>43</v>
      </c>
      <c r="D659" s="30">
        <f>SUM(G666:G675)</f>
        <v>32400</v>
      </c>
      <c r="E659" s="93"/>
      <c r="F659" s="93"/>
      <c r="G659" s="93"/>
      <c r="H659" s="76"/>
      <c r="I659" s="76"/>
      <c r="J659" s="76"/>
      <c r="K659" s="112"/>
      <c r="L659" s="434"/>
    </row>
    <row r="660" spans="3:12">
      <c r="C660" s="70"/>
      <c r="D660" s="31"/>
      <c r="E660" s="93"/>
      <c r="F660" s="93"/>
      <c r="G660" s="93"/>
      <c r="H660" s="76"/>
      <c r="I660" s="76"/>
      <c r="J660" s="76"/>
      <c r="K660" s="112"/>
      <c r="L660" s="434"/>
    </row>
    <row r="661" spans="3:12">
      <c r="C661" s="70"/>
      <c r="D661" s="31"/>
      <c r="E661" s="93"/>
      <c r="F661" s="93"/>
      <c r="G661" s="93"/>
      <c r="H661" s="76"/>
      <c r="I661" s="76"/>
      <c r="J661" s="76"/>
      <c r="K661" s="112"/>
      <c r="L661" s="434"/>
    </row>
    <row r="662" spans="3:12" ht="15.75">
      <c r="C662" s="202" t="s">
        <v>389</v>
      </c>
      <c r="D662" s="351" t="s">
        <v>2272</v>
      </c>
      <c r="E662" s="93"/>
      <c r="F662" s="93"/>
      <c r="G662" s="93"/>
      <c r="H662" s="76"/>
      <c r="I662" s="76"/>
      <c r="J662" s="76"/>
      <c r="K662" s="112"/>
      <c r="L662" s="434"/>
    </row>
    <row r="663" spans="3:12" ht="18.75">
      <c r="C663" s="210" t="str">
        <f>IFERROR(VLOOKUP(D662,'1. Desarrollo e Innov. Curricu.'!$E:$F,2,FALSE),IFERROR(VLOOKUP(D662,'2. Investigación Científica'!$E:$F,2,FALSE),IFERROR(VLOOKUP(D662,'3. Vinculación Univ. Sociedad'!$E:$F,2,FALSE),IFERROR(VLOOKUP(D662,'4. Docencia y Profesorado Univ.'!$E:$F,2,FALSE),IFERROR(VLOOKUP(D662,'5. Estudiantes y Graduados'!$E:$F,2,FALSE),IFERROR(VLOOKUP(D662,'11. Gestion Administrativa'!$E:$F,2,FALSE),IFERROR(VLOOKUP(D662,'13. Gestión Académica'!$E:$F,2,FALSE),IFERROR(VLOOKUP(D662,'8. Asegura. de la Calid. y M'!$E:$F,2,FALSE),IFERROR(VLOOKUP(D662,'6. Gestión del Conocimiento'!$E:$F,2,FALSE),IFERROR(VLOOKUP(D662,'15. Gobernabilidad y Proceso...'!$E:$F,2,FALSE),IFERROR(VLOOKUP(D662,'12. Gestión del Talento Humano'!$E:$F,2,FALSE),IFERROR(VLOOKUP(D662,'14. Internacional... de la E.S.'!$E:$F,2,FALSE),IFERROR(VLOOKUP(D662,'10. Posgrado'!$E:$F,2,FALSE),IFERROR(VLOOKUP(D662,'17. Gestión TIC'!$E:$F,2,FALSE),IFERROR(VLOOKUP(D662,'16. Desa. del Sistema Educ.Sup.'!$E:$F,2,FALSE),IFERROR(VLOOKUP(D662,'9. Cultura de Inno. Insti...'!$E:$F,2,FALSE),VLOOKUP(D662,'7. Lo Esencial de la Reforma U.'!$E:$F,2,0)))))))))))))))))</f>
        <v>1.Reuniones de trabajo con equipos de posgrados de cada unidad académica</v>
      </c>
      <c r="D663" s="31"/>
      <c r="E663" s="93"/>
      <c r="F663" s="93"/>
      <c r="G663" s="93"/>
      <c r="H663" s="76"/>
      <c r="I663" s="76"/>
      <c r="J663" s="76"/>
      <c r="K663" s="112"/>
      <c r="L663" s="434"/>
    </row>
    <row r="664" spans="3:12" ht="15.75" thickBot="1">
      <c r="C664" s="70"/>
      <c r="D664" s="31"/>
      <c r="E664" s="93"/>
      <c r="F664" s="93"/>
      <c r="G664" s="93"/>
      <c r="H664" s="76"/>
      <c r="I664" s="76"/>
      <c r="J664" s="76"/>
      <c r="K664" s="112"/>
      <c r="L664" s="434"/>
    </row>
    <row r="665" spans="3:12" ht="30.75" thickBot="1">
      <c r="C665" s="126" t="s">
        <v>44</v>
      </c>
      <c r="D665" s="129" t="s">
        <v>45</v>
      </c>
      <c r="E665" s="128" t="s">
        <v>55</v>
      </c>
      <c r="F665" s="128" t="s">
        <v>57</v>
      </c>
      <c r="G665" s="127" t="s">
        <v>27</v>
      </c>
      <c r="H665" s="133" t="s">
        <v>128</v>
      </c>
      <c r="I665" s="128" t="s">
        <v>46</v>
      </c>
      <c r="J665" s="128" t="s">
        <v>129</v>
      </c>
      <c r="K665" s="128" t="s">
        <v>407</v>
      </c>
      <c r="L665" s="128" t="s">
        <v>408</v>
      </c>
    </row>
    <row r="666" spans="3:12" ht="15.75" thickBot="1">
      <c r="C666" s="317" t="s">
        <v>47</v>
      </c>
      <c r="D666" s="830">
        <v>135</v>
      </c>
      <c r="E666" s="318">
        <v>0</v>
      </c>
      <c r="F666" s="115">
        <v>10000</v>
      </c>
      <c r="G666" s="319">
        <f t="shared" ref="G666:G674" si="43">E666*F666</f>
        <v>0</v>
      </c>
      <c r="H666" s="320" t="s">
        <v>126</v>
      </c>
      <c r="I666" s="116" t="s">
        <v>696</v>
      </c>
      <c r="J666" s="116" t="str">
        <f>VLOOKUP(I666,Presupuesto!$B$11:$C$566,2,0)</f>
        <v>SERVICIOS DE CAPACITACION.</v>
      </c>
      <c r="K666" s="321" t="s">
        <v>1444</v>
      </c>
      <c r="L666" s="116" t="s">
        <v>391</v>
      </c>
    </row>
    <row r="667" spans="3:12" ht="15.75" thickBot="1">
      <c r="C667" s="99" t="s">
        <v>48</v>
      </c>
      <c r="D667" s="831"/>
      <c r="E667" s="200">
        <v>0</v>
      </c>
      <c r="F667" s="100">
        <v>10</v>
      </c>
      <c r="G667" s="97">
        <f t="shared" si="43"/>
        <v>0</v>
      </c>
      <c r="H667" s="320" t="s">
        <v>126</v>
      </c>
      <c r="I667" s="98" t="s">
        <v>714</v>
      </c>
      <c r="J667" s="98" t="str">
        <f>VLOOKUP(I667,Presupuesto!$B$11:$C$566,2,0)</f>
        <v>SERVICIOS DE IMPRENTA PUBLIC.Y REPRODUCCION</v>
      </c>
      <c r="K667" s="321" t="s">
        <v>1444</v>
      </c>
      <c r="L667" s="98" t="s">
        <v>409</v>
      </c>
    </row>
    <row r="668" spans="3:12" ht="15.75" thickBot="1">
      <c r="C668" s="99" t="s">
        <v>49</v>
      </c>
      <c r="D668" s="831"/>
      <c r="E668" s="200">
        <v>270</v>
      </c>
      <c r="F668" s="100">
        <v>120</v>
      </c>
      <c r="G668" s="97">
        <f t="shared" si="43"/>
        <v>32400</v>
      </c>
      <c r="H668" s="320" t="s">
        <v>126</v>
      </c>
      <c r="I668" s="98" t="s">
        <v>789</v>
      </c>
      <c r="J668" s="98" t="str">
        <f>VLOOKUP(I668,Presupuesto!$B$11:$C$566,2,0)</f>
        <v>ALIMENTOS B EBIDAS PARA PERSONAS</v>
      </c>
      <c r="K668" s="321" t="s">
        <v>1444</v>
      </c>
      <c r="L668" s="98" t="s">
        <v>393</v>
      </c>
    </row>
    <row r="669" spans="3:12" ht="15.75" thickBot="1">
      <c r="C669" s="99" t="s">
        <v>50</v>
      </c>
      <c r="D669" s="831"/>
      <c r="E669" s="151"/>
      <c r="F669" s="118">
        <v>16000</v>
      </c>
      <c r="G669" s="97">
        <f t="shared" si="43"/>
        <v>0</v>
      </c>
      <c r="H669" s="320" t="s">
        <v>126</v>
      </c>
      <c r="I669" s="314" t="s">
        <v>297</v>
      </c>
      <c r="J669" s="98" t="str">
        <f>VLOOKUP(I669,Presupuesto!$B$11:$C$566,2,0)</f>
        <v>PASAJES (26100-00)</v>
      </c>
      <c r="K669" s="321" t="s">
        <v>1444</v>
      </c>
      <c r="L669" s="98" t="s">
        <v>409</v>
      </c>
    </row>
    <row r="670" spans="3:12" ht="15.75" thickBot="1">
      <c r="C670" s="99" t="s">
        <v>414</v>
      </c>
      <c r="D670" s="831"/>
      <c r="E670" s="151"/>
      <c r="F670" s="118">
        <v>250</v>
      </c>
      <c r="G670" s="97">
        <f t="shared" si="43"/>
        <v>0</v>
      </c>
      <c r="H670" s="320" t="s">
        <v>126</v>
      </c>
      <c r="I670" s="98" t="s">
        <v>818</v>
      </c>
      <c r="J670" s="98" t="str">
        <f>VLOOKUP(I670,Presupuesto!$B$11:$C$566,2,0)</f>
        <v>PRODUCTOS PAPEL Y CARTON</v>
      </c>
      <c r="K670" s="321" t="s">
        <v>1444</v>
      </c>
      <c r="L670" s="98" t="s">
        <v>409</v>
      </c>
    </row>
    <row r="671" spans="3:12" ht="15.75" thickBot="1">
      <c r="C671" s="99" t="s">
        <v>51</v>
      </c>
      <c r="D671" s="831"/>
      <c r="E671" s="200"/>
      <c r="F671" s="100">
        <v>85</v>
      </c>
      <c r="G671" s="97">
        <f t="shared" si="43"/>
        <v>0</v>
      </c>
      <c r="H671" s="320" t="s">
        <v>126</v>
      </c>
      <c r="I671" s="98" t="s">
        <v>818</v>
      </c>
      <c r="J671" s="98" t="str">
        <f>VLOOKUP(I671,Presupuesto!$B$11:$C$566,2,0)</f>
        <v>PRODUCTOS PAPEL Y CARTON</v>
      </c>
      <c r="K671" s="321" t="s">
        <v>1444</v>
      </c>
      <c r="L671" s="98" t="s">
        <v>409</v>
      </c>
    </row>
    <row r="672" spans="3:12" ht="15.75" thickBot="1">
      <c r="C672" s="99" t="s">
        <v>120</v>
      </c>
      <c r="D672" s="831"/>
      <c r="E672" s="200"/>
      <c r="F672" s="100">
        <v>36</v>
      </c>
      <c r="G672" s="97">
        <f t="shared" si="43"/>
        <v>0</v>
      </c>
      <c r="H672" s="320" t="s">
        <v>126</v>
      </c>
      <c r="I672" s="98" t="s">
        <v>939</v>
      </c>
      <c r="J672" s="98" t="str">
        <f>VLOOKUP(I672,Presupuesto!$B$11:$C$566,2,0)</f>
        <v>UTILES DE ESCRITORIO, OFICINA Y ENSE¥ANZA</v>
      </c>
      <c r="K672" s="321" t="s">
        <v>1444</v>
      </c>
      <c r="L672" s="98" t="s">
        <v>409</v>
      </c>
    </row>
    <row r="673" spans="3:12" ht="15.75" thickBot="1">
      <c r="C673" s="99" t="s">
        <v>34</v>
      </c>
      <c r="D673" s="831"/>
      <c r="E673" s="200"/>
      <c r="F673" s="100">
        <v>80</v>
      </c>
      <c r="G673" s="97">
        <f t="shared" si="43"/>
        <v>0</v>
      </c>
      <c r="H673" s="320" t="s">
        <v>126</v>
      </c>
      <c r="I673" s="98" t="s">
        <v>939</v>
      </c>
      <c r="J673" s="98" t="str">
        <f>VLOOKUP(I673,Presupuesto!$B$11:$C$566,2,0)</f>
        <v>UTILES DE ESCRITORIO, OFICINA Y ENSE¥ANZA</v>
      </c>
      <c r="K673" s="321" t="s">
        <v>1444</v>
      </c>
      <c r="L673" s="98" t="s">
        <v>409</v>
      </c>
    </row>
    <row r="674" spans="3:12" ht="15.75" thickBot="1">
      <c r="C674" s="109" t="s">
        <v>52</v>
      </c>
      <c r="D674" s="831"/>
      <c r="E674" s="212"/>
      <c r="F674" s="119">
        <v>25</v>
      </c>
      <c r="G674" s="97">
        <f t="shared" si="43"/>
        <v>0</v>
      </c>
      <c r="H674" s="320" t="s">
        <v>126</v>
      </c>
      <c r="I674" s="98" t="s">
        <v>939</v>
      </c>
      <c r="J674" s="98" t="str">
        <f>VLOOKUP(I674,Presupuesto!$B$11:$C$566,2,0)</f>
        <v>UTILES DE ESCRITORIO, OFICINA Y ENSE¥ANZA</v>
      </c>
      <c r="K674" s="321" t="s">
        <v>1444</v>
      </c>
      <c r="L674" s="98" t="s">
        <v>409</v>
      </c>
    </row>
    <row r="675" spans="3:12" ht="15.75" thickBot="1">
      <c r="C675" s="216" t="s">
        <v>442</v>
      </c>
      <c r="D675" s="217">
        <v>0</v>
      </c>
      <c r="E675" s="322">
        <v>0</v>
      </c>
      <c r="F675" s="104">
        <f>HLOOKUP(C675,$AH$2:$BU$3,2,0)</f>
        <v>4506.1665000000003</v>
      </c>
      <c r="G675" s="105">
        <f>D675*E675*F675</f>
        <v>0</v>
      </c>
      <c r="H675" s="320" t="s">
        <v>126</v>
      </c>
      <c r="I675" s="324" t="s">
        <v>298</v>
      </c>
      <c r="J675" s="106" t="str">
        <f>VLOOKUP(I675,Presupuesto!$B$11:$C$566,2,0)</f>
        <v>VIATICOS (26200-00)</v>
      </c>
      <c r="K675" s="321" t="s">
        <v>1444</v>
      </c>
      <c r="L675" s="325" t="s">
        <v>409</v>
      </c>
    </row>
    <row r="677" spans="3:12" ht="15.75" thickBot="1"/>
    <row r="678" spans="3:12" ht="15.75" thickBot="1">
      <c r="C678" s="29" t="s">
        <v>43</v>
      </c>
      <c r="D678" s="30">
        <f>SUM(G685:G694)</f>
        <v>180000</v>
      </c>
      <c r="E678" s="93"/>
      <c r="F678" s="93"/>
      <c r="G678" s="93"/>
      <c r="H678" s="76"/>
      <c r="I678" s="76"/>
      <c r="J678" s="76"/>
      <c r="K678" s="112"/>
      <c r="L678" s="434"/>
    </row>
    <row r="679" spans="3:12">
      <c r="C679" s="70"/>
      <c r="D679" s="31"/>
      <c r="E679" s="93"/>
      <c r="F679" s="93"/>
      <c r="G679" s="93"/>
      <c r="H679" s="76"/>
      <c r="I679" s="76"/>
      <c r="J679" s="76"/>
      <c r="K679" s="112"/>
      <c r="L679" s="434"/>
    </row>
    <row r="680" spans="3:12">
      <c r="C680" s="70"/>
      <c r="D680" s="31"/>
      <c r="E680" s="93"/>
      <c r="F680" s="93"/>
      <c r="G680" s="93"/>
      <c r="H680" s="76"/>
      <c r="I680" s="76"/>
      <c r="J680" s="76"/>
      <c r="K680" s="112"/>
      <c r="L680" s="434"/>
    </row>
    <row r="681" spans="3:12" ht="15.75">
      <c r="C681" s="202" t="s">
        <v>389</v>
      </c>
      <c r="D681" s="351" t="s">
        <v>2273</v>
      </c>
      <c r="E681" s="93"/>
      <c r="F681" s="93"/>
      <c r="G681" s="93"/>
      <c r="H681" s="76"/>
      <c r="I681" s="76"/>
      <c r="J681" s="76"/>
      <c r="K681" s="112"/>
      <c r="L681" s="434"/>
    </row>
    <row r="682" spans="3:12" ht="18.75">
      <c r="C682" s="210" t="str">
        <f>IFERROR(VLOOKUP(D681,'1. Desarrollo e Innov. Curricu.'!$E:$F,2,FALSE),IFERROR(VLOOKUP(D681,'2. Investigación Científica'!$E:$F,2,FALSE),IFERROR(VLOOKUP(D681,'3. Vinculación Univ. Sociedad'!$E:$F,2,FALSE),IFERROR(VLOOKUP(D681,'4. Docencia y Profesorado Univ.'!$E:$F,2,FALSE),IFERROR(VLOOKUP(D681,'5. Estudiantes y Graduados'!$E:$F,2,FALSE),IFERROR(VLOOKUP(D681,'11. Gestion Administrativa'!$E:$F,2,FALSE),IFERROR(VLOOKUP(D681,'13. Gestión Académica'!$E:$F,2,FALSE),IFERROR(VLOOKUP(D681,'8. Asegura. de la Calid. y M'!$E:$F,2,FALSE),IFERROR(VLOOKUP(D681,'6. Gestión del Conocimiento'!$E:$F,2,FALSE),IFERROR(VLOOKUP(D681,'15. Gobernabilidad y Proceso...'!$E:$F,2,FALSE),IFERROR(VLOOKUP(D681,'12. Gestión del Talento Humano'!$E:$F,2,FALSE),IFERROR(VLOOKUP(D681,'14. Internacional... de la E.S.'!$E:$F,2,FALSE),IFERROR(VLOOKUP(D681,'10. Posgrado'!$E:$F,2,FALSE),IFERROR(VLOOKUP(D681,'17. Gestión TIC'!$E:$F,2,FALSE),IFERROR(VLOOKUP(D681,'16. Desa. del Sistema Educ.Sup.'!$E:$F,2,FALSE),IFERROR(VLOOKUP(D681,'9. Cultura de Inno. Insti...'!$E:$F,2,FALSE),VLOOKUP(D681,'7. Lo Esencial de la Reforma U.'!$E:$F,2,0)))))))))))))))))</f>
        <v xml:space="preserve">2 Realización de talleres de capacitación                     Propuestas de vinculación de cada posgrados o de los posgrados </v>
      </c>
      <c r="D682" s="31"/>
      <c r="E682" s="93"/>
      <c r="F682" s="93"/>
      <c r="G682" s="93"/>
      <c r="H682" s="76"/>
      <c r="I682" s="76"/>
      <c r="J682" s="76"/>
      <c r="K682" s="112"/>
      <c r="L682" s="434"/>
    </row>
    <row r="683" spans="3:12" ht="15.75" thickBot="1">
      <c r="C683" s="70"/>
      <c r="D683" s="31"/>
      <c r="E683" s="93"/>
      <c r="F683" s="93"/>
      <c r="G683" s="93"/>
      <c r="H683" s="76"/>
      <c r="I683" s="76"/>
      <c r="J683" s="76"/>
      <c r="K683" s="112"/>
      <c r="L683" s="434"/>
    </row>
    <row r="684" spans="3:12" ht="30.75" thickBot="1">
      <c r="C684" s="126" t="s">
        <v>44</v>
      </c>
      <c r="D684" s="129" t="s">
        <v>45</v>
      </c>
      <c r="E684" s="128" t="s">
        <v>55</v>
      </c>
      <c r="F684" s="128" t="s">
        <v>57</v>
      </c>
      <c r="G684" s="127" t="s">
        <v>27</v>
      </c>
      <c r="H684" s="133" t="s">
        <v>128</v>
      </c>
      <c r="I684" s="128" t="s">
        <v>46</v>
      </c>
      <c r="J684" s="128" t="s">
        <v>129</v>
      </c>
      <c r="K684" s="128" t="s">
        <v>407</v>
      </c>
      <c r="L684" s="128" t="s">
        <v>408</v>
      </c>
    </row>
    <row r="685" spans="3:12" ht="15.75" thickBot="1">
      <c r="C685" s="317" t="s">
        <v>47</v>
      </c>
      <c r="D685" s="830">
        <v>300</v>
      </c>
      <c r="E685" s="318">
        <v>3</v>
      </c>
      <c r="F685" s="115">
        <v>10000</v>
      </c>
      <c r="G685" s="319">
        <f t="shared" ref="G685:G693" si="44">E685*F685</f>
        <v>30000</v>
      </c>
      <c r="H685" s="320" t="s">
        <v>126</v>
      </c>
      <c r="I685" s="116" t="s">
        <v>696</v>
      </c>
      <c r="J685" s="116" t="str">
        <f>VLOOKUP(I685,Presupuesto!$B$11:$C$566,2,0)</f>
        <v>SERVICIOS DE CAPACITACION.</v>
      </c>
      <c r="K685" s="321" t="s">
        <v>1444</v>
      </c>
      <c r="L685" s="116" t="s">
        <v>391</v>
      </c>
    </row>
    <row r="686" spans="3:12" ht="15.75" thickBot="1">
      <c r="C686" s="99" t="s">
        <v>48</v>
      </c>
      <c r="D686" s="831"/>
      <c r="E686" s="200">
        <v>0</v>
      </c>
      <c r="F686" s="100">
        <v>10</v>
      </c>
      <c r="G686" s="97">
        <f t="shared" si="44"/>
        <v>0</v>
      </c>
      <c r="H686" s="320" t="s">
        <v>126</v>
      </c>
      <c r="I686" s="98" t="s">
        <v>714</v>
      </c>
      <c r="J686" s="98" t="str">
        <f>VLOOKUP(I686,Presupuesto!$B$11:$C$566,2,0)</f>
        <v>SERVICIOS DE IMPRENTA PUBLIC.Y REPRODUCCION</v>
      </c>
      <c r="K686" s="321" t="s">
        <v>1444</v>
      </c>
      <c r="L686" s="98" t="s">
        <v>409</v>
      </c>
    </row>
    <row r="687" spans="3:12" ht="15.75" thickBot="1">
      <c r="C687" s="99" t="s">
        <v>49</v>
      </c>
      <c r="D687" s="831"/>
      <c r="E687" s="200">
        <v>300</v>
      </c>
      <c r="F687" s="100">
        <v>200</v>
      </c>
      <c r="G687" s="97">
        <f t="shared" si="44"/>
        <v>60000</v>
      </c>
      <c r="H687" s="320" t="s">
        <v>126</v>
      </c>
      <c r="I687" s="98" t="s">
        <v>789</v>
      </c>
      <c r="J687" s="98" t="str">
        <f>VLOOKUP(I687,Presupuesto!$B$11:$C$566,2,0)</f>
        <v>ALIMENTOS B EBIDAS PARA PERSONAS</v>
      </c>
      <c r="K687" s="321" t="s">
        <v>1444</v>
      </c>
      <c r="L687" s="98" t="s">
        <v>393</v>
      </c>
    </row>
    <row r="688" spans="3:12" ht="15.75" thickBot="1">
      <c r="C688" s="99" t="s">
        <v>50</v>
      </c>
      <c r="D688" s="831"/>
      <c r="E688" s="151"/>
      <c r="F688" s="118">
        <v>16000</v>
      </c>
      <c r="G688" s="97">
        <f t="shared" si="44"/>
        <v>0</v>
      </c>
      <c r="H688" s="320" t="s">
        <v>126</v>
      </c>
      <c r="I688" s="314" t="s">
        <v>297</v>
      </c>
      <c r="J688" s="98" t="str">
        <f>VLOOKUP(I688,Presupuesto!$B$11:$C$566,2,0)</f>
        <v>PASAJES (26100-00)</v>
      </c>
      <c r="K688" s="321" t="s">
        <v>1444</v>
      </c>
      <c r="L688" s="98" t="s">
        <v>409</v>
      </c>
    </row>
    <row r="689" spans="3:12" ht="15.75" thickBot="1">
      <c r="C689" s="99" t="s">
        <v>414</v>
      </c>
      <c r="D689" s="831"/>
      <c r="E689" s="151"/>
      <c r="F689" s="118">
        <v>250</v>
      </c>
      <c r="G689" s="97">
        <f t="shared" si="44"/>
        <v>0</v>
      </c>
      <c r="H689" s="320" t="s">
        <v>126</v>
      </c>
      <c r="I689" s="98" t="s">
        <v>818</v>
      </c>
      <c r="J689" s="98" t="str">
        <f>VLOOKUP(I689,Presupuesto!$B$11:$C$566,2,0)</f>
        <v>PRODUCTOS PAPEL Y CARTON</v>
      </c>
      <c r="K689" s="321" t="s">
        <v>1444</v>
      </c>
      <c r="L689" s="98" t="s">
        <v>409</v>
      </c>
    </row>
    <row r="690" spans="3:12" ht="15.75" thickBot="1">
      <c r="C690" s="99" t="s">
        <v>51</v>
      </c>
      <c r="D690" s="831"/>
      <c r="E690" s="200"/>
      <c r="F690" s="100">
        <v>85</v>
      </c>
      <c r="G690" s="97">
        <f t="shared" si="44"/>
        <v>0</v>
      </c>
      <c r="H690" s="320" t="s">
        <v>126</v>
      </c>
      <c r="I690" s="98" t="s">
        <v>818</v>
      </c>
      <c r="J690" s="98" t="str">
        <f>VLOOKUP(I690,Presupuesto!$B$11:$C$566,2,0)</f>
        <v>PRODUCTOS PAPEL Y CARTON</v>
      </c>
      <c r="K690" s="321" t="s">
        <v>1444</v>
      </c>
      <c r="L690" s="98" t="s">
        <v>409</v>
      </c>
    </row>
    <row r="691" spans="3:12" ht="15.75" thickBot="1">
      <c r="C691" s="99" t="s">
        <v>120</v>
      </c>
      <c r="D691" s="831"/>
      <c r="E691" s="200"/>
      <c r="F691" s="100">
        <v>36</v>
      </c>
      <c r="G691" s="97">
        <f t="shared" si="44"/>
        <v>0</v>
      </c>
      <c r="H691" s="320" t="s">
        <v>126</v>
      </c>
      <c r="I691" s="98" t="s">
        <v>939</v>
      </c>
      <c r="J691" s="98" t="str">
        <f>VLOOKUP(I691,Presupuesto!$B$11:$C$566,2,0)</f>
        <v>UTILES DE ESCRITORIO, OFICINA Y ENSE¥ANZA</v>
      </c>
      <c r="K691" s="321" t="s">
        <v>1444</v>
      </c>
      <c r="L691" s="98" t="s">
        <v>409</v>
      </c>
    </row>
    <row r="692" spans="3:12" ht="15.75" thickBot="1">
      <c r="C692" s="99" t="s">
        <v>34</v>
      </c>
      <c r="D692" s="831"/>
      <c r="E692" s="200"/>
      <c r="F692" s="100">
        <v>80</v>
      </c>
      <c r="G692" s="97">
        <f t="shared" si="44"/>
        <v>0</v>
      </c>
      <c r="H692" s="320" t="s">
        <v>126</v>
      </c>
      <c r="I692" s="98" t="s">
        <v>939</v>
      </c>
      <c r="J692" s="98" t="str">
        <f>VLOOKUP(I692,Presupuesto!$B$11:$C$566,2,0)</f>
        <v>UTILES DE ESCRITORIO, OFICINA Y ENSE¥ANZA</v>
      </c>
      <c r="K692" s="321" t="s">
        <v>1444</v>
      </c>
      <c r="L692" s="98" t="s">
        <v>409</v>
      </c>
    </row>
    <row r="693" spans="3:12" ht="15.75" thickBot="1">
      <c r="C693" s="109" t="s">
        <v>52</v>
      </c>
      <c r="D693" s="831"/>
      <c r="E693" s="212"/>
      <c r="F693" s="119">
        <v>25</v>
      </c>
      <c r="G693" s="97">
        <f t="shared" si="44"/>
        <v>0</v>
      </c>
      <c r="H693" s="320" t="s">
        <v>126</v>
      </c>
      <c r="I693" s="98" t="s">
        <v>939</v>
      </c>
      <c r="J693" s="98" t="str">
        <f>VLOOKUP(I693,Presupuesto!$B$11:$C$566,2,0)</f>
        <v>UTILES DE ESCRITORIO, OFICINA Y ENSE¥ANZA</v>
      </c>
      <c r="K693" s="321" t="s">
        <v>1444</v>
      </c>
      <c r="L693" s="98" t="s">
        <v>409</v>
      </c>
    </row>
    <row r="694" spans="3:12" ht="15.75" thickBot="1">
      <c r="C694" s="216" t="s">
        <v>421</v>
      </c>
      <c r="D694" s="217">
        <v>10</v>
      </c>
      <c r="E694" s="322">
        <v>4</v>
      </c>
      <c r="F694" s="104">
        <f>HLOOKUP(C694,$AH$2:$BU$3,2,0)</f>
        <v>2250</v>
      </c>
      <c r="G694" s="105">
        <f>D694*E694*F694</f>
        <v>90000</v>
      </c>
      <c r="H694" s="320" t="s">
        <v>126</v>
      </c>
      <c r="I694" s="324" t="s">
        <v>298</v>
      </c>
      <c r="J694" s="106" t="str">
        <f>VLOOKUP(I694,Presupuesto!$B$11:$C$566,2,0)</f>
        <v>VIATICOS (26200-00)</v>
      </c>
      <c r="K694" s="321" t="s">
        <v>1444</v>
      </c>
      <c r="L694" s="325" t="s">
        <v>409</v>
      </c>
    </row>
    <row r="696" spans="3:12" ht="15.75" thickBot="1"/>
    <row r="697" spans="3:12" ht="15.75" thickBot="1">
      <c r="C697" s="29" t="s">
        <v>43</v>
      </c>
      <c r="D697" s="30">
        <f>SUM(G704:G713)</f>
        <v>180000</v>
      </c>
      <c r="E697" s="93"/>
      <c r="F697" s="93"/>
      <c r="G697" s="93"/>
      <c r="H697" s="76"/>
      <c r="I697" s="76"/>
      <c r="J697" s="76"/>
      <c r="K697" s="112"/>
      <c r="L697" s="434"/>
    </row>
    <row r="698" spans="3:12">
      <c r="C698" s="70"/>
      <c r="D698" s="31"/>
      <c r="E698" s="93"/>
      <c r="F698" s="93"/>
      <c r="G698" s="93"/>
      <c r="H698" s="76"/>
      <c r="I698" s="76"/>
      <c r="J698" s="76"/>
      <c r="K698" s="112"/>
      <c r="L698" s="434"/>
    </row>
    <row r="699" spans="3:12">
      <c r="C699" s="70"/>
      <c r="D699" s="31"/>
      <c r="E699" s="93"/>
      <c r="F699" s="93"/>
      <c r="G699" s="93"/>
      <c r="H699" s="76"/>
      <c r="I699" s="76"/>
      <c r="J699" s="76"/>
      <c r="K699" s="112"/>
      <c r="L699" s="434"/>
    </row>
    <row r="700" spans="3:12" ht="15.75">
      <c r="C700" s="202" t="s">
        <v>389</v>
      </c>
      <c r="D700" s="351" t="s">
        <v>2286</v>
      </c>
      <c r="E700" s="93"/>
      <c r="F700" s="93"/>
      <c r="G700" s="93"/>
      <c r="H700" s="76"/>
      <c r="I700" s="76"/>
      <c r="J700" s="76"/>
      <c r="K700" s="112"/>
      <c r="L700" s="434"/>
    </row>
    <row r="701" spans="3:12" ht="18.75">
      <c r="C701" s="210" t="str">
        <f>IFERROR(VLOOKUP(D700,'1. Desarrollo e Innov. Curricu.'!$E:$F,2,FALSE),IFERROR(VLOOKUP(D700,'2. Investigación Científica'!$E:$F,2,FALSE),IFERROR(VLOOKUP(D700,'3. Vinculación Univ. Sociedad'!$E:$F,2,FALSE),IFERROR(VLOOKUP(D700,'4. Docencia y Profesorado Univ.'!$E:$F,2,FALSE),IFERROR(VLOOKUP(D700,'5. Estudiantes y Graduados'!$E:$F,2,FALSE),IFERROR(VLOOKUP(D700,'11. Gestion Administrativa'!$E:$F,2,FALSE),IFERROR(VLOOKUP(D700,'13. Gestión Académica'!$E:$F,2,FALSE),IFERROR(VLOOKUP(D700,'8. Asegura. de la Calid. y M'!$E:$F,2,FALSE),IFERROR(VLOOKUP(D700,'6. Gestión del Conocimiento'!$E:$F,2,FALSE),IFERROR(VLOOKUP(D700,'15. Gobernabilidad y Proceso...'!$E:$F,2,FALSE),IFERROR(VLOOKUP(D700,'12. Gestión del Talento Humano'!$E:$F,2,FALSE),IFERROR(VLOOKUP(D700,'14. Internacional... de la E.S.'!$E:$F,2,FALSE),IFERROR(VLOOKUP(D700,'10. Posgrado'!$E:$F,2,FALSE),IFERROR(VLOOKUP(D700,'17. Gestión TIC'!$E:$F,2,FALSE),IFERROR(VLOOKUP(D700,'16. Desa. del Sistema Educ.Sup.'!$E:$F,2,FALSE),IFERROR(VLOOKUP(D700,'9. Cultura de Inno. Insti...'!$E:$F,2,FALSE),VLOOKUP(D700,'7. Lo Esencial de la Reforma U.'!$E:$F,2,0)))))))))))))))))</f>
        <v>Realización de talleres/ seminarios/ jornadas de capacitación</v>
      </c>
      <c r="D701" s="31"/>
      <c r="E701" s="93"/>
      <c r="F701" s="93"/>
      <c r="G701" s="93"/>
      <c r="H701" s="76"/>
      <c r="I701" s="76"/>
      <c r="J701" s="76"/>
      <c r="K701" s="112"/>
      <c r="L701" s="434"/>
    </row>
    <row r="702" spans="3:12" ht="15.75" thickBot="1">
      <c r="C702" s="70"/>
      <c r="D702" s="31"/>
      <c r="E702" s="93"/>
      <c r="F702" s="93"/>
      <c r="G702" s="93"/>
      <c r="H702" s="76"/>
      <c r="I702" s="76"/>
      <c r="J702" s="76"/>
      <c r="K702" s="112"/>
      <c r="L702" s="434"/>
    </row>
    <row r="703" spans="3:12" ht="30.75" thickBot="1">
      <c r="C703" s="126" t="s">
        <v>44</v>
      </c>
      <c r="D703" s="129" t="s">
        <v>45</v>
      </c>
      <c r="E703" s="128" t="s">
        <v>55</v>
      </c>
      <c r="F703" s="128" t="s">
        <v>57</v>
      </c>
      <c r="G703" s="127" t="s">
        <v>27</v>
      </c>
      <c r="H703" s="133" t="s">
        <v>128</v>
      </c>
      <c r="I703" s="128" t="s">
        <v>46</v>
      </c>
      <c r="J703" s="128" t="s">
        <v>129</v>
      </c>
      <c r="K703" s="128" t="s">
        <v>407</v>
      </c>
      <c r="L703" s="128" t="s">
        <v>408</v>
      </c>
    </row>
    <row r="704" spans="3:12" ht="15.75" thickBot="1">
      <c r="C704" s="317" t="s">
        <v>47</v>
      </c>
      <c r="D704" s="830">
        <v>300</v>
      </c>
      <c r="E704" s="318">
        <v>3</v>
      </c>
      <c r="F704" s="115">
        <v>10000</v>
      </c>
      <c r="G704" s="319">
        <f t="shared" ref="G704:G712" si="45">E704*F704</f>
        <v>30000</v>
      </c>
      <c r="H704" s="320" t="s">
        <v>126</v>
      </c>
      <c r="I704" s="116" t="s">
        <v>696</v>
      </c>
      <c r="J704" s="116" t="str">
        <f>VLOOKUP(I704,Presupuesto!$B$11:$C$566,2,0)</f>
        <v>SERVICIOS DE CAPACITACION.</v>
      </c>
      <c r="K704" s="321" t="s">
        <v>1444</v>
      </c>
      <c r="L704" s="116" t="s">
        <v>391</v>
      </c>
    </row>
    <row r="705" spans="3:12" ht="15.75" thickBot="1">
      <c r="C705" s="99" t="s">
        <v>48</v>
      </c>
      <c r="D705" s="831"/>
      <c r="E705" s="200">
        <v>0</v>
      </c>
      <c r="F705" s="100">
        <v>10</v>
      </c>
      <c r="G705" s="97">
        <f t="shared" si="45"/>
        <v>0</v>
      </c>
      <c r="H705" s="320" t="s">
        <v>126</v>
      </c>
      <c r="I705" s="98" t="s">
        <v>714</v>
      </c>
      <c r="J705" s="98" t="str">
        <f>VLOOKUP(I705,Presupuesto!$B$11:$C$566,2,0)</f>
        <v>SERVICIOS DE IMPRENTA PUBLIC.Y REPRODUCCION</v>
      </c>
      <c r="K705" s="321" t="s">
        <v>1444</v>
      </c>
      <c r="L705" s="98" t="s">
        <v>409</v>
      </c>
    </row>
    <row r="706" spans="3:12" ht="15.75" thickBot="1">
      <c r="C706" s="99" t="s">
        <v>49</v>
      </c>
      <c r="D706" s="831"/>
      <c r="E706" s="200">
        <v>300</v>
      </c>
      <c r="F706" s="100">
        <v>200</v>
      </c>
      <c r="G706" s="97">
        <f t="shared" si="45"/>
        <v>60000</v>
      </c>
      <c r="H706" s="320" t="s">
        <v>126</v>
      </c>
      <c r="I706" s="98" t="s">
        <v>789</v>
      </c>
      <c r="J706" s="98" t="str">
        <f>VLOOKUP(I706,Presupuesto!$B$11:$C$566,2,0)</f>
        <v>ALIMENTOS B EBIDAS PARA PERSONAS</v>
      </c>
      <c r="K706" s="321" t="s">
        <v>1444</v>
      </c>
      <c r="L706" s="98" t="s">
        <v>393</v>
      </c>
    </row>
    <row r="707" spans="3:12" ht="15.75" thickBot="1">
      <c r="C707" s="99" t="s">
        <v>50</v>
      </c>
      <c r="D707" s="831"/>
      <c r="E707" s="151"/>
      <c r="F707" s="118">
        <v>16000</v>
      </c>
      <c r="G707" s="97">
        <f t="shared" si="45"/>
        <v>0</v>
      </c>
      <c r="H707" s="320" t="s">
        <v>126</v>
      </c>
      <c r="I707" s="314" t="s">
        <v>297</v>
      </c>
      <c r="J707" s="98" t="str">
        <f>VLOOKUP(I707,Presupuesto!$B$11:$C$566,2,0)</f>
        <v>PASAJES (26100-00)</v>
      </c>
      <c r="K707" s="321" t="s">
        <v>1444</v>
      </c>
      <c r="L707" s="98" t="s">
        <v>409</v>
      </c>
    </row>
    <row r="708" spans="3:12" ht="15.75" thickBot="1">
      <c r="C708" s="99" t="s">
        <v>414</v>
      </c>
      <c r="D708" s="831"/>
      <c r="E708" s="151"/>
      <c r="F708" s="118">
        <v>250</v>
      </c>
      <c r="G708" s="97">
        <f t="shared" si="45"/>
        <v>0</v>
      </c>
      <c r="H708" s="320" t="s">
        <v>126</v>
      </c>
      <c r="I708" s="98" t="s">
        <v>818</v>
      </c>
      <c r="J708" s="98" t="str">
        <f>VLOOKUP(I708,Presupuesto!$B$11:$C$566,2,0)</f>
        <v>PRODUCTOS PAPEL Y CARTON</v>
      </c>
      <c r="K708" s="321" t="s">
        <v>1444</v>
      </c>
      <c r="L708" s="98" t="s">
        <v>409</v>
      </c>
    </row>
    <row r="709" spans="3:12" ht="15.75" thickBot="1">
      <c r="C709" s="99" t="s">
        <v>51</v>
      </c>
      <c r="D709" s="831"/>
      <c r="E709" s="200"/>
      <c r="F709" s="100">
        <v>85</v>
      </c>
      <c r="G709" s="97">
        <f t="shared" si="45"/>
        <v>0</v>
      </c>
      <c r="H709" s="320" t="s">
        <v>126</v>
      </c>
      <c r="I709" s="98" t="s">
        <v>818</v>
      </c>
      <c r="J709" s="98" t="str">
        <f>VLOOKUP(I709,Presupuesto!$B$11:$C$566,2,0)</f>
        <v>PRODUCTOS PAPEL Y CARTON</v>
      </c>
      <c r="K709" s="321" t="s">
        <v>1444</v>
      </c>
      <c r="L709" s="98" t="s">
        <v>409</v>
      </c>
    </row>
    <row r="710" spans="3:12" ht="15.75" thickBot="1">
      <c r="C710" s="99" t="s">
        <v>120</v>
      </c>
      <c r="D710" s="831"/>
      <c r="E710" s="200"/>
      <c r="F710" s="100">
        <v>36</v>
      </c>
      <c r="G710" s="97">
        <f t="shared" si="45"/>
        <v>0</v>
      </c>
      <c r="H710" s="320" t="s">
        <v>126</v>
      </c>
      <c r="I710" s="98" t="s">
        <v>939</v>
      </c>
      <c r="J710" s="98" t="str">
        <f>VLOOKUP(I710,Presupuesto!$B$11:$C$566,2,0)</f>
        <v>UTILES DE ESCRITORIO, OFICINA Y ENSE¥ANZA</v>
      </c>
      <c r="K710" s="321" t="s">
        <v>1444</v>
      </c>
      <c r="L710" s="98" t="s">
        <v>409</v>
      </c>
    </row>
    <row r="711" spans="3:12" ht="15.75" thickBot="1">
      <c r="C711" s="99" t="s">
        <v>34</v>
      </c>
      <c r="D711" s="831"/>
      <c r="E711" s="200"/>
      <c r="F711" s="100">
        <v>80</v>
      </c>
      <c r="G711" s="97">
        <f t="shared" si="45"/>
        <v>0</v>
      </c>
      <c r="H711" s="320" t="s">
        <v>126</v>
      </c>
      <c r="I711" s="98" t="s">
        <v>939</v>
      </c>
      <c r="J711" s="98" t="str">
        <f>VLOOKUP(I711,Presupuesto!$B$11:$C$566,2,0)</f>
        <v>UTILES DE ESCRITORIO, OFICINA Y ENSE¥ANZA</v>
      </c>
      <c r="K711" s="321" t="s">
        <v>1444</v>
      </c>
      <c r="L711" s="98" t="s">
        <v>409</v>
      </c>
    </row>
    <row r="712" spans="3:12" ht="15.75" thickBot="1">
      <c r="C712" s="109" t="s">
        <v>52</v>
      </c>
      <c r="D712" s="831"/>
      <c r="E712" s="212"/>
      <c r="F712" s="119">
        <v>25</v>
      </c>
      <c r="G712" s="97">
        <f t="shared" si="45"/>
        <v>0</v>
      </c>
      <c r="H712" s="320" t="s">
        <v>126</v>
      </c>
      <c r="I712" s="98" t="s">
        <v>939</v>
      </c>
      <c r="J712" s="98" t="str">
        <f>VLOOKUP(I712,Presupuesto!$B$11:$C$566,2,0)</f>
        <v>UTILES DE ESCRITORIO, OFICINA Y ENSE¥ANZA</v>
      </c>
      <c r="K712" s="321" t="s">
        <v>1444</v>
      </c>
      <c r="L712" s="98" t="s">
        <v>409</v>
      </c>
    </row>
    <row r="713" spans="3:12" ht="15.75" thickBot="1">
      <c r="C713" s="216" t="s">
        <v>421</v>
      </c>
      <c r="D713" s="217">
        <v>10</v>
      </c>
      <c r="E713" s="322">
        <v>4</v>
      </c>
      <c r="F713" s="104">
        <f>HLOOKUP(C713,$AH$2:$BU$3,2,0)</f>
        <v>2250</v>
      </c>
      <c r="G713" s="105">
        <f>D713*E713*F713</f>
        <v>90000</v>
      </c>
      <c r="H713" s="320" t="s">
        <v>126</v>
      </c>
      <c r="I713" s="324" t="s">
        <v>298</v>
      </c>
      <c r="J713" s="106" t="str">
        <f>VLOOKUP(I713,Presupuesto!$B$11:$C$566,2,0)</f>
        <v>VIATICOS (26200-00)</v>
      </c>
      <c r="K713" s="321" t="s">
        <v>1444</v>
      </c>
      <c r="L713" s="325" t="s">
        <v>409</v>
      </c>
    </row>
    <row r="715" spans="3:12" ht="15.75" thickBot="1"/>
    <row r="716" spans="3:12" ht="15.75" thickBot="1">
      <c r="C716" s="29" t="s">
        <v>43</v>
      </c>
      <c r="D716" s="30">
        <f>SUM(G723:G732)</f>
        <v>123750</v>
      </c>
      <c r="E716" s="93"/>
      <c r="F716" s="93"/>
      <c r="G716" s="93"/>
      <c r="H716" s="76"/>
      <c r="I716" s="76"/>
      <c r="J716" s="76"/>
      <c r="K716" s="112"/>
      <c r="L716" s="434"/>
    </row>
    <row r="717" spans="3:12">
      <c r="C717" s="70"/>
      <c r="D717" s="31"/>
      <c r="E717" s="93"/>
      <c r="F717" s="93"/>
      <c r="G717" s="93"/>
      <c r="H717" s="76"/>
      <c r="I717" s="76"/>
      <c r="J717" s="76"/>
      <c r="K717" s="112"/>
      <c r="L717" s="434"/>
    </row>
    <row r="718" spans="3:12">
      <c r="C718" s="70"/>
      <c r="D718" s="31"/>
      <c r="E718" s="93"/>
      <c r="F718" s="93"/>
      <c r="G718" s="93"/>
      <c r="H718" s="76"/>
      <c r="I718" s="76"/>
      <c r="J718" s="76"/>
      <c r="K718" s="112"/>
      <c r="L718" s="434"/>
    </row>
    <row r="719" spans="3:12" ht="15.75">
      <c r="C719" s="202" t="s">
        <v>389</v>
      </c>
      <c r="D719" s="351" t="s">
        <v>2306</v>
      </c>
      <c r="E719" s="93"/>
      <c r="F719" s="93"/>
      <c r="G719" s="93"/>
      <c r="H719" s="76"/>
      <c r="I719" s="76"/>
      <c r="J719" s="76"/>
      <c r="K719" s="112"/>
      <c r="L719" s="434"/>
    </row>
    <row r="720" spans="3:12" ht="18.75">
      <c r="C720" s="210" t="str">
        <f>IFERROR(VLOOKUP(D719,'1. Desarrollo e Innov. Curricu.'!$E:$F,2,FALSE),IFERROR(VLOOKUP(D719,'2. Investigación Científica'!$E:$F,2,FALSE),IFERROR(VLOOKUP(D719,'3. Vinculación Univ. Sociedad'!$E:$F,2,FALSE),IFERROR(VLOOKUP(D719,'4. Docencia y Profesorado Univ.'!$E:$F,2,FALSE),IFERROR(VLOOKUP(D719,'5. Estudiantes y Graduados'!$E:$F,2,FALSE),IFERROR(VLOOKUP(D719,'11. Gestion Administrativa'!$E:$F,2,FALSE),IFERROR(VLOOKUP(D719,'13. Gestión Académica'!$E:$F,2,FALSE),IFERROR(VLOOKUP(D719,'8. Asegura. de la Calid. y M'!$E:$F,2,FALSE),IFERROR(VLOOKUP(D719,'6. Gestión del Conocimiento'!$E:$F,2,FALSE),IFERROR(VLOOKUP(D719,'15. Gobernabilidad y Proceso...'!$E:$F,2,FALSE),IFERROR(VLOOKUP(D719,'12. Gestión del Talento Humano'!$E:$F,2,FALSE),IFERROR(VLOOKUP(D719,'14. Internacional... de la E.S.'!$E:$F,2,FALSE),IFERROR(VLOOKUP(D719,'10. Posgrado'!$E:$F,2,FALSE),IFERROR(VLOOKUP(D719,'17. Gestión TIC'!$E:$F,2,FALSE),IFERROR(VLOOKUP(D719,'16. Desa. del Sistema Educ.Sup.'!$E:$F,2,FALSE),IFERROR(VLOOKUP(D719,'9. Cultura de Inno. Insti...'!$E:$F,2,FALSE),VLOOKUP(D719,'7. Lo Esencial de la Reforma U.'!$E:$F,2,0)))))))))))))))))</f>
        <v>1. Elaboración de las guías de formación y capacitación.  2. Selección y acondicionamiento de espacio de capacitación. 3. Selección e invitación a participantes en la capacitación.  3. Preparación de guías de evaluación de capacitación.</v>
      </c>
      <c r="D720" s="31"/>
      <c r="E720" s="93"/>
      <c r="F720" s="93"/>
      <c r="G720" s="93"/>
      <c r="H720" s="76"/>
      <c r="I720" s="76"/>
      <c r="J720" s="76"/>
      <c r="K720" s="112"/>
      <c r="L720" s="434"/>
    </row>
    <row r="721" spans="3:12" ht="15.75" thickBot="1">
      <c r="C721" s="70"/>
      <c r="D721" s="31"/>
      <c r="E721" s="93"/>
      <c r="F721" s="93"/>
      <c r="G721" s="93"/>
      <c r="H721" s="76"/>
      <c r="I721" s="76"/>
      <c r="J721" s="76"/>
      <c r="K721" s="112"/>
      <c r="L721" s="434"/>
    </row>
    <row r="722" spans="3:12" ht="30.75" thickBot="1">
      <c r="C722" s="126" t="s">
        <v>44</v>
      </c>
      <c r="D722" s="129" t="s">
        <v>45</v>
      </c>
      <c r="E722" s="128" t="s">
        <v>55</v>
      </c>
      <c r="F722" s="128" t="s">
        <v>57</v>
      </c>
      <c r="G722" s="127" t="s">
        <v>27</v>
      </c>
      <c r="H722" s="133" t="s">
        <v>128</v>
      </c>
      <c r="I722" s="128" t="s">
        <v>46</v>
      </c>
      <c r="J722" s="128" t="s">
        <v>129</v>
      </c>
      <c r="K722" s="128" t="s">
        <v>407</v>
      </c>
      <c r="L722" s="128" t="s">
        <v>408</v>
      </c>
    </row>
    <row r="723" spans="3:12" ht="15.75" thickBot="1">
      <c r="C723" s="317" t="s">
        <v>47</v>
      </c>
      <c r="D723" s="830">
        <v>100</v>
      </c>
      <c r="E723" s="318">
        <v>3</v>
      </c>
      <c r="F723" s="115">
        <v>10000</v>
      </c>
      <c r="G723" s="319">
        <f t="shared" ref="G723:G731" si="46">E723*F723</f>
        <v>30000</v>
      </c>
      <c r="H723" s="320" t="s">
        <v>126</v>
      </c>
      <c r="I723" s="116" t="s">
        <v>696</v>
      </c>
      <c r="J723" s="116" t="str">
        <f>VLOOKUP(I723,Presupuesto!$B$11:$C$566,2,0)</f>
        <v>SERVICIOS DE CAPACITACION.</v>
      </c>
      <c r="K723" s="321" t="s">
        <v>1444</v>
      </c>
      <c r="L723" s="116" t="s">
        <v>391</v>
      </c>
    </row>
    <row r="724" spans="3:12" ht="15.75" thickBot="1">
      <c r="C724" s="99" t="s">
        <v>48</v>
      </c>
      <c r="D724" s="831"/>
      <c r="E724" s="200">
        <v>0</v>
      </c>
      <c r="F724" s="100">
        <v>10</v>
      </c>
      <c r="G724" s="97">
        <f t="shared" si="46"/>
        <v>0</v>
      </c>
      <c r="H724" s="320" t="s">
        <v>126</v>
      </c>
      <c r="I724" s="98" t="s">
        <v>714</v>
      </c>
      <c r="J724" s="98" t="str">
        <f>VLOOKUP(I724,Presupuesto!$B$11:$C$566,2,0)</f>
        <v>SERVICIOS DE IMPRENTA PUBLIC.Y REPRODUCCION</v>
      </c>
      <c r="K724" s="321" t="s">
        <v>1444</v>
      </c>
      <c r="L724" s="98" t="s">
        <v>409</v>
      </c>
    </row>
    <row r="725" spans="3:12" ht="15.75" thickBot="1">
      <c r="C725" s="99" t="s">
        <v>49</v>
      </c>
      <c r="D725" s="831"/>
      <c r="E725" s="200">
        <v>300</v>
      </c>
      <c r="F725" s="100">
        <v>200</v>
      </c>
      <c r="G725" s="97">
        <f t="shared" si="46"/>
        <v>60000</v>
      </c>
      <c r="H725" s="320" t="s">
        <v>126</v>
      </c>
      <c r="I725" s="98" t="s">
        <v>789</v>
      </c>
      <c r="J725" s="98" t="str">
        <f>VLOOKUP(I725,Presupuesto!$B$11:$C$566,2,0)</f>
        <v>ALIMENTOS B EBIDAS PARA PERSONAS</v>
      </c>
      <c r="K725" s="321" t="s">
        <v>1444</v>
      </c>
      <c r="L725" s="98" t="s">
        <v>393</v>
      </c>
    </row>
    <row r="726" spans="3:12" ht="15.75" thickBot="1">
      <c r="C726" s="99" t="s">
        <v>50</v>
      </c>
      <c r="D726" s="831"/>
      <c r="E726" s="151"/>
      <c r="F726" s="118">
        <v>16000</v>
      </c>
      <c r="G726" s="97">
        <f t="shared" si="46"/>
        <v>0</v>
      </c>
      <c r="H726" s="320" t="s">
        <v>126</v>
      </c>
      <c r="I726" s="314" t="s">
        <v>297</v>
      </c>
      <c r="J726" s="98" t="str">
        <f>VLOOKUP(I726,Presupuesto!$B$11:$C$566,2,0)</f>
        <v>PASAJES (26100-00)</v>
      </c>
      <c r="K726" s="321" t="s">
        <v>1444</v>
      </c>
      <c r="L726" s="98" t="s">
        <v>409</v>
      </c>
    </row>
    <row r="727" spans="3:12" ht="15.75" thickBot="1">
      <c r="C727" s="99" t="s">
        <v>414</v>
      </c>
      <c r="D727" s="831"/>
      <c r="E727" s="151"/>
      <c r="F727" s="118">
        <v>250</v>
      </c>
      <c r="G727" s="97">
        <f t="shared" si="46"/>
        <v>0</v>
      </c>
      <c r="H727" s="320" t="s">
        <v>126</v>
      </c>
      <c r="I727" s="98" t="s">
        <v>818</v>
      </c>
      <c r="J727" s="98" t="str">
        <f>VLOOKUP(I727,Presupuesto!$B$11:$C$566,2,0)</f>
        <v>PRODUCTOS PAPEL Y CARTON</v>
      </c>
      <c r="K727" s="321" t="s">
        <v>1444</v>
      </c>
      <c r="L727" s="98" t="s">
        <v>409</v>
      </c>
    </row>
    <row r="728" spans="3:12" ht="15.75" thickBot="1">
      <c r="C728" s="99" t="s">
        <v>51</v>
      </c>
      <c r="D728" s="831"/>
      <c r="E728" s="200"/>
      <c r="F728" s="100">
        <v>85</v>
      </c>
      <c r="G728" s="97">
        <f t="shared" si="46"/>
        <v>0</v>
      </c>
      <c r="H728" s="320" t="s">
        <v>126</v>
      </c>
      <c r="I728" s="98" t="s">
        <v>818</v>
      </c>
      <c r="J728" s="98" t="str">
        <f>VLOOKUP(I728,Presupuesto!$B$11:$C$566,2,0)</f>
        <v>PRODUCTOS PAPEL Y CARTON</v>
      </c>
      <c r="K728" s="321" t="s">
        <v>1444</v>
      </c>
      <c r="L728" s="98" t="s">
        <v>409</v>
      </c>
    </row>
    <row r="729" spans="3:12" ht="15.75" thickBot="1">
      <c r="C729" s="99" t="s">
        <v>120</v>
      </c>
      <c r="D729" s="831"/>
      <c r="E729" s="200"/>
      <c r="F729" s="100">
        <v>36</v>
      </c>
      <c r="G729" s="97">
        <f t="shared" si="46"/>
        <v>0</v>
      </c>
      <c r="H729" s="320" t="s">
        <v>126</v>
      </c>
      <c r="I729" s="98" t="s">
        <v>939</v>
      </c>
      <c r="J729" s="98" t="str">
        <f>VLOOKUP(I729,Presupuesto!$B$11:$C$566,2,0)</f>
        <v>UTILES DE ESCRITORIO, OFICINA Y ENSE¥ANZA</v>
      </c>
      <c r="K729" s="321" t="s">
        <v>1444</v>
      </c>
      <c r="L729" s="98" t="s">
        <v>409</v>
      </c>
    </row>
    <row r="730" spans="3:12" ht="15.75" thickBot="1">
      <c r="C730" s="99" t="s">
        <v>34</v>
      </c>
      <c r="D730" s="831"/>
      <c r="E730" s="200"/>
      <c r="F730" s="100">
        <v>80</v>
      </c>
      <c r="G730" s="97">
        <f t="shared" si="46"/>
        <v>0</v>
      </c>
      <c r="H730" s="320" t="s">
        <v>126</v>
      </c>
      <c r="I730" s="98" t="s">
        <v>939</v>
      </c>
      <c r="J730" s="98" t="str">
        <f>VLOOKUP(I730,Presupuesto!$B$11:$C$566,2,0)</f>
        <v>UTILES DE ESCRITORIO, OFICINA Y ENSE¥ANZA</v>
      </c>
      <c r="K730" s="321" t="s">
        <v>1444</v>
      </c>
      <c r="L730" s="98" t="s">
        <v>409</v>
      </c>
    </row>
    <row r="731" spans="3:12" ht="15.75" thickBot="1">
      <c r="C731" s="109" t="s">
        <v>52</v>
      </c>
      <c r="D731" s="831"/>
      <c r="E731" s="212"/>
      <c r="F731" s="119">
        <v>25</v>
      </c>
      <c r="G731" s="97">
        <f t="shared" si="46"/>
        <v>0</v>
      </c>
      <c r="H731" s="320" t="s">
        <v>126</v>
      </c>
      <c r="I731" s="98" t="s">
        <v>939</v>
      </c>
      <c r="J731" s="98" t="str">
        <f>VLOOKUP(I731,Presupuesto!$B$11:$C$566,2,0)</f>
        <v>UTILES DE ESCRITORIO, OFICINA Y ENSE¥ANZA</v>
      </c>
      <c r="K731" s="321" t="s">
        <v>1444</v>
      </c>
      <c r="L731" s="98" t="s">
        <v>409</v>
      </c>
    </row>
    <row r="732" spans="3:12" ht="15.75" thickBot="1">
      <c r="C732" s="216" t="s">
        <v>421</v>
      </c>
      <c r="D732" s="217">
        <v>5</v>
      </c>
      <c r="E732" s="322">
        <v>3</v>
      </c>
      <c r="F732" s="104">
        <f>HLOOKUP(C732,$AH$2:$BU$3,2,0)</f>
        <v>2250</v>
      </c>
      <c r="G732" s="105">
        <f>D732*E732*F732</f>
        <v>33750</v>
      </c>
      <c r="H732" s="320" t="s">
        <v>126</v>
      </c>
      <c r="I732" s="324" t="s">
        <v>298</v>
      </c>
      <c r="J732" s="106" t="str">
        <f>VLOOKUP(I732,Presupuesto!$B$11:$C$566,2,0)</f>
        <v>VIATICOS (26200-00)</v>
      </c>
      <c r="K732" s="321" t="s">
        <v>1444</v>
      </c>
      <c r="L732" s="325" t="s">
        <v>409</v>
      </c>
    </row>
    <row r="734" spans="3:12" ht="15.75" thickBot="1"/>
    <row r="735" spans="3:12" ht="15.75" thickBot="1">
      <c r="C735" s="29" t="s">
        <v>43</v>
      </c>
      <c r="D735" s="30">
        <f>SUM(G742:G751)</f>
        <v>302500</v>
      </c>
      <c r="E735" s="93"/>
      <c r="F735" s="93"/>
      <c r="G735" s="93"/>
      <c r="H735" s="76"/>
      <c r="I735" s="76"/>
      <c r="J735" s="76"/>
      <c r="K735" s="112"/>
      <c r="L735" s="434"/>
    </row>
    <row r="736" spans="3:12">
      <c r="C736" s="70"/>
      <c r="D736" s="31"/>
      <c r="E736" s="93"/>
      <c r="F736" s="93"/>
      <c r="G736" s="93"/>
      <c r="H736" s="76"/>
      <c r="I736" s="76"/>
      <c r="J736" s="76"/>
      <c r="K736" s="112"/>
      <c r="L736" s="434"/>
    </row>
    <row r="737" spans="3:12">
      <c r="C737" s="70"/>
      <c r="D737" s="31"/>
      <c r="E737" s="93"/>
      <c r="F737" s="93"/>
      <c r="G737" s="93"/>
      <c r="H737" s="76"/>
      <c r="I737" s="76"/>
      <c r="J737" s="76"/>
      <c r="K737" s="112"/>
      <c r="L737" s="434"/>
    </row>
    <row r="738" spans="3:12" ht="15.75">
      <c r="C738" s="202" t="s">
        <v>389</v>
      </c>
      <c r="D738" s="351" t="s">
        <v>2310</v>
      </c>
      <c r="E738" s="93"/>
      <c r="F738" s="93"/>
      <c r="G738" s="93"/>
      <c r="H738" s="76"/>
      <c r="I738" s="76"/>
      <c r="J738" s="76"/>
      <c r="K738" s="112"/>
      <c r="L738" s="434"/>
    </row>
    <row r="739" spans="3:12" ht="18.75">
      <c r="C739" s="210" t="str">
        <f>IFERROR(VLOOKUP(D738,'1. Desarrollo e Innov. Curricu.'!$E:$F,2,FALSE),IFERROR(VLOOKUP(D738,'2. Investigación Científica'!$E:$F,2,FALSE),IFERROR(VLOOKUP(D738,'3. Vinculación Univ. Sociedad'!$E:$F,2,FALSE),IFERROR(VLOOKUP(D738,'4. Docencia y Profesorado Univ.'!$E:$F,2,FALSE),IFERROR(VLOOKUP(D738,'5. Estudiantes y Graduados'!$E:$F,2,FALSE),IFERROR(VLOOKUP(D738,'11. Gestion Administrativa'!$E:$F,2,FALSE),IFERROR(VLOOKUP(D738,'13. Gestión Académica'!$E:$F,2,FALSE),IFERROR(VLOOKUP(D738,'8. Asegura. de la Calid. y M'!$E:$F,2,FALSE),IFERROR(VLOOKUP(D738,'6. Gestión del Conocimiento'!$E:$F,2,FALSE),IFERROR(VLOOKUP(D738,'15. Gobernabilidad y Proceso...'!$E:$F,2,FALSE),IFERROR(VLOOKUP(D738,'12. Gestión del Talento Humano'!$E:$F,2,FALSE),IFERROR(VLOOKUP(D738,'14. Internacional... de la E.S.'!$E:$F,2,FALSE),IFERROR(VLOOKUP(D738,'10. Posgrado'!$E:$F,2,FALSE),IFERROR(VLOOKUP(D738,'17. Gestión TIC'!$E:$F,2,FALSE),IFERROR(VLOOKUP(D738,'16. Desa. del Sistema Educ.Sup.'!$E:$F,2,FALSE),IFERROR(VLOOKUP(D738,'9. Cultura de Inno. Insti...'!$E:$F,2,FALSE),VLOOKUP(D738,'7. Lo Esencial de la Reforma U.'!$E:$F,2,0)))))))))))))))))</f>
        <v>1. Elaboración de guiís metodológicas para la elaboración de propuestas.  2. Jornadas de trabajo con los equipos de trabajo.  3. Redacción de propuestas de gestión de posgrados.   4. Elaboración de conograma de gestión y seguimiento de las propuestas.</v>
      </c>
      <c r="D739" s="31"/>
      <c r="E739" s="93"/>
      <c r="F739" s="93"/>
      <c r="G739" s="93"/>
      <c r="H739" s="76"/>
      <c r="I739" s="76"/>
      <c r="J739" s="76"/>
      <c r="K739" s="112"/>
      <c r="L739" s="434"/>
    </row>
    <row r="740" spans="3:12" ht="15.75" thickBot="1">
      <c r="C740" s="70"/>
      <c r="D740" s="31"/>
      <c r="E740" s="93"/>
      <c r="F740" s="93"/>
      <c r="G740" s="93"/>
      <c r="H740" s="76"/>
      <c r="I740" s="76"/>
      <c r="J740" s="76"/>
      <c r="K740" s="112"/>
      <c r="L740" s="434"/>
    </row>
    <row r="741" spans="3:12" ht="30.75" thickBot="1">
      <c r="C741" s="126" t="s">
        <v>44</v>
      </c>
      <c r="D741" s="129" t="s">
        <v>45</v>
      </c>
      <c r="E741" s="128" t="s">
        <v>55</v>
      </c>
      <c r="F741" s="128" t="s">
        <v>57</v>
      </c>
      <c r="G741" s="127" t="s">
        <v>27</v>
      </c>
      <c r="H741" s="133" t="s">
        <v>128</v>
      </c>
      <c r="I741" s="128" t="s">
        <v>46</v>
      </c>
      <c r="J741" s="128" t="s">
        <v>129</v>
      </c>
      <c r="K741" s="128" t="s">
        <v>407</v>
      </c>
      <c r="L741" s="128" t="s">
        <v>408</v>
      </c>
    </row>
    <row r="742" spans="3:12" ht="15.75" thickBot="1">
      <c r="C742" s="317" t="s">
        <v>47</v>
      </c>
      <c r="D742" s="830">
        <v>200</v>
      </c>
      <c r="E742" s="318">
        <v>4</v>
      </c>
      <c r="F742" s="115">
        <v>10000</v>
      </c>
      <c r="G742" s="319">
        <f t="shared" ref="G742:G750" si="47">E742*F742</f>
        <v>40000</v>
      </c>
      <c r="H742" s="320" t="s">
        <v>126</v>
      </c>
      <c r="I742" s="116" t="s">
        <v>696</v>
      </c>
      <c r="J742" s="116" t="str">
        <f>VLOOKUP(I742,Presupuesto!$B$11:$C$566,2,0)</f>
        <v>SERVICIOS DE CAPACITACION.</v>
      </c>
      <c r="K742" s="321" t="s">
        <v>1444</v>
      </c>
      <c r="L742" s="116" t="s">
        <v>391</v>
      </c>
    </row>
    <row r="743" spans="3:12" ht="15.75" thickBot="1">
      <c r="C743" s="99" t="s">
        <v>48</v>
      </c>
      <c r="D743" s="831"/>
      <c r="E743" s="200">
        <v>0</v>
      </c>
      <c r="F743" s="100">
        <v>10</v>
      </c>
      <c r="G743" s="97">
        <f t="shared" si="47"/>
        <v>0</v>
      </c>
      <c r="H743" s="320" t="s">
        <v>126</v>
      </c>
      <c r="I743" s="98" t="s">
        <v>714</v>
      </c>
      <c r="J743" s="98" t="str">
        <f>VLOOKUP(I743,Presupuesto!$B$11:$C$566,2,0)</f>
        <v>SERVICIOS DE IMPRENTA PUBLIC.Y REPRODUCCION</v>
      </c>
      <c r="K743" s="321" t="s">
        <v>1444</v>
      </c>
      <c r="L743" s="98" t="s">
        <v>409</v>
      </c>
    </row>
    <row r="744" spans="3:12" ht="15.75" thickBot="1">
      <c r="C744" s="99" t="s">
        <v>49</v>
      </c>
      <c r="D744" s="831"/>
      <c r="E744" s="200">
        <v>600</v>
      </c>
      <c r="F744" s="100">
        <v>100</v>
      </c>
      <c r="G744" s="97">
        <f t="shared" si="47"/>
        <v>60000</v>
      </c>
      <c r="H744" s="320" t="s">
        <v>126</v>
      </c>
      <c r="I744" s="98" t="s">
        <v>789</v>
      </c>
      <c r="J744" s="98" t="str">
        <f>VLOOKUP(I744,Presupuesto!$B$11:$C$566,2,0)</f>
        <v>ALIMENTOS B EBIDAS PARA PERSONAS</v>
      </c>
      <c r="K744" s="321" t="s">
        <v>1444</v>
      </c>
      <c r="L744" s="98" t="s">
        <v>393</v>
      </c>
    </row>
    <row r="745" spans="3:12" ht="15.75" thickBot="1">
      <c r="C745" s="99" t="s">
        <v>50</v>
      </c>
      <c r="D745" s="831"/>
      <c r="E745" s="151"/>
      <c r="F745" s="118">
        <v>16000</v>
      </c>
      <c r="G745" s="97">
        <f t="shared" si="47"/>
        <v>0</v>
      </c>
      <c r="H745" s="320" t="s">
        <v>126</v>
      </c>
      <c r="I745" s="314" t="s">
        <v>297</v>
      </c>
      <c r="J745" s="98" t="str">
        <f>VLOOKUP(I745,Presupuesto!$B$11:$C$566,2,0)</f>
        <v>PASAJES (26100-00)</v>
      </c>
      <c r="K745" s="321" t="s">
        <v>1444</v>
      </c>
      <c r="L745" s="98" t="s">
        <v>409</v>
      </c>
    </row>
    <row r="746" spans="3:12" ht="15.75" thickBot="1">
      <c r="C746" s="99" t="s">
        <v>414</v>
      </c>
      <c r="D746" s="831"/>
      <c r="E746" s="151"/>
      <c r="F746" s="118">
        <v>250</v>
      </c>
      <c r="G746" s="97">
        <f t="shared" si="47"/>
        <v>0</v>
      </c>
      <c r="H746" s="320" t="s">
        <v>126</v>
      </c>
      <c r="I746" s="98" t="s">
        <v>818</v>
      </c>
      <c r="J746" s="98" t="str">
        <f>VLOOKUP(I746,Presupuesto!$B$11:$C$566,2,0)</f>
        <v>PRODUCTOS PAPEL Y CARTON</v>
      </c>
      <c r="K746" s="321" t="s">
        <v>1444</v>
      </c>
      <c r="L746" s="98" t="s">
        <v>409</v>
      </c>
    </row>
    <row r="747" spans="3:12" ht="15.75" thickBot="1">
      <c r="C747" s="99" t="s">
        <v>51</v>
      </c>
      <c r="D747" s="831"/>
      <c r="E747" s="200"/>
      <c r="F747" s="100">
        <v>85</v>
      </c>
      <c r="G747" s="97">
        <f t="shared" si="47"/>
        <v>0</v>
      </c>
      <c r="H747" s="320" t="s">
        <v>126</v>
      </c>
      <c r="I747" s="98" t="s">
        <v>818</v>
      </c>
      <c r="J747" s="98" t="str">
        <f>VLOOKUP(I747,Presupuesto!$B$11:$C$566,2,0)</f>
        <v>PRODUCTOS PAPEL Y CARTON</v>
      </c>
      <c r="K747" s="321" t="s">
        <v>1444</v>
      </c>
      <c r="L747" s="98" t="s">
        <v>409</v>
      </c>
    </row>
    <row r="748" spans="3:12" ht="15.75" thickBot="1">
      <c r="C748" s="99" t="s">
        <v>120</v>
      </c>
      <c r="D748" s="831"/>
      <c r="E748" s="200"/>
      <c r="F748" s="100">
        <v>36</v>
      </c>
      <c r="G748" s="97">
        <f t="shared" si="47"/>
        <v>0</v>
      </c>
      <c r="H748" s="320" t="s">
        <v>126</v>
      </c>
      <c r="I748" s="98" t="s">
        <v>939</v>
      </c>
      <c r="J748" s="98" t="str">
        <f>VLOOKUP(I748,Presupuesto!$B$11:$C$566,2,0)</f>
        <v>UTILES DE ESCRITORIO, OFICINA Y ENSE¥ANZA</v>
      </c>
      <c r="K748" s="321" t="s">
        <v>1444</v>
      </c>
      <c r="L748" s="98" t="s">
        <v>409</v>
      </c>
    </row>
    <row r="749" spans="3:12" ht="15.75" thickBot="1">
      <c r="C749" s="99" t="s">
        <v>34</v>
      </c>
      <c r="D749" s="831"/>
      <c r="E749" s="200"/>
      <c r="F749" s="100">
        <v>80</v>
      </c>
      <c r="G749" s="97">
        <f t="shared" si="47"/>
        <v>0</v>
      </c>
      <c r="H749" s="320" t="s">
        <v>126</v>
      </c>
      <c r="I749" s="98" t="s">
        <v>939</v>
      </c>
      <c r="J749" s="98" t="str">
        <f>VLOOKUP(I749,Presupuesto!$B$11:$C$566,2,0)</f>
        <v>UTILES DE ESCRITORIO, OFICINA Y ENSE¥ANZA</v>
      </c>
      <c r="K749" s="321" t="s">
        <v>1444</v>
      </c>
      <c r="L749" s="98" t="s">
        <v>409</v>
      </c>
    </row>
    <row r="750" spans="3:12" ht="15.75" thickBot="1">
      <c r="C750" s="109" t="s">
        <v>52</v>
      </c>
      <c r="D750" s="831"/>
      <c r="E750" s="212"/>
      <c r="F750" s="119">
        <v>25</v>
      </c>
      <c r="G750" s="97">
        <f t="shared" si="47"/>
        <v>0</v>
      </c>
      <c r="H750" s="320" t="s">
        <v>126</v>
      </c>
      <c r="I750" s="98" t="s">
        <v>939</v>
      </c>
      <c r="J750" s="98" t="str">
        <f>VLOOKUP(I750,Presupuesto!$B$11:$C$566,2,0)</f>
        <v>UTILES DE ESCRITORIO, OFICINA Y ENSE¥ANZA</v>
      </c>
      <c r="K750" s="321" t="s">
        <v>1444</v>
      </c>
      <c r="L750" s="98" t="s">
        <v>409</v>
      </c>
    </row>
    <row r="751" spans="3:12" ht="15.75" thickBot="1">
      <c r="C751" s="216" t="s">
        <v>421</v>
      </c>
      <c r="D751" s="217">
        <v>30</v>
      </c>
      <c r="E751" s="322">
        <v>3</v>
      </c>
      <c r="F751" s="104">
        <f>HLOOKUP(C751,$AH$2:$BU$3,2,0)</f>
        <v>2250</v>
      </c>
      <c r="G751" s="105">
        <f>D751*E751*F751</f>
        <v>202500</v>
      </c>
      <c r="H751" s="320" t="s">
        <v>126</v>
      </c>
      <c r="I751" s="324" t="s">
        <v>298</v>
      </c>
      <c r="J751" s="106" t="str">
        <f>VLOOKUP(I751,Presupuesto!$B$11:$C$566,2,0)</f>
        <v>VIATICOS (26200-00)</v>
      </c>
      <c r="K751" s="321" t="s">
        <v>1444</v>
      </c>
      <c r="L751" s="325" t="s">
        <v>409</v>
      </c>
    </row>
    <row r="753" spans="3:12" ht="15.75" thickBot="1"/>
    <row r="754" spans="3:12" ht="15.75" thickBot="1">
      <c r="C754" s="29" t="s">
        <v>43</v>
      </c>
      <c r="D754" s="30">
        <f>SUM(G761:G770)</f>
        <v>25000</v>
      </c>
      <c r="E754" s="93"/>
      <c r="F754" s="93"/>
      <c r="G754" s="93"/>
      <c r="H754" s="76"/>
      <c r="I754" s="76"/>
      <c r="J754" s="76"/>
      <c r="K754" s="112"/>
      <c r="L754" s="434"/>
    </row>
    <row r="755" spans="3:12">
      <c r="C755" s="70"/>
      <c r="D755" s="31"/>
      <c r="E755" s="93"/>
      <c r="F755" s="93"/>
      <c r="G755" s="93"/>
      <c r="H755" s="76"/>
      <c r="I755" s="76"/>
      <c r="J755" s="76"/>
      <c r="K755" s="112"/>
      <c r="L755" s="434"/>
    </row>
    <row r="756" spans="3:12">
      <c r="C756" s="70"/>
      <c r="D756" s="31"/>
      <c r="E756" s="93"/>
      <c r="F756" s="93"/>
      <c r="G756" s="93"/>
      <c r="H756" s="76"/>
      <c r="I756" s="76"/>
      <c r="J756" s="76"/>
      <c r="K756" s="112"/>
      <c r="L756" s="434"/>
    </row>
    <row r="757" spans="3:12" ht="15.75">
      <c r="C757" s="202" t="s">
        <v>389</v>
      </c>
      <c r="D757" s="351" t="s">
        <v>2312</v>
      </c>
      <c r="E757" s="93"/>
      <c r="F757" s="93"/>
      <c r="G757" s="93"/>
      <c r="H757" s="76"/>
      <c r="I757" s="76"/>
      <c r="J757" s="76"/>
      <c r="K757" s="112"/>
      <c r="L757" s="434"/>
    </row>
    <row r="758" spans="3:12" ht="18.75">
      <c r="C758" s="210" t="str">
        <f>IFERROR(VLOOKUP(D757,'1. Desarrollo e Innov. Curricu.'!$E:$F,2,FALSE),IFERROR(VLOOKUP(D757,'2. Investigación Científica'!$E:$F,2,FALSE),IFERROR(VLOOKUP(D757,'3. Vinculación Univ. Sociedad'!$E:$F,2,FALSE),IFERROR(VLOOKUP(D757,'4. Docencia y Profesorado Univ.'!$E:$F,2,FALSE),IFERROR(VLOOKUP(D757,'5. Estudiantes y Graduados'!$E:$F,2,FALSE),IFERROR(VLOOKUP(D757,'11. Gestion Administrativa'!$E:$F,2,FALSE),IFERROR(VLOOKUP(D757,'13. Gestión Académica'!$E:$F,2,FALSE),IFERROR(VLOOKUP(D757,'8. Asegura. de la Calid. y M'!$E:$F,2,FALSE),IFERROR(VLOOKUP(D757,'6. Gestión del Conocimiento'!$E:$F,2,FALSE),IFERROR(VLOOKUP(D757,'15. Gobernabilidad y Proceso...'!$E:$F,2,FALSE),IFERROR(VLOOKUP(D757,'12. Gestión del Talento Humano'!$E:$F,2,FALSE),IFERROR(VLOOKUP(D757,'14. Internacional... de la E.S.'!$E:$F,2,FALSE),IFERROR(VLOOKUP(D757,'10. Posgrado'!$E:$F,2,FALSE),IFERROR(VLOOKUP(D757,'17. Gestión TIC'!$E:$F,2,FALSE),IFERROR(VLOOKUP(D757,'16. Desa. del Sistema Educ.Sup.'!$E:$F,2,FALSE),IFERROR(VLOOKUP(D757,'9. Cultura de Inno. Insti...'!$E:$F,2,FALSE),VLOOKUP(D757,'7. Lo Esencial de la Reforma U.'!$E:$F,2,0)))))))))))))))))</f>
        <v xml:space="preserve">Relaciones Interpersonales
Capacitación Practica (Fuera de la Institución)
</v>
      </c>
      <c r="D758" s="31"/>
      <c r="E758" s="93"/>
      <c r="F758" s="93"/>
      <c r="G758" s="93"/>
      <c r="H758" s="76"/>
      <c r="I758" s="76"/>
      <c r="J758" s="76"/>
      <c r="K758" s="112"/>
      <c r="L758" s="434"/>
    </row>
    <row r="759" spans="3:12" ht="15.75" thickBot="1">
      <c r="C759" s="70"/>
      <c r="D759" s="31"/>
      <c r="E759" s="93"/>
      <c r="F759" s="93"/>
      <c r="G759" s="93"/>
      <c r="H759" s="76"/>
      <c r="I759" s="76"/>
      <c r="J759" s="76"/>
      <c r="K759" s="112"/>
      <c r="L759" s="434"/>
    </row>
    <row r="760" spans="3:12" ht="30.75" thickBot="1">
      <c r="C760" s="126" t="s">
        <v>44</v>
      </c>
      <c r="D760" s="129" t="s">
        <v>45</v>
      </c>
      <c r="E760" s="128" t="s">
        <v>55</v>
      </c>
      <c r="F760" s="128" t="s">
        <v>57</v>
      </c>
      <c r="G760" s="127" t="s">
        <v>27</v>
      </c>
      <c r="H760" s="133" t="s">
        <v>128</v>
      </c>
      <c r="I760" s="128" t="s">
        <v>46</v>
      </c>
      <c r="J760" s="128" t="s">
        <v>129</v>
      </c>
      <c r="K760" s="128" t="s">
        <v>407</v>
      </c>
      <c r="L760" s="128" t="s">
        <v>408</v>
      </c>
    </row>
    <row r="761" spans="3:12" ht="15.75" thickBot="1">
      <c r="C761" s="317" t="s">
        <v>47</v>
      </c>
      <c r="D761" s="830">
        <v>250</v>
      </c>
      <c r="E761" s="318">
        <v>0</v>
      </c>
      <c r="F761" s="115">
        <v>10000</v>
      </c>
      <c r="G761" s="319">
        <f t="shared" ref="G761:G769" si="48">E761*F761</f>
        <v>0</v>
      </c>
      <c r="H761" s="320" t="s">
        <v>126</v>
      </c>
      <c r="I761" s="116" t="s">
        <v>696</v>
      </c>
      <c r="J761" s="116" t="str">
        <f>VLOOKUP(I761,Presupuesto!$B$11:$C$566,2,0)</f>
        <v>SERVICIOS DE CAPACITACION.</v>
      </c>
      <c r="K761" s="321" t="s">
        <v>1362</v>
      </c>
      <c r="L761" s="116" t="s">
        <v>391</v>
      </c>
    </row>
    <row r="762" spans="3:12" ht="15.75" thickBot="1">
      <c r="C762" s="99" t="s">
        <v>48</v>
      </c>
      <c r="D762" s="831"/>
      <c r="E762" s="200">
        <v>0</v>
      </c>
      <c r="F762" s="100">
        <v>10</v>
      </c>
      <c r="G762" s="97">
        <f t="shared" si="48"/>
        <v>0</v>
      </c>
      <c r="H762" s="320" t="s">
        <v>126</v>
      </c>
      <c r="I762" s="98" t="s">
        <v>714</v>
      </c>
      <c r="J762" s="98" t="str">
        <f>VLOOKUP(I762,Presupuesto!$B$11:$C$566,2,0)</f>
        <v>SERVICIOS DE IMPRENTA PUBLIC.Y REPRODUCCION</v>
      </c>
      <c r="K762" s="321" t="s">
        <v>1362</v>
      </c>
      <c r="L762" s="98" t="s">
        <v>409</v>
      </c>
    </row>
    <row r="763" spans="3:12" ht="15.75" thickBot="1">
      <c r="C763" s="99" t="s">
        <v>49</v>
      </c>
      <c r="D763" s="831"/>
      <c r="E763" s="200">
        <v>250</v>
      </c>
      <c r="F763" s="100">
        <v>100</v>
      </c>
      <c r="G763" s="97">
        <f t="shared" si="48"/>
        <v>25000</v>
      </c>
      <c r="H763" s="320" t="s">
        <v>126</v>
      </c>
      <c r="I763" s="98" t="s">
        <v>789</v>
      </c>
      <c r="J763" s="98" t="str">
        <f>VLOOKUP(I763,Presupuesto!$B$11:$C$566,2,0)</f>
        <v>ALIMENTOS B EBIDAS PARA PERSONAS</v>
      </c>
      <c r="K763" s="321" t="s">
        <v>1362</v>
      </c>
      <c r="L763" s="98" t="s">
        <v>393</v>
      </c>
    </row>
    <row r="764" spans="3:12" ht="15.75" thickBot="1">
      <c r="C764" s="99" t="s">
        <v>50</v>
      </c>
      <c r="D764" s="831"/>
      <c r="E764" s="151"/>
      <c r="F764" s="118">
        <v>16000</v>
      </c>
      <c r="G764" s="97">
        <f t="shared" si="48"/>
        <v>0</v>
      </c>
      <c r="H764" s="320" t="s">
        <v>126</v>
      </c>
      <c r="I764" s="314" t="s">
        <v>297</v>
      </c>
      <c r="J764" s="98" t="str">
        <f>VLOOKUP(I764,Presupuesto!$B$11:$C$566,2,0)</f>
        <v>PASAJES (26100-00)</v>
      </c>
      <c r="K764" s="321" t="s">
        <v>1362</v>
      </c>
      <c r="L764" s="98" t="s">
        <v>409</v>
      </c>
    </row>
    <row r="765" spans="3:12" ht="15.75" thickBot="1">
      <c r="C765" s="99" t="s">
        <v>414</v>
      </c>
      <c r="D765" s="831"/>
      <c r="E765" s="151"/>
      <c r="F765" s="118">
        <v>250</v>
      </c>
      <c r="G765" s="97">
        <f t="shared" si="48"/>
        <v>0</v>
      </c>
      <c r="H765" s="320" t="s">
        <v>126</v>
      </c>
      <c r="I765" s="98" t="s">
        <v>818</v>
      </c>
      <c r="J765" s="98" t="str">
        <f>VLOOKUP(I765,Presupuesto!$B$11:$C$566,2,0)</f>
        <v>PRODUCTOS PAPEL Y CARTON</v>
      </c>
      <c r="K765" s="321" t="s">
        <v>1362</v>
      </c>
      <c r="L765" s="98" t="s">
        <v>409</v>
      </c>
    </row>
    <row r="766" spans="3:12" ht="15.75" thickBot="1">
      <c r="C766" s="99" t="s">
        <v>51</v>
      </c>
      <c r="D766" s="831"/>
      <c r="E766" s="200"/>
      <c r="F766" s="100">
        <v>85</v>
      </c>
      <c r="G766" s="97">
        <f t="shared" si="48"/>
        <v>0</v>
      </c>
      <c r="H766" s="320" t="s">
        <v>126</v>
      </c>
      <c r="I766" s="98" t="s">
        <v>818</v>
      </c>
      <c r="J766" s="98" t="str">
        <f>VLOOKUP(I766,Presupuesto!$B$11:$C$566,2,0)</f>
        <v>PRODUCTOS PAPEL Y CARTON</v>
      </c>
      <c r="K766" s="321" t="s">
        <v>1362</v>
      </c>
      <c r="L766" s="98" t="s">
        <v>409</v>
      </c>
    </row>
    <row r="767" spans="3:12" ht="15.75" thickBot="1">
      <c r="C767" s="99" t="s">
        <v>120</v>
      </c>
      <c r="D767" s="831"/>
      <c r="E767" s="200"/>
      <c r="F767" s="100">
        <v>36</v>
      </c>
      <c r="G767" s="97">
        <f t="shared" si="48"/>
        <v>0</v>
      </c>
      <c r="H767" s="320" t="s">
        <v>126</v>
      </c>
      <c r="I767" s="98" t="s">
        <v>939</v>
      </c>
      <c r="J767" s="98" t="str">
        <f>VLOOKUP(I767,Presupuesto!$B$11:$C$566,2,0)</f>
        <v>UTILES DE ESCRITORIO, OFICINA Y ENSE¥ANZA</v>
      </c>
      <c r="K767" s="321" t="s">
        <v>1362</v>
      </c>
      <c r="L767" s="98" t="s">
        <v>409</v>
      </c>
    </row>
    <row r="768" spans="3:12" ht="15.75" thickBot="1">
      <c r="C768" s="99" t="s">
        <v>34</v>
      </c>
      <c r="D768" s="831"/>
      <c r="E768" s="200"/>
      <c r="F768" s="100">
        <v>80</v>
      </c>
      <c r="G768" s="97">
        <f t="shared" si="48"/>
        <v>0</v>
      </c>
      <c r="H768" s="320" t="s">
        <v>126</v>
      </c>
      <c r="I768" s="98" t="s">
        <v>939</v>
      </c>
      <c r="J768" s="98" t="str">
        <f>VLOOKUP(I768,Presupuesto!$B$11:$C$566,2,0)</f>
        <v>UTILES DE ESCRITORIO, OFICINA Y ENSE¥ANZA</v>
      </c>
      <c r="K768" s="321" t="s">
        <v>1362</v>
      </c>
      <c r="L768" s="98" t="s">
        <v>409</v>
      </c>
    </row>
    <row r="769" spans="3:12" ht="15.75" thickBot="1">
      <c r="C769" s="109" t="s">
        <v>52</v>
      </c>
      <c r="D769" s="831"/>
      <c r="E769" s="212"/>
      <c r="F769" s="119">
        <v>25</v>
      </c>
      <c r="G769" s="97">
        <f t="shared" si="48"/>
        <v>0</v>
      </c>
      <c r="H769" s="320" t="s">
        <v>126</v>
      </c>
      <c r="I769" s="98" t="s">
        <v>939</v>
      </c>
      <c r="J769" s="98" t="str">
        <f>VLOOKUP(I769,Presupuesto!$B$11:$C$566,2,0)</f>
        <v>UTILES DE ESCRITORIO, OFICINA Y ENSE¥ANZA</v>
      </c>
      <c r="K769" s="321" t="s">
        <v>1362</v>
      </c>
      <c r="L769" s="98" t="s">
        <v>409</v>
      </c>
    </row>
    <row r="770" spans="3:12" ht="15.75" thickBot="1">
      <c r="C770" s="216" t="s">
        <v>442</v>
      </c>
      <c r="D770" s="217">
        <v>0</v>
      </c>
      <c r="E770" s="322">
        <v>0</v>
      </c>
      <c r="F770" s="104">
        <f>HLOOKUP(C770,$AH$2:$BU$3,2,0)</f>
        <v>4506.1665000000003</v>
      </c>
      <c r="G770" s="105">
        <f>D770*E770*F770</f>
        <v>0</v>
      </c>
      <c r="H770" s="320" t="s">
        <v>126</v>
      </c>
      <c r="I770" s="324" t="s">
        <v>298</v>
      </c>
      <c r="J770" s="106" t="str">
        <f>VLOOKUP(I770,Presupuesto!$B$11:$C$566,2,0)</f>
        <v>VIATICOS (26200-00)</v>
      </c>
      <c r="K770" s="321" t="s">
        <v>1362</v>
      </c>
      <c r="L770" s="325" t="s">
        <v>409</v>
      </c>
    </row>
    <row r="772" spans="3:12" ht="15.75" thickBot="1"/>
    <row r="773" spans="3:12" ht="15.75" thickBot="1">
      <c r="C773" s="29" t="s">
        <v>43</v>
      </c>
      <c r="D773" s="30">
        <f>SUM(G780:G789)</f>
        <v>9500</v>
      </c>
      <c r="E773" s="93"/>
      <c r="F773" s="93"/>
      <c r="G773" s="93"/>
      <c r="H773" s="76"/>
      <c r="I773" s="76"/>
      <c r="J773" s="76"/>
      <c r="K773" s="112"/>
      <c r="L773" s="434"/>
    </row>
    <row r="774" spans="3:12">
      <c r="C774" s="70"/>
      <c r="D774" s="31"/>
      <c r="E774" s="93"/>
      <c r="F774" s="93"/>
      <c r="G774" s="93"/>
      <c r="H774" s="76"/>
      <c r="I774" s="76"/>
      <c r="J774" s="76"/>
      <c r="K774" s="112"/>
      <c r="L774" s="434"/>
    </row>
    <row r="775" spans="3:12">
      <c r="C775" s="70"/>
      <c r="D775" s="31"/>
      <c r="E775" s="93"/>
      <c r="F775" s="93"/>
      <c r="G775" s="93"/>
      <c r="H775" s="76"/>
      <c r="I775" s="76"/>
      <c r="J775" s="76"/>
      <c r="K775" s="112"/>
      <c r="L775" s="434"/>
    </row>
    <row r="776" spans="3:12" ht="15.75">
      <c r="C776" s="202" t="s">
        <v>389</v>
      </c>
      <c r="D776" s="351" t="s">
        <v>2317</v>
      </c>
      <c r="E776" s="93"/>
      <c r="F776" s="93"/>
      <c r="G776" s="93"/>
      <c r="H776" s="76"/>
      <c r="I776" s="76"/>
      <c r="J776" s="76"/>
      <c r="K776" s="112"/>
      <c r="L776" s="434"/>
    </row>
    <row r="777" spans="3:12" ht="18.75">
      <c r="C777" s="210" t="str">
        <f>IFERROR(VLOOKUP(D776,'1. Desarrollo e Innov. Curricu.'!$E:$F,2,FALSE),IFERROR(VLOOKUP(D776,'2. Investigación Científica'!$E:$F,2,FALSE),IFERROR(VLOOKUP(D776,'3. Vinculación Univ. Sociedad'!$E:$F,2,FALSE),IFERROR(VLOOKUP(D776,'4. Docencia y Profesorado Univ.'!$E:$F,2,FALSE),IFERROR(VLOOKUP(D776,'5. Estudiantes y Graduados'!$E:$F,2,FALSE),IFERROR(VLOOKUP(D776,'11. Gestion Administrativa'!$E:$F,2,FALSE),IFERROR(VLOOKUP(D776,'13. Gestión Académica'!$E:$F,2,FALSE),IFERROR(VLOOKUP(D776,'8. Asegura. de la Calid. y M'!$E:$F,2,FALSE),IFERROR(VLOOKUP(D776,'6. Gestión del Conocimiento'!$E:$F,2,FALSE),IFERROR(VLOOKUP(D776,'15. Gobernabilidad y Proceso...'!$E:$F,2,FALSE),IFERROR(VLOOKUP(D776,'12. Gestión del Talento Humano'!$E:$F,2,FALSE),IFERROR(VLOOKUP(D776,'14. Internacional... de la E.S.'!$E:$F,2,FALSE),IFERROR(VLOOKUP(D776,'10. Posgrado'!$E:$F,2,FALSE),IFERROR(VLOOKUP(D776,'17. Gestión TIC'!$E:$F,2,FALSE),IFERROR(VLOOKUP(D776,'16. Desa. del Sistema Educ.Sup.'!$E:$F,2,FALSE),IFERROR(VLOOKUP(D776,'9. Cultura de Inno. Insti...'!$E:$F,2,FALSE),VLOOKUP(D776,'7. Lo Esencial de la Reforma U.'!$E:$F,2,0)))))))))))))))))</f>
        <v>Capacitación Servicio al Cliente</v>
      </c>
      <c r="D777" s="31"/>
      <c r="E777" s="93"/>
      <c r="F777" s="93"/>
      <c r="G777" s="93"/>
      <c r="H777" s="76"/>
      <c r="I777" s="76"/>
      <c r="J777" s="76"/>
      <c r="K777" s="112"/>
      <c r="L777" s="434"/>
    </row>
    <row r="778" spans="3:12" ht="15.75" thickBot="1">
      <c r="C778" s="70"/>
      <c r="D778" s="31"/>
      <c r="E778" s="93"/>
      <c r="F778" s="93"/>
      <c r="G778" s="93"/>
      <c r="H778" s="76"/>
      <c r="I778" s="76"/>
      <c r="J778" s="76"/>
      <c r="K778" s="112"/>
      <c r="L778" s="434"/>
    </row>
    <row r="779" spans="3:12" ht="30.75" thickBot="1">
      <c r="C779" s="126" t="s">
        <v>44</v>
      </c>
      <c r="D779" s="129" t="s">
        <v>45</v>
      </c>
      <c r="E779" s="128" t="s">
        <v>55</v>
      </c>
      <c r="F779" s="128" t="s">
        <v>57</v>
      </c>
      <c r="G779" s="127" t="s">
        <v>27</v>
      </c>
      <c r="H779" s="133" t="s">
        <v>128</v>
      </c>
      <c r="I779" s="128" t="s">
        <v>46</v>
      </c>
      <c r="J779" s="128" t="s">
        <v>129</v>
      </c>
      <c r="K779" s="128" t="s">
        <v>407</v>
      </c>
      <c r="L779" s="128" t="s">
        <v>408</v>
      </c>
    </row>
    <row r="780" spans="3:12" ht="15.75" thickBot="1">
      <c r="C780" s="317" t="s">
        <v>47</v>
      </c>
      <c r="D780" s="830">
        <v>60</v>
      </c>
      <c r="E780" s="318">
        <v>0</v>
      </c>
      <c r="F780" s="115">
        <v>10000</v>
      </c>
      <c r="G780" s="319">
        <f t="shared" ref="G780:G788" si="49">E780*F780</f>
        <v>0</v>
      </c>
      <c r="H780" s="320" t="s">
        <v>126</v>
      </c>
      <c r="I780" s="116" t="s">
        <v>696</v>
      </c>
      <c r="J780" s="116" t="str">
        <f>VLOOKUP(I780,Presupuesto!$B$11:$C$566,2,0)</f>
        <v>SERVICIOS DE CAPACITACION.</v>
      </c>
      <c r="K780" s="321" t="s">
        <v>1362</v>
      </c>
      <c r="L780" s="116" t="s">
        <v>391</v>
      </c>
    </row>
    <row r="781" spans="3:12" ht="15.75" thickBot="1">
      <c r="C781" s="99" t="s">
        <v>48</v>
      </c>
      <c r="D781" s="831"/>
      <c r="E781" s="200">
        <v>0</v>
      </c>
      <c r="F781" s="100">
        <v>10</v>
      </c>
      <c r="G781" s="97">
        <f t="shared" si="49"/>
        <v>0</v>
      </c>
      <c r="H781" s="320" t="s">
        <v>126</v>
      </c>
      <c r="I781" s="98" t="s">
        <v>714</v>
      </c>
      <c r="J781" s="98" t="str">
        <f>VLOOKUP(I781,Presupuesto!$B$11:$C$566,2,0)</f>
        <v>SERVICIOS DE IMPRENTA PUBLIC.Y REPRODUCCION</v>
      </c>
      <c r="K781" s="321" t="s">
        <v>1362</v>
      </c>
      <c r="L781" s="98" t="s">
        <v>409</v>
      </c>
    </row>
    <row r="782" spans="3:12" ht="15.75" thickBot="1">
      <c r="C782" s="99" t="s">
        <v>49</v>
      </c>
      <c r="D782" s="831"/>
      <c r="E782" s="200">
        <v>60</v>
      </c>
      <c r="F782" s="100">
        <v>150</v>
      </c>
      <c r="G782" s="97">
        <f t="shared" si="49"/>
        <v>9000</v>
      </c>
      <c r="H782" s="320" t="s">
        <v>126</v>
      </c>
      <c r="I782" s="98" t="s">
        <v>789</v>
      </c>
      <c r="J782" s="98" t="str">
        <f>VLOOKUP(I782,Presupuesto!$B$11:$C$566,2,0)</f>
        <v>ALIMENTOS B EBIDAS PARA PERSONAS</v>
      </c>
      <c r="K782" s="321" t="s">
        <v>1362</v>
      </c>
      <c r="L782" s="98" t="s">
        <v>393</v>
      </c>
    </row>
    <row r="783" spans="3:12" ht="15.75" thickBot="1">
      <c r="C783" s="99" t="s">
        <v>50</v>
      </c>
      <c r="D783" s="831"/>
      <c r="E783" s="151"/>
      <c r="F783" s="118">
        <v>16000</v>
      </c>
      <c r="G783" s="97">
        <f t="shared" si="49"/>
        <v>0</v>
      </c>
      <c r="H783" s="320" t="s">
        <v>126</v>
      </c>
      <c r="I783" s="314" t="s">
        <v>297</v>
      </c>
      <c r="J783" s="98" t="str">
        <f>VLOOKUP(I783,Presupuesto!$B$11:$C$566,2,0)</f>
        <v>PASAJES (26100-00)</v>
      </c>
      <c r="K783" s="321" t="s">
        <v>1362</v>
      </c>
      <c r="L783" s="98" t="s">
        <v>409</v>
      </c>
    </row>
    <row r="784" spans="3:12" ht="15.75" thickBot="1">
      <c r="C784" s="99" t="s">
        <v>414</v>
      </c>
      <c r="D784" s="831"/>
      <c r="E784" s="151"/>
      <c r="F784" s="118">
        <v>250</v>
      </c>
      <c r="G784" s="97">
        <f t="shared" si="49"/>
        <v>0</v>
      </c>
      <c r="H784" s="320" t="s">
        <v>126</v>
      </c>
      <c r="I784" s="98" t="s">
        <v>818</v>
      </c>
      <c r="J784" s="98" t="str">
        <f>VLOOKUP(I784,Presupuesto!$B$11:$C$566,2,0)</f>
        <v>PRODUCTOS PAPEL Y CARTON</v>
      </c>
      <c r="K784" s="321" t="s">
        <v>1362</v>
      </c>
      <c r="L784" s="98" t="s">
        <v>409</v>
      </c>
    </row>
    <row r="785" spans="3:12" ht="15.75" thickBot="1">
      <c r="C785" s="99" t="s">
        <v>51</v>
      </c>
      <c r="D785" s="831"/>
      <c r="E785" s="200">
        <v>5</v>
      </c>
      <c r="F785" s="100">
        <v>100</v>
      </c>
      <c r="G785" s="97">
        <f t="shared" si="49"/>
        <v>500</v>
      </c>
      <c r="H785" s="320" t="s">
        <v>126</v>
      </c>
      <c r="I785" s="98" t="s">
        <v>818</v>
      </c>
      <c r="J785" s="98" t="str">
        <f>VLOOKUP(I785,Presupuesto!$B$11:$C$566,2,0)</f>
        <v>PRODUCTOS PAPEL Y CARTON</v>
      </c>
      <c r="K785" s="321" t="s">
        <v>1362</v>
      </c>
      <c r="L785" s="98" t="s">
        <v>409</v>
      </c>
    </row>
    <row r="786" spans="3:12" ht="15.75" thickBot="1">
      <c r="C786" s="99" t="s">
        <v>120</v>
      </c>
      <c r="D786" s="831"/>
      <c r="E786" s="200"/>
      <c r="F786" s="100">
        <v>36</v>
      </c>
      <c r="G786" s="97">
        <f t="shared" si="49"/>
        <v>0</v>
      </c>
      <c r="H786" s="320" t="s">
        <v>126</v>
      </c>
      <c r="I786" s="98" t="s">
        <v>939</v>
      </c>
      <c r="J786" s="98" t="str">
        <f>VLOOKUP(I786,Presupuesto!$B$11:$C$566,2,0)</f>
        <v>UTILES DE ESCRITORIO, OFICINA Y ENSE¥ANZA</v>
      </c>
      <c r="K786" s="321" t="s">
        <v>1362</v>
      </c>
      <c r="L786" s="98" t="s">
        <v>409</v>
      </c>
    </row>
    <row r="787" spans="3:12" ht="15.75" thickBot="1">
      <c r="C787" s="99" t="s">
        <v>34</v>
      </c>
      <c r="D787" s="831"/>
      <c r="E787" s="200"/>
      <c r="F787" s="100">
        <v>80</v>
      </c>
      <c r="G787" s="97">
        <f t="shared" si="49"/>
        <v>0</v>
      </c>
      <c r="H787" s="320" t="s">
        <v>126</v>
      </c>
      <c r="I787" s="98" t="s">
        <v>939</v>
      </c>
      <c r="J787" s="98" t="str">
        <f>VLOOKUP(I787,Presupuesto!$B$11:$C$566,2,0)</f>
        <v>UTILES DE ESCRITORIO, OFICINA Y ENSE¥ANZA</v>
      </c>
      <c r="K787" s="321" t="s">
        <v>1362</v>
      </c>
      <c r="L787" s="98" t="s">
        <v>409</v>
      </c>
    </row>
    <row r="788" spans="3:12" ht="15.75" thickBot="1">
      <c r="C788" s="109" t="s">
        <v>52</v>
      </c>
      <c r="D788" s="831"/>
      <c r="E788" s="212"/>
      <c r="F788" s="119">
        <v>25</v>
      </c>
      <c r="G788" s="97">
        <f t="shared" si="49"/>
        <v>0</v>
      </c>
      <c r="H788" s="320" t="s">
        <v>126</v>
      </c>
      <c r="I788" s="98" t="s">
        <v>939</v>
      </c>
      <c r="J788" s="98" t="str">
        <f>VLOOKUP(I788,Presupuesto!$B$11:$C$566,2,0)</f>
        <v>UTILES DE ESCRITORIO, OFICINA Y ENSE¥ANZA</v>
      </c>
      <c r="K788" s="321" t="s">
        <v>1362</v>
      </c>
      <c r="L788" s="98" t="s">
        <v>409</v>
      </c>
    </row>
    <row r="789" spans="3:12" ht="15.75" thickBot="1">
      <c r="C789" s="216" t="s">
        <v>442</v>
      </c>
      <c r="D789" s="217">
        <v>0</v>
      </c>
      <c r="E789" s="322">
        <v>0</v>
      </c>
      <c r="F789" s="104">
        <f>HLOOKUP(C789,$AH$2:$BU$3,2,0)</f>
        <v>4506.1665000000003</v>
      </c>
      <c r="G789" s="105">
        <f>D789*E789*F789</f>
        <v>0</v>
      </c>
      <c r="H789" s="320" t="s">
        <v>126</v>
      </c>
      <c r="I789" s="324" t="s">
        <v>298</v>
      </c>
      <c r="J789" s="106" t="str">
        <f>VLOOKUP(I789,Presupuesto!$B$11:$C$566,2,0)</f>
        <v>VIATICOS (26200-00)</v>
      </c>
      <c r="K789" s="321" t="s">
        <v>1362</v>
      </c>
      <c r="L789" s="325" t="s">
        <v>409</v>
      </c>
    </row>
    <row r="791" spans="3:12" ht="15.75" thickBot="1"/>
    <row r="792" spans="3:12" ht="15.75" thickBot="1">
      <c r="C792" s="29" t="s">
        <v>43</v>
      </c>
      <c r="D792" s="30">
        <f>SUM(G799:G808)</f>
        <v>7000</v>
      </c>
      <c r="E792" s="93"/>
      <c r="F792" s="93"/>
      <c r="G792" s="93"/>
      <c r="H792" s="76"/>
      <c r="I792" s="76"/>
      <c r="J792" s="76"/>
      <c r="K792" s="112"/>
      <c r="L792" s="434"/>
    </row>
    <row r="793" spans="3:12">
      <c r="C793" s="70"/>
      <c r="D793" s="31"/>
      <c r="E793" s="93"/>
      <c r="F793" s="93"/>
      <c r="G793" s="93"/>
      <c r="H793" s="76"/>
      <c r="I793" s="76"/>
      <c r="J793" s="76"/>
      <c r="K793" s="112"/>
      <c r="L793" s="434"/>
    </row>
    <row r="794" spans="3:12">
      <c r="C794" s="70"/>
      <c r="D794" s="31"/>
      <c r="E794" s="93"/>
      <c r="F794" s="93"/>
      <c r="G794" s="93"/>
      <c r="H794" s="76"/>
      <c r="I794" s="76"/>
      <c r="J794" s="76"/>
      <c r="K794" s="112"/>
      <c r="L794" s="434"/>
    </row>
    <row r="795" spans="3:12" ht="15.75">
      <c r="C795" s="202" t="s">
        <v>389</v>
      </c>
      <c r="D795" s="351" t="s">
        <v>2318</v>
      </c>
      <c r="E795" s="93"/>
      <c r="F795" s="93"/>
      <c r="G795" s="93"/>
      <c r="H795" s="76"/>
      <c r="I795" s="76"/>
      <c r="J795" s="76"/>
      <c r="K795" s="112"/>
      <c r="L795" s="434"/>
    </row>
    <row r="796" spans="3:12" ht="18.75">
      <c r="C796" s="210" t="str">
        <f>IFERROR(VLOOKUP(D795,'1. Desarrollo e Innov. Curricu.'!$E:$F,2,FALSE),IFERROR(VLOOKUP(D795,'2. Investigación Científica'!$E:$F,2,FALSE),IFERROR(VLOOKUP(D795,'3. Vinculación Univ. Sociedad'!$E:$F,2,FALSE),IFERROR(VLOOKUP(D795,'4. Docencia y Profesorado Univ.'!$E:$F,2,FALSE),IFERROR(VLOOKUP(D795,'5. Estudiantes y Graduados'!$E:$F,2,FALSE),IFERROR(VLOOKUP(D795,'11. Gestion Administrativa'!$E:$F,2,FALSE),IFERROR(VLOOKUP(D795,'13. Gestión Académica'!$E:$F,2,FALSE),IFERROR(VLOOKUP(D795,'8. Asegura. de la Calid. y M'!$E:$F,2,FALSE),IFERROR(VLOOKUP(D795,'6. Gestión del Conocimiento'!$E:$F,2,FALSE),IFERROR(VLOOKUP(D795,'15. Gobernabilidad y Proceso...'!$E:$F,2,FALSE),IFERROR(VLOOKUP(D795,'12. Gestión del Talento Humano'!$E:$F,2,FALSE),IFERROR(VLOOKUP(D795,'14. Internacional... de la E.S.'!$E:$F,2,FALSE),IFERROR(VLOOKUP(D795,'10. Posgrado'!$E:$F,2,FALSE),IFERROR(VLOOKUP(D795,'17. Gestión TIC'!$E:$F,2,FALSE),IFERROR(VLOOKUP(D795,'16. Desa. del Sistema Educ.Sup.'!$E:$F,2,FALSE),IFERROR(VLOOKUP(D795,'9. Cultura de Inno. Insti...'!$E:$F,2,FALSE),VLOOKUP(D795,'7. Lo Esencial de la Reforma U.'!$E:$F,2,0)))))))))))))))))</f>
        <v>Capacitación Legislación Laboral</v>
      </c>
      <c r="D796" s="31"/>
      <c r="E796" s="93"/>
      <c r="F796" s="93"/>
      <c r="G796" s="93"/>
      <c r="H796" s="76"/>
      <c r="I796" s="76"/>
      <c r="J796" s="76"/>
      <c r="K796" s="112"/>
      <c r="L796" s="434"/>
    </row>
    <row r="797" spans="3:12" ht="15.75" thickBot="1">
      <c r="C797" s="70"/>
      <c r="D797" s="31"/>
      <c r="E797" s="93"/>
      <c r="F797" s="93"/>
      <c r="G797" s="93"/>
      <c r="H797" s="76"/>
      <c r="I797" s="76"/>
      <c r="J797" s="76"/>
      <c r="K797" s="112"/>
      <c r="L797" s="434"/>
    </row>
    <row r="798" spans="3:12" ht="30.75" thickBot="1">
      <c r="C798" s="126" t="s">
        <v>44</v>
      </c>
      <c r="D798" s="129" t="s">
        <v>45</v>
      </c>
      <c r="E798" s="128" t="s">
        <v>55</v>
      </c>
      <c r="F798" s="128" t="s">
        <v>57</v>
      </c>
      <c r="G798" s="127" t="s">
        <v>27</v>
      </c>
      <c r="H798" s="133" t="s">
        <v>128</v>
      </c>
      <c r="I798" s="128" t="s">
        <v>46</v>
      </c>
      <c r="J798" s="128" t="s">
        <v>129</v>
      </c>
      <c r="K798" s="128" t="s">
        <v>407</v>
      </c>
      <c r="L798" s="128" t="s">
        <v>408</v>
      </c>
    </row>
    <row r="799" spans="3:12" ht="15.75" thickBot="1">
      <c r="C799" s="317" t="s">
        <v>47</v>
      </c>
      <c r="D799" s="830">
        <v>70</v>
      </c>
      <c r="E799" s="318">
        <v>0</v>
      </c>
      <c r="F799" s="115">
        <v>10000</v>
      </c>
      <c r="G799" s="319">
        <f t="shared" ref="G799:G807" si="50">E799*F799</f>
        <v>0</v>
      </c>
      <c r="H799" s="320" t="s">
        <v>126</v>
      </c>
      <c r="I799" s="116" t="s">
        <v>696</v>
      </c>
      <c r="J799" s="116" t="str">
        <f>VLOOKUP(I799,Presupuesto!$B$11:$C$566,2,0)</f>
        <v>SERVICIOS DE CAPACITACION.</v>
      </c>
      <c r="K799" s="321" t="s">
        <v>1362</v>
      </c>
      <c r="L799" s="116" t="s">
        <v>391</v>
      </c>
    </row>
    <row r="800" spans="3:12" ht="15.75" thickBot="1">
      <c r="C800" s="99" t="s">
        <v>48</v>
      </c>
      <c r="D800" s="831"/>
      <c r="E800" s="200">
        <v>0</v>
      </c>
      <c r="F800" s="100">
        <v>10</v>
      </c>
      <c r="G800" s="97">
        <f t="shared" si="50"/>
        <v>0</v>
      </c>
      <c r="H800" s="320" t="s">
        <v>126</v>
      </c>
      <c r="I800" s="98" t="s">
        <v>714</v>
      </c>
      <c r="J800" s="98" t="str">
        <f>VLOOKUP(I800,Presupuesto!$B$11:$C$566,2,0)</f>
        <v>SERVICIOS DE IMPRENTA PUBLIC.Y REPRODUCCION</v>
      </c>
      <c r="K800" s="321" t="s">
        <v>1362</v>
      </c>
      <c r="L800" s="98" t="s">
        <v>409</v>
      </c>
    </row>
    <row r="801" spans="3:12" ht="15.75" thickBot="1">
      <c r="C801" s="99" t="s">
        <v>49</v>
      </c>
      <c r="D801" s="831"/>
      <c r="E801" s="200">
        <v>70</v>
      </c>
      <c r="F801" s="100">
        <v>100</v>
      </c>
      <c r="G801" s="97">
        <f t="shared" si="50"/>
        <v>7000</v>
      </c>
      <c r="H801" s="320" t="s">
        <v>126</v>
      </c>
      <c r="I801" s="98" t="s">
        <v>789</v>
      </c>
      <c r="J801" s="98" t="str">
        <f>VLOOKUP(I801,Presupuesto!$B$11:$C$566,2,0)</f>
        <v>ALIMENTOS B EBIDAS PARA PERSONAS</v>
      </c>
      <c r="K801" s="321" t="s">
        <v>1362</v>
      </c>
      <c r="L801" s="98" t="s">
        <v>393</v>
      </c>
    </row>
    <row r="802" spans="3:12" ht="15.75" thickBot="1">
      <c r="C802" s="99" t="s">
        <v>50</v>
      </c>
      <c r="D802" s="831"/>
      <c r="E802" s="151"/>
      <c r="F802" s="118">
        <v>16000</v>
      </c>
      <c r="G802" s="97">
        <f t="shared" si="50"/>
        <v>0</v>
      </c>
      <c r="H802" s="320" t="s">
        <v>126</v>
      </c>
      <c r="I802" s="314" t="s">
        <v>297</v>
      </c>
      <c r="J802" s="98" t="str">
        <f>VLOOKUP(I802,Presupuesto!$B$11:$C$566,2,0)</f>
        <v>PASAJES (26100-00)</v>
      </c>
      <c r="K802" s="321" t="s">
        <v>1362</v>
      </c>
      <c r="L802" s="98" t="s">
        <v>409</v>
      </c>
    </row>
    <row r="803" spans="3:12" ht="15.75" thickBot="1">
      <c r="C803" s="99" t="s">
        <v>414</v>
      </c>
      <c r="D803" s="831"/>
      <c r="E803" s="151"/>
      <c r="F803" s="118">
        <v>250</v>
      </c>
      <c r="G803" s="97">
        <f t="shared" si="50"/>
        <v>0</v>
      </c>
      <c r="H803" s="320" t="s">
        <v>126</v>
      </c>
      <c r="I803" s="98" t="s">
        <v>818</v>
      </c>
      <c r="J803" s="98" t="str">
        <f>VLOOKUP(I803,Presupuesto!$B$11:$C$566,2,0)</f>
        <v>PRODUCTOS PAPEL Y CARTON</v>
      </c>
      <c r="K803" s="321" t="s">
        <v>1362</v>
      </c>
      <c r="L803" s="98" t="s">
        <v>409</v>
      </c>
    </row>
    <row r="804" spans="3:12" ht="15.75" thickBot="1">
      <c r="C804" s="99" t="s">
        <v>51</v>
      </c>
      <c r="D804" s="831"/>
      <c r="E804" s="200"/>
      <c r="F804" s="100">
        <v>85</v>
      </c>
      <c r="G804" s="97">
        <f t="shared" si="50"/>
        <v>0</v>
      </c>
      <c r="H804" s="320" t="s">
        <v>126</v>
      </c>
      <c r="I804" s="98" t="s">
        <v>818</v>
      </c>
      <c r="J804" s="98" t="str">
        <f>VLOOKUP(I804,Presupuesto!$B$11:$C$566,2,0)</f>
        <v>PRODUCTOS PAPEL Y CARTON</v>
      </c>
      <c r="K804" s="321" t="s">
        <v>1362</v>
      </c>
      <c r="L804" s="98" t="s">
        <v>409</v>
      </c>
    </row>
    <row r="805" spans="3:12" ht="15.75" thickBot="1">
      <c r="C805" s="99" t="s">
        <v>120</v>
      </c>
      <c r="D805" s="831"/>
      <c r="E805" s="200"/>
      <c r="F805" s="100">
        <v>36</v>
      </c>
      <c r="G805" s="97">
        <f t="shared" si="50"/>
        <v>0</v>
      </c>
      <c r="H805" s="320" t="s">
        <v>126</v>
      </c>
      <c r="I805" s="98" t="s">
        <v>939</v>
      </c>
      <c r="J805" s="98" t="str">
        <f>VLOOKUP(I805,Presupuesto!$B$11:$C$566,2,0)</f>
        <v>UTILES DE ESCRITORIO, OFICINA Y ENSE¥ANZA</v>
      </c>
      <c r="K805" s="321" t="s">
        <v>1362</v>
      </c>
      <c r="L805" s="98" t="s">
        <v>409</v>
      </c>
    </row>
    <row r="806" spans="3:12" ht="15.75" thickBot="1">
      <c r="C806" s="99" t="s">
        <v>34</v>
      </c>
      <c r="D806" s="831"/>
      <c r="E806" s="200"/>
      <c r="F806" s="100">
        <v>80</v>
      </c>
      <c r="G806" s="97">
        <f t="shared" si="50"/>
        <v>0</v>
      </c>
      <c r="H806" s="320" t="s">
        <v>126</v>
      </c>
      <c r="I806" s="98" t="s">
        <v>939</v>
      </c>
      <c r="J806" s="98" t="str">
        <f>VLOOKUP(I806,Presupuesto!$B$11:$C$566,2,0)</f>
        <v>UTILES DE ESCRITORIO, OFICINA Y ENSE¥ANZA</v>
      </c>
      <c r="K806" s="321" t="s">
        <v>1362</v>
      </c>
      <c r="L806" s="98" t="s">
        <v>409</v>
      </c>
    </row>
    <row r="807" spans="3:12" ht="15.75" thickBot="1">
      <c r="C807" s="109" t="s">
        <v>52</v>
      </c>
      <c r="D807" s="831"/>
      <c r="E807" s="212"/>
      <c r="F807" s="119">
        <v>25</v>
      </c>
      <c r="G807" s="97">
        <f t="shared" si="50"/>
        <v>0</v>
      </c>
      <c r="H807" s="320" t="s">
        <v>126</v>
      </c>
      <c r="I807" s="98" t="s">
        <v>939</v>
      </c>
      <c r="J807" s="98" t="str">
        <f>VLOOKUP(I807,Presupuesto!$B$11:$C$566,2,0)</f>
        <v>UTILES DE ESCRITORIO, OFICINA Y ENSE¥ANZA</v>
      </c>
      <c r="K807" s="321" t="s">
        <v>1362</v>
      </c>
      <c r="L807" s="98" t="s">
        <v>409</v>
      </c>
    </row>
    <row r="808" spans="3:12" ht="15.75" thickBot="1">
      <c r="C808" s="216" t="s">
        <v>442</v>
      </c>
      <c r="D808" s="217">
        <v>0</v>
      </c>
      <c r="E808" s="322">
        <v>0</v>
      </c>
      <c r="F808" s="104">
        <f>HLOOKUP(C808,$AH$2:$BU$3,2,0)</f>
        <v>4506.1665000000003</v>
      </c>
      <c r="G808" s="105">
        <f>D808*E808*F808</f>
        <v>0</v>
      </c>
      <c r="H808" s="320" t="s">
        <v>126</v>
      </c>
      <c r="I808" s="324" t="s">
        <v>298</v>
      </c>
      <c r="J808" s="106" t="str">
        <f>VLOOKUP(I808,Presupuesto!$B$11:$C$566,2,0)</f>
        <v>VIATICOS (26200-00)</v>
      </c>
      <c r="K808" s="321" t="s">
        <v>1362</v>
      </c>
      <c r="L808" s="325" t="s">
        <v>409</v>
      </c>
    </row>
    <row r="810" spans="3:12" ht="15.75" thickBot="1"/>
    <row r="811" spans="3:12" ht="15.75" thickBot="1">
      <c r="C811" s="29" t="s">
        <v>43</v>
      </c>
      <c r="D811" s="30">
        <f>SUM(G818:G827)</f>
        <v>5000</v>
      </c>
      <c r="E811" s="93"/>
      <c r="F811" s="93"/>
      <c r="G811" s="93"/>
      <c r="H811" s="76"/>
      <c r="I811" s="76"/>
      <c r="J811" s="76"/>
      <c r="K811" s="112"/>
      <c r="L811" s="434"/>
    </row>
    <row r="812" spans="3:12">
      <c r="C812" s="70"/>
      <c r="D812" s="31"/>
      <c r="E812" s="93"/>
      <c r="F812" s="93"/>
      <c r="G812" s="93"/>
      <c r="H812" s="76"/>
      <c r="I812" s="76"/>
      <c r="J812" s="76"/>
      <c r="K812" s="112"/>
      <c r="L812" s="434"/>
    </row>
    <row r="813" spans="3:12">
      <c r="C813" s="70"/>
      <c r="D813" s="31"/>
      <c r="E813" s="93"/>
      <c r="F813" s="93"/>
      <c r="G813" s="93"/>
      <c r="H813" s="76"/>
      <c r="I813" s="76"/>
      <c r="J813" s="76"/>
      <c r="K813" s="112"/>
      <c r="L813" s="434"/>
    </row>
    <row r="814" spans="3:12" ht="15.75">
      <c r="C814" s="202" t="s">
        <v>389</v>
      </c>
      <c r="D814" s="351" t="s">
        <v>2319</v>
      </c>
      <c r="E814" s="93"/>
      <c r="F814" s="93"/>
      <c r="G814" s="93"/>
      <c r="H814" s="76"/>
      <c r="I814" s="76"/>
      <c r="J814" s="76"/>
      <c r="K814" s="112"/>
      <c r="L814" s="434"/>
    </row>
    <row r="815" spans="3:12" ht="18.75">
      <c r="C815" s="210" t="str">
        <f>IFERROR(VLOOKUP(D814,'1. Desarrollo e Innov. Curricu.'!$E:$F,2,FALSE),IFERROR(VLOOKUP(D814,'2. Investigación Científica'!$E:$F,2,FALSE),IFERROR(VLOOKUP(D814,'3. Vinculación Univ. Sociedad'!$E:$F,2,FALSE),IFERROR(VLOOKUP(D814,'4. Docencia y Profesorado Univ.'!$E:$F,2,FALSE),IFERROR(VLOOKUP(D814,'5. Estudiantes y Graduados'!$E:$F,2,FALSE),IFERROR(VLOOKUP(D814,'11. Gestion Administrativa'!$E:$F,2,FALSE),IFERROR(VLOOKUP(D814,'13. Gestión Académica'!$E:$F,2,FALSE),IFERROR(VLOOKUP(D814,'8. Asegura. de la Calid. y M'!$E:$F,2,FALSE),IFERROR(VLOOKUP(D814,'6. Gestión del Conocimiento'!$E:$F,2,FALSE),IFERROR(VLOOKUP(D814,'15. Gobernabilidad y Proceso...'!$E:$F,2,FALSE),IFERROR(VLOOKUP(D814,'12. Gestión del Talento Humano'!$E:$F,2,FALSE),IFERROR(VLOOKUP(D814,'14. Internacional... de la E.S.'!$E:$F,2,FALSE),IFERROR(VLOOKUP(D814,'10. Posgrado'!$E:$F,2,FALSE),IFERROR(VLOOKUP(D814,'17. Gestión TIC'!$E:$F,2,FALSE),IFERROR(VLOOKUP(D814,'16. Desa. del Sistema Educ.Sup.'!$E:$F,2,FALSE),IFERROR(VLOOKUP(D814,'9. Cultura de Inno. Insti...'!$E:$F,2,FALSE),VLOOKUP(D814,'7. Lo Esencial de la Reforma U.'!$E:$F,2,0)))))))))))))))))</f>
        <v>Capacitación Redacción Moderna</v>
      </c>
      <c r="D815" s="31"/>
      <c r="E815" s="93"/>
      <c r="F815" s="93"/>
      <c r="G815" s="93"/>
      <c r="H815" s="76"/>
      <c r="I815" s="76"/>
      <c r="J815" s="76"/>
      <c r="K815" s="112"/>
      <c r="L815" s="434"/>
    </row>
    <row r="816" spans="3:12" ht="15.75" thickBot="1">
      <c r="C816" s="70"/>
      <c r="D816" s="31"/>
      <c r="E816" s="93"/>
      <c r="F816" s="93"/>
      <c r="G816" s="93"/>
      <c r="H816" s="76"/>
      <c r="I816" s="76"/>
      <c r="J816" s="76"/>
      <c r="K816" s="112"/>
      <c r="L816" s="434"/>
    </row>
    <row r="817" spans="3:12" ht="30.75" thickBot="1">
      <c r="C817" s="126" t="s">
        <v>44</v>
      </c>
      <c r="D817" s="129" t="s">
        <v>45</v>
      </c>
      <c r="E817" s="128" t="s">
        <v>55</v>
      </c>
      <c r="F817" s="128" t="s">
        <v>57</v>
      </c>
      <c r="G817" s="127" t="s">
        <v>27</v>
      </c>
      <c r="H817" s="133" t="s">
        <v>128</v>
      </c>
      <c r="I817" s="128" t="s">
        <v>46</v>
      </c>
      <c r="J817" s="128" t="s">
        <v>129</v>
      </c>
      <c r="K817" s="128" t="s">
        <v>407</v>
      </c>
      <c r="L817" s="128" t="s">
        <v>408</v>
      </c>
    </row>
    <row r="818" spans="3:12" ht="15.75" thickBot="1">
      <c r="C818" s="317" t="s">
        <v>47</v>
      </c>
      <c r="D818" s="830">
        <v>50</v>
      </c>
      <c r="E818" s="318">
        <v>0</v>
      </c>
      <c r="F818" s="115">
        <v>10000</v>
      </c>
      <c r="G818" s="319">
        <f t="shared" ref="G818:G826" si="51">E818*F818</f>
        <v>0</v>
      </c>
      <c r="H818" s="320" t="s">
        <v>126</v>
      </c>
      <c r="I818" s="116" t="s">
        <v>696</v>
      </c>
      <c r="J818" s="116" t="str">
        <f>VLOOKUP(I818,Presupuesto!$B$11:$C$566,2,0)</f>
        <v>SERVICIOS DE CAPACITACION.</v>
      </c>
      <c r="K818" s="321" t="s">
        <v>1362</v>
      </c>
      <c r="L818" s="116" t="s">
        <v>391</v>
      </c>
    </row>
    <row r="819" spans="3:12" ht="15.75" thickBot="1">
      <c r="C819" s="99" t="s">
        <v>48</v>
      </c>
      <c r="D819" s="831"/>
      <c r="E819" s="200">
        <v>0</v>
      </c>
      <c r="F819" s="100">
        <v>10</v>
      </c>
      <c r="G819" s="97">
        <f t="shared" si="51"/>
        <v>0</v>
      </c>
      <c r="H819" s="320" t="s">
        <v>126</v>
      </c>
      <c r="I819" s="98" t="s">
        <v>714</v>
      </c>
      <c r="J819" s="98" t="str">
        <f>VLOOKUP(I819,Presupuesto!$B$11:$C$566,2,0)</f>
        <v>SERVICIOS DE IMPRENTA PUBLIC.Y REPRODUCCION</v>
      </c>
      <c r="K819" s="321" t="s">
        <v>1362</v>
      </c>
      <c r="L819" s="98" t="s">
        <v>409</v>
      </c>
    </row>
    <row r="820" spans="3:12" ht="15.75" thickBot="1">
      <c r="C820" s="99" t="s">
        <v>49</v>
      </c>
      <c r="D820" s="831"/>
      <c r="E820" s="200">
        <v>50</v>
      </c>
      <c r="F820" s="100">
        <v>100</v>
      </c>
      <c r="G820" s="97">
        <f t="shared" si="51"/>
        <v>5000</v>
      </c>
      <c r="H820" s="320" t="s">
        <v>126</v>
      </c>
      <c r="I820" s="98" t="s">
        <v>789</v>
      </c>
      <c r="J820" s="98" t="str">
        <f>VLOOKUP(I820,Presupuesto!$B$11:$C$566,2,0)</f>
        <v>ALIMENTOS B EBIDAS PARA PERSONAS</v>
      </c>
      <c r="K820" s="321" t="s">
        <v>1362</v>
      </c>
      <c r="L820" s="98" t="s">
        <v>393</v>
      </c>
    </row>
    <row r="821" spans="3:12" ht="15.75" thickBot="1">
      <c r="C821" s="99" t="s">
        <v>50</v>
      </c>
      <c r="D821" s="831"/>
      <c r="E821" s="151"/>
      <c r="F821" s="118">
        <v>16000</v>
      </c>
      <c r="G821" s="97">
        <f t="shared" si="51"/>
        <v>0</v>
      </c>
      <c r="H821" s="320" t="s">
        <v>126</v>
      </c>
      <c r="I821" s="314" t="s">
        <v>297</v>
      </c>
      <c r="J821" s="98" t="str">
        <f>VLOOKUP(I821,Presupuesto!$B$11:$C$566,2,0)</f>
        <v>PASAJES (26100-00)</v>
      </c>
      <c r="K821" s="321" t="s">
        <v>1362</v>
      </c>
      <c r="L821" s="98" t="s">
        <v>409</v>
      </c>
    </row>
    <row r="822" spans="3:12" ht="15.75" thickBot="1">
      <c r="C822" s="99" t="s">
        <v>414</v>
      </c>
      <c r="D822" s="831"/>
      <c r="E822" s="151"/>
      <c r="F822" s="118">
        <v>250</v>
      </c>
      <c r="G822" s="97">
        <f t="shared" si="51"/>
        <v>0</v>
      </c>
      <c r="H822" s="320" t="s">
        <v>126</v>
      </c>
      <c r="I822" s="98" t="s">
        <v>818</v>
      </c>
      <c r="J822" s="98" t="str">
        <f>VLOOKUP(I822,Presupuesto!$B$11:$C$566,2,0)</f>
        <v>PRODUCTOS PAPEL Y CARTON</v>
      </c>
      <c r="K822" s="321" t="s">
        <v>1362</v>
      </c>
      <c r="L822" s="98" t="s">
        <v>409</v>
      </c>
    </row>
    <row r="823" spans="3:12" ht="15.75" thickBot="1">
      <c r="C823" s="99" t="s">
        <v>51</v>
      </c>
      <c r="D823" s="831"/>
      <c r="E823" s="200"/>
      <c r="F823" s="100">
        <v>85</v>
      </c>
      <c r="G823" s="97">
        <f t="shared" si="51"/>
        <v>0</v>
      </c>
      <c r="H823" s="320" t="s">
        <v>126</v>
      </c>
      <c r="I823" s="98" t="s">
        <v>818</v>
      </c>
      <c r="J823" s="98" t="str">
        <f>VLOOKUP(I823,Presupuesto!$B$11:$C$566,2,0)</f>
        <v>PRODUCTOS PAPEL Y CARTON</v>
      </c>
      <c r="K823" s="321" t="s">
        <v>1362</v>
      </c>
      <c r="L823" s="98" t="s">
        <v>409</v>
      </c>
    </row>
    <row r="824" spans="3:12" ht="15.75" thickBot="1">
      <c r="C824" s="99" t="s">
        <v>120</v>
      </c>
      <c r="D824" s="831"/>
      <c r="E824" s="200"/>
      <c r="F824" s="100">
        <v>36</v>
      </c>
      <c r="G824" s="97">
        <f t="shared" si="51"/>
        <v>0</v>
      </c>
      <c r="H824" s="320" t="s">
        <v>126</v>
      </c>
      <c r="I824" s="98" t="s">
        <v>939</v>
      </c>
      <c r="J824" s="98" t="str">
        <f>VLOOKUP(I824,Presupuesto!$B$11:$C$566,2,0)</f>
        <v>UTILES DE ESCRITORIO, OFICINA Y ENSE¥ANZA</v>
      </c>
      <c r="K824" s="321" t="s">
        <v>1362</v>
      </c>
      <c r="L824" s="98" t="s">
        <v>409</v>
      </c>
    </row>
    <row r="825" spans="3:12" ht="15.75" thickBot="1">
      <c r="C825" s="99" t="s">
        <v>34</v>
      </c>
      <c r="D825" s="831"/>
      <c r="E825" s="200"/>
      <c r="F825" s="100">
        <v>80</v>
      </c>
      <c r="G825" s="97">
        <f t="shared" si="51"/>
        <v>0</v>
      </c>
      <c r="H825" s="320" t="s">
        <v>126</v>
      </c>
      <c r="I825" s="98" t="s">
        <v>939</v>
      </c>
      <c r="J825" s="98" t="str">
        <f>VLOOKUP(I825,Presupuesto!$B$11:$C$566,2,0)</f>
        <v>UTILES DE ESCRITORIO, OFICINA Y ENSE¥ANZA</v>
      </c>
      <c r="K825" s="321" t="s">
        <v>1362</v>
      </c>
      <c r="L825" s="98" t="s">
        <v>409</v>
      </c>
    </row>
    <row r="826" spans="3:12" ht="15.75" thickBot="1">
      <c r="C826" s="109" t="s">
        <v>52</v>
      </c>
      <c r="D826" s="831"/>
      <c r="E826" s="212"/>
      <c r="F826" s="119">
        <v>25</v>
      </c>
      <c r="G826" s="97">
        <f t="shared" si="51"/>
        <v>0</v>
      </c>
      <c r="H826" s="320" t="s">
        <v>126</v>
      </c>
      <c r="I826" s="98" t="s">
        <v>939</v>
      </c>
      <c r="J826" s="98" t="str">
        <f>VLOOKUP(I826,Presupuesto!$B$11:$C$566,2,0)</f>
        <v>UTILES DE ESCRITORIO, OFICINA Y ENSE¥ANZA</v>
      </c>
      <c r="K826" s="321" t="s">
        <v>1362</v>
      </c>
      <c r="L826" s="98" t="s">
        <v>409</v>
      </c>
    </row>
    <row r="827" spans="3:12" ht="15.75" thickBot="1">
      <c r="C827" s="216" t="s">
        <v>442</v>
      </c>
      <c r="D827" s="217">
        <v>0</v>
      </c>
      <c r="E827" s="322">
        <v>0</v>
      </c>
      <c r="F827" s="104">
        <f>HLOOKUP(C827,$AH$2:$BU$3,2,0)</f>
        <v>4506.1665000000003</v>
      </c>
      <c r="G827" s="105">
        <f>D827*E827*F827</f>
        <v>0</v>
      </c>
      <c r="H827" s="320" t="s">
        <v>126</v>
      </c>
      <c r="I827" s="324" t="s">
        <v>298</v>
      </c>
      <c r="J827" s="106" t="str">
        <f>VLOOKUP(I827,Presupuesto!$B$11:$C$566,2,0)</f>
        <v>VIATICOS (26200-00)</v>
      </c>
      <c r="K827" s="321" t="s">
        <v>1362</v>
      </c>
      <c r="L827" s="325" t="s">
        <v>409</v>
      </c>
    </row>
    <row r="829" spans="3:12" ht="15.75" thickBot="1"/>
    <row r="830" spans="3:12" ht="15.75" thickBot="1">
      <c r="C830" s="29" t="s">
        <v>43</v>
      </c>
      <c r="D830" s="30">
        <f>SUM(G837:G846)</f>
        <v>5000</v>
      </c>
      <c r="E830" s="93"/>
      <c r="F830" s="93"/>
      <c r="G830" s="93"/>
      <c r="H830" s="76"/>
      <c r="I830" s="76"/>
      <c r="J830" s="76"/>
      <c r="K830" s="112"/>
      <c r="L830" s="434"/>
    </row>
    <row r="831" spans="3:12">
      <c r="C831" s="70"/>
      <c r="D831" s="31"/>
      <c r="E831" s="93"/>
      <c r="F831" s="93"/>
      <c r="G831" s="93"/>
      <c r="H831" s="76"/>
      <c r="I831" s="76"/>
      <c r="J831" s="76"/>
      <c r="K831" s="112"/>
      <c r="L831" s="434"/>
    </row>
    <row r="832" spans="3:12">
      <c r="C832" s="70"/>
      <c r="D832" s="31"/>
      <c r="E832" s="93"/>
      <c r="F832" s="93"/>
      <c r="G832" s="93"/>
      <c r="H832" s="76"/>
      <c r="I832" s="76"/>
      <c r="J832" s="76"/>
      <c r="K832" s="112"/>
      <c r="L832" s="434"/>
    </row>
    <row r="833" spans="3:12" ht="15.75">
      <c r="C833" s="202" t="s">
        <v>389</v>
      </c>
      <c r="D833" s="351" t="s">
        <v>2320</v>
      </c>
      <c r="E833" s="93"/>
      <c r="F833" s="93"/>
      <c r="G833" s="93"/>
      <c r="H833" s="76"/>
      <c r="I833" s="76"/>
      <c r="J833" s="76"/>
      <c r="K833" s="112"/>
      <c r="L833" s="434"/>
    </row>
    <row r="834" spans="3:12" ht="18.75">
      <c r="C834" s="210" t="str">
        <f>IFERROR(VLOOKUP(D833,'1. Desarrollo e Innov. Curricu.'!$E:$F,2,FALSE),IFERROR(VLOOKUP(D833,'2. Investigación Científica'!$E:$F,2,FALSE),IFERROR(VLOOKUP(D833,'3. Vinculación Univ. Sociedad'!$E:$F,2,FALSE),IFERROR(VLOOKUP(D833,'4. Docencia y Profesorado Univ.'!$E:$F,2,FALSE),IFERROR(VLOOKUP(D833,'5. Estudiantes y Graduados'!$E:$F,2,FALSE),IFERROR(VLOOKUP(D833,'11. Gestion Administrativa'!$E:$F,2,FALSE),IFERROR(VLOOKUP(D833,'13. Gestión Académica'!$E:$F,2,FALSE),IFERROR(VLOOKUP(D833,'8. Asegura. de la Calid. y M'!$E:$F,2,FALSE),IFERROR(VLOOKUP(D833,'6. Gestión del Conocimiento'!$E:$F,2,FALSE),IFERROR(VLOOKUP(D833,'15. Gobernabilidad y Proceso...'!$E:$F,2,FALSE),IFERROR(VLOOKUP(D833,'12. Gestión del Talento Humano'!$E:$F,2,FALSE),IFERROR(VLOOKUP(D833,'14. Internacional... de la E.S.'!$E:$F,2,FALSE),IFERROR(VLOOKUP(D833,'10. Posgrado'!$E:$F,2,FALSE),IFERROR(VLOOKUP(D833,'17. Gestión TIC'!$E:$F,2,FALSE),IFERROR(VLOOKUP(D833,'16. Desa. del Sistema Educ.Sup.'!$E:$F,2,FALSE),IFERROR(VLOOKUP(D833,'9. Cultura de Inno. Insti...'!$E:$F,2,FALSE),VLOOKUP(D833,'7. Lo Esencial de la Reforma U.'!$E:$F,2,0)))))))))))))))))</f>
        <v>Capacitación Técnicas de Limpieza</v>
      </c>
      <c r="D834" s="31"/>
      <c r="E834" s="93"/>
      <c r="F834" s="93"/>
      <c r="G834" s="93"/>
      <c r="H834" s="76"/>
      <c r="I834" s="76"/>
      <c r="J834" s="76"/>
      <c r="K834" s="112"/>
      <c r="L834" s="434"/>
    </row>
    <row r="835" spans="3:12" ht="15.75" thickBot="1">
      <c r="C835" s="70"/>
      <c r="D835" s="31"/>
      <c r="E835" s="93"/>
      <c r="F835" s="93"/>
      <c r="G835" s="93"/>
      <c r="H835" s="76"/>
      <c r="I835" s="76"/>
      <c r="J835" s="76"/>
      <c r="K835" s="112"/>
      <c r="L835" s="434"/>
    </row>
    <row r="836" spans="3:12" ht="30.75" thickBot="1">
      <c r="C836" s="126" t="s">
        <v>44</v>
      </c>
      <c r="D836" s="129" t="s">
        <v>45</v>
      </c>
      <c r="E836" s="128" t="s">
        <v>55</v>
      </c>
      <c r="F836" s="128" t="s">
        <v>57</v>
      </c>
      <c r="G836" s="127" t="s">
        <v>27</v>
      </c>
      <c r="H836" s="133" t="s">
        <v>128</v>
      </c>
      <c r="I836" s="128" t="s">
        <v>46</v>
      </c>
      <c r="J836" s="128" t="s">
        <v>129</v>
      </c>
      <c r="K836" s="128" t="s">
        <v>407</v>
      </c>
      <c r="L836" s="128" t="s">
        <v>408</v>
      </c>
    </row>
    <row r="837" spans="3:12" ht="15.75" thickBot="1">
      <c r="C837" s="317" t="s">
        <v>47</v>
      </c>
      <c r="D837" s="830">
        <v>50</v>
      </c>
      <c r="E837" s="318">
        <v>0</v>
      </c>
      <c r="F837" s="115">
        <v>10000</v>
      </c>
      <c r="G837" s="319">
        <f t="shared" ref="G837:G845" si="52">E837*F837</f>
        <v>0</v>
      </c>
      <c r="H837" s="320" t="s">
        <v>126</v>
      </c>
      <c r="I837" s="116" t="s">
        <v>696</v>
      </c>
      <c r="J837" s="116" t="str">
        <f>VLOOKUP(I837,Presupuesto!$B$11:$C$566,2,0)</f>
        <v>SERVICIOS DE CAPACITACION.</v>
      </c>
      <c r="K837" s="321" t="s">
        <v>1362</v>
      </c>
      <c r="L837" s="116" t="s">
        <v>391</v>
      </c>
    </row>
    <row r="838" spans="3:12" ht="15.75" thickBot="1">
      <c r="C838" s="99" t="s">
        <v>48</v>
      </c>
      <c r="D838" s="831"/>
      <c r="E838" s="200">
        <v>0</v>
      </c>
      <c r="F838" s="100">
        <v>10</v>
      </c>
      <c r="G838" s="97">
        <f t="shared" si="52"/>
        <v>0</v>
      </c>
      <c r="H838" s="320" t="s">
        <v>126</v>
      </c>
      <c r="I838" s="98" t="s">
        <v>714</v>
      </c>
      <c r="J838" s="98" t="str">
        <f>VLOOKUP(I838,Presupuesto!$B$11:$C$566,2,0)</f>
        <v>SERVICIOS DE IMPRENTA PUBLIC.Y REPRODUCCION</v>
      </c>
      <c r="K838" s="321" t="s">
        <v>1362</v>
      </c>
      <c r="L838" s="98" t="s">
        <v>409</v>
      </c>
    </row>
    <row r="839" spans="3:12" ht="15.75" thickBot="1">
      <c r="C839" s="99" t="s">
        <v>49</v>
      </c>
      <c r="D839" s="831"/>
      <c r="E839" s="200">
        <v>50</v>
      </c>
      <c r="F839" s="100">
        <v>100</v>
      </c>
      <c r="G839" s="97">
        <f t="shared" si="52"/>
        <v>5000</v>
      </c>
      <c r="H839" s="320" t="s">
        <v>126</v>
      </c>
      <c r="I839" s="98" t="s">
        <v>789</v>
      </c>
      <c r="J839" s="98" t="str">
        <f>VLOOKUP(I839,Presupuesto!$B$11:$C$566,2,0)</f>
        <v>ALIMENTOS B EBIDAS PARA PERSONAS</v>
      </c>
      <c r="K839" s="321" t="s">
        <v>1362</v>
      </c>
      <c r="L839" s="98" t="s">
        <v>393</v>
      </c>
    </row>
    <row r="840" spans="3:12" ht="15.75" thickBot="1">
      <c r="C840" s="99" t="s">
        <v>50</v>
      </c>
      <c r="D840" s="831"/>
      <c r="E840" s="151"/>
      <c r="F840" s="118">
        <v>16000</v>
      </c>
      <c r="G840" s="97">
        <f t="shared" si="52"/>
        <v>0</v>
      </c>
      <c r="H840" s="320" t="s">
        <v>126</v>
      </c>
      <c r="I840" s="314" t="s">
        <v>297</v>
      </c>
      <c r="J840" s="98" t="str">
        <f>VLOOKUP(I840,Presupuesto!$B$11:$C$566,2,0)</f>
        <v>PASAJES (26100-00)</v>
      </c>
      <c r="K840" s="321" t="s">
        <v>1362</v>
      </c>
      <c r="L840" s="98" t="s">
        <v>409</v>
      </c>
    </row>
    <row r="841" spans="3:12" ht="15.75" thickBot="1">
      <c r="C841" s="99" t="s">
        <v>414</v>
      </c>
      <c r="D841" s="831"/>
      <c r="E841" s="151"/>
      <c r="F841" s="118">
        <v>250</v>
      </c>
      <c r="G841" s="97">
        <f t="shared" si="52"/>
        <v>0</v>
      </c>
      <c r="H841" s="320" t="s">
        <v>126</v>
      </c>
      <c r="I841" s="98" t="s">
        <v>818</v>
      </c>
      <c r="J841" s="98" t="str">
        <f>VLOOKUP(I841,Presupuesto!$B$11:$C$566,2,0)</f>
        <v>PRODUCTOS PAPEL Y CARTON</v>
      </c>
      <c r="K841" s="321" t="s">
        <v>1362</v>
      </c>
      <c r="L841" s="98" t="s">
        <v>409</v>
      </c>
    </row>
    <row r="842" spans="3:12" ht="15.75" thickBot="1">
      <c r="C842" s="99" t="s">
        <v>51</v>
      </c>
      <c r="D842" s="831"/>
      <c r="E842" s="200"/>
      <c r="F842" s="100">
        <v>85</v>
      </c>
      <c r="G842" s="97">
        <f t="shared" si="52"/>
        <v>0</v>
      </c>
      <c r="H842" s="320" t="s">
        <v>126</v>
      </c>
      <c r="I842" s="98" t="s">
        <v>818</v>
      </c>
      <c r="J842" s="98" t="str">
        <f>VLOOKUP(I842,Presupuesto!$B$11:$C$566,2,0)</f>
        <v>PRODUCTOS PAPEL Y CARTON</v>
      </c>
      <c r="K842" s="321" t="s">
        <v>1362</v>
      </c>
      <c r="L842" s="98" t="s">
        <v>409</v>
      </c>
    </row>
    <row r="843" spans="3:12" ht="15.75" thickBot="1">
      <c r="C843" s="99" t="s">
        <v>120</v>
      </c>
      <c r="D843" s="831"/>
      <c r="E843" s="200"/>
      <c r="F843" s="100">
        <v>36</v>
      </c>
      <c r="G843" s="97">
        <f t="shared" si="52"/>
        <v>0</v>
      </c>
      <c r="H843" s="320" t="s">
        <v>126</v>
      </c>
      <c r="I843" s="98" t="s">
        <v>939</v>
      </c>
      <c r="J843" s="98" t="str">
        <f>VLOOKUP(I843,Presupuesto!$B$11:$C$566,2,0)</f>
        <v>UTILES DE ESCRITORIO, OFICINA Y ENSE¥ANZA</v>
      </c>
      <c r="K843" s="321" t="s">
        <v>1362</v>
      </c>
      <c r="L843" s="98" t="s">
        <v>409</v>
      </c>
    </row>
    <row r="844" spans="3:12" ht="15.75" thickBot="1">
      <c r="C844" s="99" t="s">
        <v>34</v>
      </c>
      <c r="D844" s="831"/>
      <c r="E844" s="200"/>
      <c r="F844" s="100">
        <v>80</v>
      </c>
      <c r="G844" s="97">
        <f t="shared" si="52"/>
        <v>0</v>
      </c>
      <c r="H844" s="320" t="s">
        <v>126</v>
      </c>
      <c r="I844" s="98" t="s">
        <v>939</v>
      </c>
      <c r="J844" s="98" t="str">
        <f>VLOOKUP(I844,Presupuesto!$B$11:$C$566,2,0)</f>
        <v>UTILES DE ESCRITORIO, OFICINA Y ENSE¥ANZA</v>
      </c>
      <c r="K844" s="321" t="s">
        <v>1362</v>
      </c>
      <c r="L844" s="98" t="s">
        <v>409</v>
      </c>
    </row>
    <row r="845" spans="3:12" ht="15.75" thickBot="1">
      <c r="C845" s="109" t="s">
        <v>52</v>
      </c>
      <c r="D845" s="831"/>
      <c r="E845" s="212"/>
      <c r="F845" s="119">
        <v>25</v>
      </c>
      <c r="G845" s="97">
        <f t="shared" si="52"/>
        <v>0</v>
      </c>
      <c r="H845" s="320" t="s">
        <v>126</v>
      </c>
      <c r="I845" s="98" t="s">
        <v>939</v>
      </c>
      <c r="J845" s="98" t="str">
        <f>VLOOKUP(I845,Presupuesto!$B$11:$C$566,2,0)</f>
        <v>UTILES DE ESCRITORIO, OFICINA Y ENSE¥ANZA</v>
      </c>
      <c r="K845" s="321" t="s">
        <v>1362</v>
      </c>
      <c r="L845" s="98" t="s">
        <v>409</v>
      </c>
    </row>
    <row r="846" spans="3:12" ht="15.75" thickBot="1">
      <c r="C846" s="216" t="s">
        <v>442</v>
      </c>
      <c r="D846" s="217">
        <v>0</v>
      </c>
      <c r="E846" s="322">
        <v>0</v>
      </c>
      <c r="F846" s="104">
        <f>HLOOKUP(C846,$AH$2:$BU$3,2,0)</f>
        <v>4506.1665000000003</v>
      </c>
      <c r="G846" s="105">
        <f>D846*E846*F846</f>
        <v>0</v>
      </c>
      <c r="H846" s="320" t="s">
        <v>126</v>
      </c>
      <c r="I846" s="324" t="s">
        <v>298</v>
      </c>
      <c r="J846" s="106" t="str">
        <f>VLOOKUP(I846,Presupuesto!$B$11:$C$566,2,0)</f>
        <v>VIATICOS (26200-00)</v>
      </c>
      <c r="K846" s="321" t="s">
        <v>1362</v>
      </c>
      <c r="L846" s="325" t="s">
        <v>409</v>
      </c>
    </row>
    <row r="848" spans="3:12" ht="15.75" thickBot="1"/>
    <row r="849" spans="3:12" ht="15.75" thickBot="1">
      <c r="C849" s="29" t="s">
        <v>43</v>
      </c>
      <c r="D849" s="30">
        <f>SUM(G856:G865)</f>
        <v>25000</v>
      </c>
      <c r="E849" s="93"/>
      <c r="F849" s="93"/>
      <c r="G849" s="93"/>
      <c r="H849" s="76"/>
      <c r="I849" s="76"/>
      <c r="J849" s="76"/>
      <c r="K849" s="112"/>
      <c r="L849" s="434"/>
    </row>
    <row r="850" spans="3:12">
      <c r="C850" s="70"/>
      <c r="D850" s="31"/>
      <c r="E850" s="93"/>
      <c r="F850" s="93"/>
      <c r="G850" s="93"/>
      <c r="H850" s="76"/>
      <c r="I850" s="76"/>
      <c r="J850" s="76"/>
      <c r="K850" s="112"/>
      <c r="L850" s="434"/>
    </row>
    <row r="851" spans="3:12">
      <c r="C851" s="70"/>
      <c r="D851" s="31"/>
      <c r="E851" s="93"/>
      <c r="F851" s="93"/>
      <c r="G851" s="93"/>
      <c r="H851" s="76"/>
      <c r="I851" s="76"/>
      <c r="J851" s="76"/>
      <c r="K851" s="112"/>
      <c r="L851" s="434"/>
    </row>
    <row r="852" spans="3:12" ht="15.75">
      <c r="C852" s="202" t="s">
        <v>389</v>
      </c>
      <c r="D852" s="351" t="s">
        <v>2035</v>
      </c>
      <c r="E852" s="93"/>
      <c r="F852" s="93"/>
      <c r="G852" s="93"/>
      <c r="H852" s="76"/>
      <c r="I852" s="76"/>
      <c r="J852" s="76"/>
      <c r="K852" s="112"/>
      <c r="L852" s="434"/>
    </row>
    <row r="853" spans="3:12" ht="18.75">
      <c r="C853" s="210" t="str">
        <f>IFERROR(VLOOKUP(D852,'1. Desarrollo e Innov. Curricu.'!$E:$F,2,FALSE),IFERROR(VLOOKUP(D852,'2. Investigación Científica'!$E:$F,2,FALSE),IFERROR(VLOOKUP(D852,'3. Vinculación Univ. Sociedad'!$E:$F,2,FALSE),IFERROR(VLOOKUP(D852,'4. Docencia y Profesorado Univ.'!$E:$F,2,FALSE),IFERROR(VLOOKUP(D852,'5. Estudiantes y Graduados'!$E:$F,2,FALSE),IFERROR(VLOOKUP(D852,'11. Gestion Administrativa'!$E:$F,2,FALSE),IFERROR(VLOOKUP(D852,'13. Gestión Académica'!$E:$F,2,FALSE),IFERROR(VLOOKUP(D852,'8. Asegura. de la Calid. y M'!$E:$F,2,FALSE),IFERROR(VLOOKUP(D852,'6. Gestión del Conocimiento'!$E:$F,2,FALSE),IFERROR(VLOOKUP(D852,'15. Gobernabilidad y Proceso...'!$E:$F,2,FALSE),IFERROR(VLOOKUP(D852,'12. Gestión del Talento Humano'!$E:$F,2,FALSE),IFERROR(VLOOKUP(D852,'14. Internacional... de la E.S.'!$E:$F,2,FALSE),IFERROR(VLOOKUP(D852,'10. Posgrado'!$E:$F,2,FALSE),IFERROR(VLOOKUP(D852,'17. Gestión TIC'!$E:$F,2,FALSE),IFERROR(VLOOKUP(D852,'16. Desa. del Sistema Educ.Sup.'!$E:$F,2,FALSE),IFERROR(VLOOKUP(D852,'9. Cultura de Inno. Insti...'!$E:$F,2,FALSE),VLOOKUP(D852,'7. Lo Esencial de la Reforma U.'!$E:$F,2,0)))))))))))))))))</f>
        <v>Elaborar manuales que orienten los procesos administrativos que corresponde aplicar a  la Coordinacion  de Desarrollo de Personal de la UNAH-VS.</v>
      </c>
      <c r="D853" s="31"/>
      <c r="E853" s="93"/>
      <c r="F853" s="93"/>
      <c r="G853" s="93"/>
      <c r="H853" s="76"/>
      <c r="I853" s="76"/>
      <c r="J853" s="76"/>
      <c r="K853" s="112"/>
      <c r="L853" s="434"/>
    </row>
    <row r="854" spans="3:12" ht="15.75" thickBot="1">
      <c r="C854" s="70"/>
      <c r="D854" s="31"/>
      <c r="E854" s="93"/>
      <c r="F854" s="93"/>
      <c r="G854" s="93"/>
      <c r="H854" s="76"/>
      <c r="I854" s="76"/>
      <c r="J854" s="76"/>
      <c r="K854" s="112"/>
      <c r="L854" s="434"/>
    </row>
    <row r="855" spans="3:12" ht="30.75" thickBot="1">
      <c r="C855" s="126" t="s">
        <v>44</v>
      </c>
      <c r="D855" s="129" t="s">
        <v>45</v>
      </c>
      <c r="E855" s="128" t="s">
        <v>55</v>
      </c>
      <c r="F855" s="128" t="s">
        <v>57</v>
      </c>
      <c r="G855" s="127" t="s">
        <v>27</v>
      </c>
      <c r="H855" s="133" t="s">
        <v>128</v>
      </c>
      <c r="I855" s="128" t="s">
        <v>46</v>
      </c>
      <c r="J855" s="128" t="s">
        <v>129</v>
      </c>
      <c r="K855" s="128" t="s">
        <v>407</v>
      </c>
      <c r="L855" s="128" t="s">
        <v>408</v>
      </c>
    </row>
    <row r="856" spans="3:12" ht="15.75" thickBot="1">
      <c r="C856" s="317" t="s">
        <v>47</v>
      </c>
      <c r="D856" s="830">
        <v>250</v>
      </c>
      <c r="E856" s="318">
        <v>0</v>
      </c>
      <c r="F856" s="115">
        <v>10000</v>
      </c>
      <c r="G856" s="319">
        <f t="shared" ref="G856:G864" si="53">E856*F856</f>
        <v>0</v>
      </c>
      <c r="H856" s="320" t="s">
        <v>126</v>
      </c>
      <c r="I856" s="116" t="s">
        <v>696</v>
      </c>
      <c r="J856" s="116" t="str">
        <f>VLOOKUP(I856,Presupuesto!$B$11:$C$566,2,0)</f>
        <v>SERVICIOS DE CAPACITACION.</v>
      </c>
      <c r="K856" s="321" t="s">
        <v>1362</v>
      </c>
      <c r="L856" s="116" t="s">
        <v>391</v>
      </c>
    </row>
    <row r="857" spans="3:12" ht="15.75" thickBot="1">
      <c r="C857" s="99" t="s">
        <v>48</v>
      </c>
      <c r="D857" s="831"/>
      <c r="E857" s="200">
        <v>0</v>
      </c>
      <c r="F857" s="100">
        <v>10</v>
      </c>
      <c r="G857" s="97">
        <f t="shared" si="53"/>
        <v>0</v>
      </c>
      <c r="H857" s="320" t="s">
        <v>126</v>
      </c>
      <c r="I857" s="98" t="s">
        <v>714</v>
      </c>
      <c r="J857" s="98" t="str">
        <f>VLOOKUP(I857,Presupuesto!$B$11:$C$566,2,0)</f>
        <v>SERVICIOS DE IMPRENTA PUBLIC.Y REPRODUCCION</v>
      </c>
      <c r="K857" s="321" t="s">
        <v>1362</v>
      </c>
      <c r="L857" s="98" t="s">
        <v>409</v>
      </c>
    </row>
    <row r="858" spans="3:12" ht="15.75" thickBot="1">
      <c r="C858" s="99" t="s">
        <v>49</v>
      </c>
      <c r="D858" s="831"/>
      <c r="E858" s="200">
        <v>250</v>
      </c>
      <c r="F858" s="100">
        <v>100</v>
      </c>
      <c r="G858" s="97">
        <f t="shared" si="53"/>
        <v>25000</v>
      </c>
      <c r="H858" s="320" t="s">
        <v>126</v>
      </c>
      <c r="I858" s="98" t="s">
        <v>789</v>
      </c>
      <c r="J858" s="98" t="str">
        <f>VLOOKUP(I858,Presupuesto!$B$11:$C$566,2,0)</f>
        <v>ALIMENTOS B EBIDAS PARA PERSONAS</v>
      </c>
      <c r="K858" s="321" t="s">
        <v>1362</v>
      </c>
      <c r="L858" s="98" t="s">
        <v>393</v>
      </c>
    </row>
    <row r="859" spans="3:12" ht="15.75" thickBot="1">
      <c r="C859" s="99" t="s">
        <v>50</v>
      </c>
      <c r="D859" s="831"/>
      <c r="E859" s="151"/>
      <c r="F859" s="118">
        <v>16000</v>
      </c>
      <c r="G859" s="97">
        <f t="shared" si="53"/>
        <v>0</v>
      </c>
      <c r="H859" s="320" t="s">
        <v>126</v>
      </c>
      <c r="I859" s="314" t="s">
        <v>297</v>
      </c>
      <c r="J859" s="98" t="str">
        <f>VLOOKUP(I859,Presupuesto!$B$11:$C$566,2,0)</f>
        <v>PASAJES (26100-00)</v>
      </c>
      <c r="K859" s="321" t="s">
        <v>1362</v>
      </c>
      <c r="L859" s="98" t="s">
        <v>409</v>
      </c>
    </row>
    <row r="860" spans="3:12" ht="15.75" thickBot="1">
      <c r="C860" s="99" t="s">
        <v>414</v>
      </c>
      <c r="D860" s="831"/>
      <c r="E860" s="151"/>
      <c r="F860" s="118">
        <v>250</v>
      </c>
      <c r="G860" s="97">
        <f t="shared" si="53"/>
        <v>0</v>
      </c>
      <c r="H860" s="320" t="s">
        <v>126</v>
      </c>
      <c r="I860" s="98" t="s">
        <v>818</v>
      </c>
      <c r="J860" s="98" t="str">
        <f>VLOOKUP(I860,Presupuesto!$B$11:$C$566,2,0)</f>
        <v>PRODUCTOS PAPEL Y CARTON</v>
      </c>
      <c r="K860" s="321" t="s">
        <v>1362</v>
      </c>
      <c r="L860" s="98" t="s">
        <v>409</v>
      </c>
    </row>
    <row r="861" spans="3:12" ht="15.75" thickBot="1">
      <c r="C861" s="99" t="s">
        <v>51</v>
      </c>
      <c r="D861" s="831"/>
      <c r="E861" s="200"/>
      <c r="F861" s="100">
        <v>85</v>
      </c>
      <c r="G861" s="97">
        <f t="shared" si="53"/>
        <v>0</v>
      </c>
      <c r="H861" s="320" t="s">
        <v>126</v>
      </c>
      <c r="I861" s="98" t="s">
        <v>818</v>
      </c>
      <c r="J861" s="98" t="str">
        <f>VLOOKUP(I861,Presupuesto!$B$11:$C$566,2,0)</f>
        <v>PRODUCTOS PAPEL Y CARTON</v>
      </c>
      <c r="K861" s="321" t="s">
        <v>1362</v>
      </c>
      <c r="L861" s="98" t="s">
        <v>409</v>
      </c>
    </row>
    <row r="862" spans="3:12" ht="15.75" thickBot="1">
      <c r="C862" s="99" t="s">
        <v>120</v>
      </c>
      <c r="D862" s="831"/>
      <c r="E862" s="200"/>
      <c r="F862" s="100">
        <v>36</v>
      </c>
      <c r="G862" s="97">
        <f t="shared" si="53"/>
        <v>0</v>
      </c>
      <c r="H862" s="320" t="s">
        <v>126</v>
      </c>
      <c r="I862" s="98" t="s">
        <v>939</v>
      </c>
      <c r="J862" s="98" t="str">
        <f>VLOOKUP(I862,Presupuesto!$B$11:$C$566,2,0)</f>
        <v>UTILES DE ESCRITORIO, OFICINA Y ENSE¥ANZA</v>
      </c>
      <c r="K862" s="321" t="s">
        <v>1362</v>
      </c>
      <c r="L862" s="98" t="s">
        <v>409</v>
      </c>
    </row>
    <row r="863" spans="3:12" ht="15.75" thickBot="1">
      <c r="C863" s="99" t="s">
        <v>34</v>
      </c>
      <c r="D863" s="831"/>
      <c r="E863" s="200"/>
      <c r="F863" s="100">
        <v>80</v>
      </c>
      <c r="G863" s="97">
        <f t="shared" si="53"/>
        <v>0</v>
      </c>
      <c r="H863" s="320" t="s">
        <v>126</v>
      </c>
      <c r="I863" s="98" t="s">
        <v>939</v>
      </c>
      <c r="J863" s="98" t="str">
        <f>VLOOKUP(I863,Presupuesto!$B$11:$C$566,2,0)</f>
        <v>UTILES DE ESCRITORIO, OFICINA Y ENSE¥ANZA</v>
      </c>
      <c r="K863" s="321" t="s">
        <v>1362</v>
      </c>
      <c r="L863" s="98" t="s">
        <v>409</v>
      </c>
    </row>
    <row r="864" spans="3:12" ht="15.75" thickBot="1">
      <c r="C864" s="109" t="s">
        <v>52</v>
      </c>
      <c r="D864" s="831"/>
      <c r="E864" s="212"/>
      <c r="F864" s="119">
        <v>25</v>
      </c>
      <c r="G864" s="97">
        <f t="shared" si="53"/>
        <v>0</v>
      </c>
      <c r="H864" s="320" t="s">
        <v>126</v>
      </c>
      <c r="I864" s="98" t="s">
        <v>939</v>
      </c>
      <c r="J864" s="98" t="str">
        <f>VLOOKUP(I864,Presupuesto!$B$11:$C$566,2,0)</f>
        <v>UTILES DE ESCRITORIO, OFICINA Y ENSE¥ANZA</v>
      </c>
      <c r="K864" s="321" t="s">
        <v>1362</v>
      </c>
      <c r="L864" s="98" t="s">
        <v>409</v>
      </c>
    </row>
    <row r="865" spans="3:12" ht="15.75" thickBot="1">
      <c r="C865" s="216" t="s">
        <v>442</v>
      </c>
      <c r="D865" s="217">
        <v>0</v>
      </c>
      <c r="E865" s="322">
        <v>0</v>
      </c>
      <c r="F865" s="104">
        <f>HLOOKUP(C865,$AH$2:$BU$3,2,0)</f>
        <v>4506.1665000000003</v>
      </c>
      <c r="G865" s="105">
        <f>D865*E865*F865</f>
        <v>0</v>
      </c>
      <c r="H865" s="320" t="s">
        <v>126</v>
      </c>
      <c r="I865" s="324" t="s">
        <v>298</v>
      </c>
      <c r="J865" s="106" t="str">
        <f>VLOOKUP(I865,Presupuesto!$B$11:$C$566,2,0)</f>
        <v>VIATICOS (26200-00)</v>
      </c>
      <c r="K865" s="321" t="s">
        <v>1362</v>
      </c>
      <c r="L865" s="325" t="s">
        <v>409</v>
      </c>
    </row>
    <row r="867" spans="3:12" ht="15.75" thickBot="1"/>
    <row r="868" spans="3:12" ht="15.75" thickBot="1">
      <c r="C868" s="29" t="s">
        <v>43</v>
      </c>
      <c r="D868" s="30">
        <f>SUM(G875:G884)</f>
        <v>50000</v>
      </c>
      <c r="E868" s="93"/>
      <c r="F868" s="93"/>
      <c r="G868" s="93"/>
      <c r="H868" s="76"/>
      <c r="I868" s="76"/>
      <c r="J868" s="76"/>
      <c r="K868" s="112"/>
      <c r="L868" s="434"/>
    </row>
    <row r="869" spans="3:12">
      <c r="C869" s="70"/>
      <c r="D869" s="31"/>
      <c r="E869" s="93"/>
      <c r="F869" s="93"/>
      <c r="G869" s="93"/>
      <c r="H869" s="76"/>
      <c r="I869" s="76"/>
      <c r="J869" s="76"/>
      <c r="K869" s="112"/>
      <c r="L869" s="434"/>
    </row>
    <row r="870" spans="3:12">
      <c r="C870" s="70"/>
      <c r="D870" s="31"/>
      <c r="E870" s="93"/>
      <c r="F870" s="93"/>
      <c r="G870" s="93"/>
      <c r="H870" s="76"/>
      <c r="I870" s="76"/>
      <c r="J870" s="76"/>
      <c r="K870" s="112"/>
      <c r="L870" s="434"/>
    </row>
    <row r="871" spans="3:12" ht="15.75">
      <c r="C871" s="202" t="s">
        <v>389</v>
      </c>
      <c r="D871" s="351" t="s">
        <v>2504</v>
      </c>
      <c r="E871" s="93"/>
      <c r="F871" s="93"/>
      <c r="G871" s="93"/>
      <c r="H871" s="76"/>
      <c r="I871" s="76"/>
      <c r="J871" s="76"/>
      <c r="K871" s="112"/>
      <c r="L871" s="434"/>
    </row>
    <row r="872" spans="3:12" ht="18.75">
      <c r="C872" s="210" t="str">
        <f>IFERROR(VLOOKUP(D871,'1. Desarrollo e Innov. Curricu.'!$E:$F,2,FALSE),IFERROR(VLOOKUP(D871,'2. Investigación Científica'!$E:$F,2,FALSE),IFERROR(VLOOKUP(D871,'3. Vinculación Univ. Sociedad'!$E:$F,2,FALSE),IFERROR(VLOOKUP(D871,'4. Docencia y Profesorado Univ.'!$E:$F,2,FALSE),IFERROR(VLOOKUP(D871,'5. Estudiantes y Graduados'!$E:$F,2,FALSE),IFERROR(VLOOKUP(D871,'11. Gestion Administrativa'!$E:$F,2,FALSE),IFERROR(VLOOKUP(D871,'13. Gestión Académica'!$E:$F,2,FALSE),IFERROR(VLOOKUP(D871,'8. Asegura. de la Calid. y M'!$E:$F,2,FALSE),IFERROR(VLOOKUP(D871,'6. Gestión del Conocimiento'!$E:$F,2,FALSE),IFERROR(VLOOKUP(D871,'15. Gobernabilidad y Proceso...'!$E:$F,2,FALSE),IFERROR(VLOOKUP(D871,'12. Gestión del Talento Humano'!$E:$F,2,FALSE),IFERROR(VLOOKUP(D871,'14. Internacional... de la E.S.'!$E:$F,2,FALSE),IFERROR(VLOOKUP(D871,'10. Posgrado'!$E:$F,2,FALSE),IFERROR(VLOOKUP(D871,'17. Gestión TIC'!$E:$F,2,FALSE),IFERROR(VLOOKUP(D871,'16. Desa. del Sistema Educ.Sup.'!$E:$F,2,FALSE),IFERROR(VLOOKUP(D871,'9. Cultura de Inno. Insti...'!$E:$F,2,FALSE),VLOOKUP(D871,'7. Lo Esencial de la Reforma U.'!$E:$F,2,0)))))))))))))))))</f>
        <v>8) Promoción y difusión del diplomado con Unidades de Gestión, Jefes de Departamento y docentes UNAH-VS</v>
      </c>
      <c r="D872" s="31"/>
      <c r="E872" s="93"/>
      <c r="F872" s="93"/>
      <c r="G872" s="93"/>
      <c r="H872" s="76"/>
      <c r="I872" s="76"/>
      <c r="J872" s="76"/>
      <c r="K872" s="112"/>
      <c r="L872" s="434"/>
    </row>
    <row r="873" spans="3:12" ht="15.75" thickBot="1">
      <c r="C873" s="70"/>
      <c r="D873" s="31"/>
      <c r="E873" s="93"/>
      <c r="F873" s="93"/>
      <c r="G873" s="93"/>
      <c r="H873" s="76"/>
      <c r="I873" s="76"/>
      <c r="J873" s="76"/>
      <c r="K873" s="112"/>
      <c r="L873" s="434"/>
    </row>
    <row r="874" spans="3:12" ht="30.75" thickBot="1">
      <c r="C874" s="126" t="s">
        <v>44</v>
      </c>
      <c r="D874" s="129" t="s">
        <v>45</v>
      </c>
      <c r="E874" s="128" t="s">
        <v>55</v>
      </c>
      <c r="F874" s="128" t="s">
        <v>57</v>
      </c>
      <c r="G874" s="127" t="s">
        <v>27</v>
      </c>
      <c r="H874" s="133" t="s">
        <v>128</v>
      </c>
      <c r="I874" s="128" t="s">
        <v>46</v>
      </c>
      <c r="J874" s="128" t="s">
        <v>129</v>
      </c>
      <c r="K874" s="128" t="s">
        <v>407</v>
      </c>
      <c r="L874" s="128" t="s">
        <v>408</v>
      </c>
    </row>
    <row r="875" spans="3:12" ht="15.75" thickBot="1">
      <c r="C875" s="317" t="s">
        <v>47</v>
      </c>
      <c r="D875" s="830">
        <v>150</v>
      </c>
      <c r="E875" s="318">
        <v>2</v>
      </c>
      <c r="F875" s="115">
        <v>10000</v>
      </c>
      <c r="G875" s="319">
        <f t="shared" ref="G875:G883" si="54">E875*F875</f>
        <v>20000</v>
      </c>
      <c r="H875" s="320" t="s">
        <v>126</v>
      </c>
      <c r="I875" s="116" t="s">
        <v>696</v>
      </c>
      <c r="J875" s="116" t="str">
        <f>VLOOKUP(I875,Presupuesto!$B$11:$C$566,2,0)</f>
        <v>SERVICIOS DE CAPACITACION.</v>
      </c>
      <c r="K875" s="321" t="s">
        <v>1356</v>
      </c>
      <c r="L875" s="116" t="s">
        <v>391</v>
      </c>
    </row>
    <row r="876" spans="3:12" ht="15.75" thickBot="1">
      <c r="C876" s="99" t="s">
        <v>48</v>
      </c>
      <c r="D876" s="831"/>
      <c r="E876" s="200">
        <v>0</v>
      </c>
      <c r="F876" s="100">
        <v>10</v>
      </c>
      <c r="G876" s="97">
        <f t="shared" si="54"/>
        <v>0</v>
      </c>
      <c r="H876" s="320" t="s">
        <v>126</v>
      </c>
      <c r="I876" s="98" t="s">
        <v>714</v>
      </c>
      <c r="J876" s="98" t="str">
        <f>VLOOKUP(I876,Presupuesto!$B$11:$C$566,2,0)</f>
        <v>SERVICIOS DE IMPRENTA PUBLIC.Y REPRODUCCION</v>
      </c>
      <c r="K876" s="321" t="s">
        <v>1356</v>
      </c>
      <c r="L876" s="98" t="s">
        <v>409</v>
      </c>
    </row>
    <row r="877" spans="3:12" ht="15.75" thickBot="1">
      <c r="C877" s="99" t="s">
        <v>49</v>
      </c>
      <c r="D877" s="831"/>
      <c r="E877" s="200">
        <v>150</v>
      </c>
      <c r="F877" s="100">
        <v>200</v>
      </c>
      <c r="G877" s="97">
        <f t="shared" si="54"/>
        <v>30000</v>
      </c>
      <c r="H877" s="320" t="s">
        <v>126</v>
      </c>
      <c r="I877" s="98" t="s">
        <v>789</v>
      </c>
      <c r="J877" s="98" t="str">
        <f>VLOOKUP(I877,Presupuesto!$B$11:$C$566,2,0)</f>
        <v>ALIMENTOS B EBIDAS PARA PERSONAS</v>
      </c>
      <c r="K877" s="321" t="s">
        <v>1356</v>
      </c>
      <c r="L877" s="98" t="s">
        <v>393</v>
      </c>
    </row>
    <row r="878" spans="3:12" ht="15.75" thickBot="1">
      <c r="C878" s="99" t="s">
        <v>50</v>
      </c>
      <c r="D878" s="831"/>
      <c r="E878" s="151"/>
      <c r="F878" s="118">
        <v>16000</v>
      </c>
      <c r="G878" s="97">
        <f t="shared" si="54"/>
        <v>0</v>
      </c>
      <c r="H878" s="320" t="s">
        <v>126</v>
      </c>
      <c r="I878" s="314" t="s">
        <v>297</v>
      </c>
      <c r="J878" s="98" t="str">
        <f>VLOOKUP(I878,Presupuesto!$B$11:$C$566,2,0)</f>
        <v>PASAJES (26100-00)</v>
      </c>
      <c r="K878" s="321" t="s">
        <v>1356</v>
      </c>
      <c r="L878" s="98" t="s">
        <v>409</v>
      </c>
    </row>
    <row r="879" spans="3:12" ht="15.75" thickBot="1">
      <c r="C879" s="99" t="s">
        <v>414</v>
      </c>
      <c r="D879" s="831"/>
      <c r="E879" s="151"/>
      <c r="F879" s="118">
        <v>250</v>
      </c>
      <c r="G879" s="97">
        <f t="shared" si="54"/>
        <v>0</v>
      </c>
      <c r="H879" s="320" t="s">
        <v>126</v>
      </c>
      <c r="I879" s="98" t="s">
        <v>818</v>
      </c>
      <c r="J879" s="98" t="str">
        <f>VLOOKUP(I879,Presupuesto!$B$11:$C$566,2,0)</f>
        <v>PRODUCTOS PAPEL Y CARTON</v>
      </c>
      <c r="K879" s="321" t="s">
        <v>1356</v>
      </c>
      <c r="L879" s="98" t="s">
        <v>409</v>
      </c>
    </row>
    <row r="880" spans="3:12" ht="15.75" thickBot="1">
      <c r="C880" s="99" t="s">
        <v>51</v>
      </c>
      <c r="D880" s="831"/>
      <c r="E880" s="200">
        <v>0</v>
      </c>
      <c r="F880" s="100">
        <v>100</v>
      </c>
      <c r="G880" s="97">
        <f t="shared" si="54"/>
        <v>0</v>
      </c>
      <c r="H880" s="320" t="s">
        <v>126</v>
      </c>
      <c r="I880" s="98" t="s">
        <v>818</v>
      </c>
      <c r="J880" s="98" t="str">
        <f>VLOOKUP(I880,Presupuesto!$B$11:$C$566,2,0)</f>
        <v>PRODUCTOS PAPEL Y CARTON</v>
      </c>
      <c r="K880" s="321" t="s">
        <v>1356</v>
      </c>
      <c r="L880" s="98" t="s">
        <v>409</v>
      </c>
    </row>
    <row r="881" spans="3:12" ht="15.75" thickBot="1">
      <c r="C881" s="99" t="s">
        <v>120</v>
      </c>
      <c r="D881" s="831"/>
      <c r="E881" s="200"/>
      <c r="F881" s="100">
        <v>36</v>
      </c>
      <c r="G881" s="97">
        <f t="shared" si="54"/>
        <v>0</v>
      </c>
      <c r="H881" s="320" t="s">
        <v>126</v>
      </c>
      <c r="I881" s="98" t="s">
        <v>939</v>
      </c>
      <c r="J881" s="98" t="str">
        <f>VLOOKUP(I881,Presupuesto!$B$11:$C$566,2,0)</f>
        <v>UTILES DE ESCRITORIO, OFICINA Y ENSE¥ANZA</v>
      </c>
      <c r="K881" s="321" t="s">
        <v>1356</v>
      </c>
      <c r="L881" s="98" t="s">
        <v>409</v>
      </c>
    </row>
    <row r="882" spans="3:12" ht="15.75" thickBot="1">
      <c r="C882" s="99" t="s">
        <v>34</v>
      </c>
      <c r="D882" s="831"/>
      <c r="E882" s="200"/>
      <c r="F882" s="100">
        <v>80</v>
      </c>
      <c r="G882" s="97">
        <f t="shared" si="54"/>
        <v>0</v>
      </c>
      <c r="H882" s="320" t="s">
        <v>126</v>
      </c>
      <c r="I882" s="98" t="s">
        <v>939</v>
      </c>
      <c r="J882" s="98" t="str">
        <f>VLOOKUP(I882,Presupuesto!$B$11:$C$566,2,0)</f>
        <v>UTILES DE ESCRITORIO, OFICINA Y ENSE¥ANZA</v>
      </c>
      <c r="K882" s="321" t="s">
        <v>1356</v>
      </c>
      <c r="L882" s="98" t="s">
        <v>409</v>
      </c>
    </row>
    <row r="883" spans="3:12" ht="15.75" thickBot="1">
      <c r="C883" s="109" t="s">
        <v>52</v>
      </c>
      <c r="D883" s="831"/>
      <c r="E883" s="212"/>
      <c r="F883" s="119">
        <v>25</v>
      </c>
      <c r="G883" s="97">
        <f t="shared" si="54"/>
        <v>0</v>
      </c>
      <c r="H883" s="320" t="s">
        <v>126</v>
      </c>
      <c r="I883" s="98" t="s">
        <v>939</v>
      </c>
      <c r="J883" s="98" t="str">
        <f>VLOOKUP(I883,Presupuesto!$B$11:$C$566,2,0)</f>
        <v>UTILES DE ESCRITORIO, OFICINA Y ENSE¥ANZA</v>
      </c>
      <c r="K883" s="321" t="s">
        <v>1356</v>
      </c>
      <c r="L883" s="98" t="s">
        <v>409</v>
      </c>
    </row>
    <row r="884" spans="3:12" ht="15.75" thickBot="1">
      <c r="C884" s="216" t="s">
        <v>421</v>
      </c>
      <c r="D884" s="217">
        <v>0</v>
      </c>
      <c r="E884" s="322">
        <v>0</v>
      </c>
      <c r="F884" s="104">
        <f>HLOOKUP(C884,$AH$2:$BU$3,2,0)</f>
        <v>2250</v>
      </c>
      <c r="G884" s="105">
        <f>D884*E884*F884</f>
        <v>0</v>
      </c>
      <c r="H884" s="320" t="s">
        <v>126</v>
      </c>
      <c r="I884" s="324" t="s">
        <v>298</v>
      </c>
      <c r="J884" s="106" t="str">
        <f>VLOOKUP(I884,Presupuesto!$B$11:$C$566,2,0)</f>
        <v>VIATICOS (26200-00)</v>
      </c>
      <c r="K884" s="321" t="s">
        <v>1356</v>
      </c>
      <c r="L884" s="325" t="s">
        <v>409</v>
      </c>
    </row>
    <row r="886" spans="3:12" ht="15.75" thickBot="1"/>
    <row r="887" spans="3:12" ht="15.75" thickBot="1">
      <c r="C887" s="29" t="s">
        <v>43</v>
      </c>
      <c r="D887" s="30">
        <f>SUM(G894:G903)</f>
        <v>3000</v>
      </c>
      <c r="E887" s="93"/>
      <c r="F887" s="93"/>
      <c r="G887" s="93"/>
      <c r="H887" s="76"/>
      <c r="I887" s="76"/>
      <c r="J887" s="76"/>
      <c r="K887" s="112"/>
      <c r="L887" s="434"/>
    </row>
    <row r="888" spans="3:12">
      <c r="C888" s="70"/>
      <c r="D888" s="31"/>
      <c r="E888" s="93"/>
      <c r="F888" s="93"/>
      <c r="G888" s="93"/>
      <c r="H888" s="76"/>
      <c r="I888" s="76"/>
      <c r="J888" s="76"/>
      <c r="K888" s="112"/>
      <c r="L888" s="434"/>
    </row>
    <row r="889" spans="3:12">
      <c r="C889" s="70"/>
      <c r="D889" s="31"/>
      <c r="E889" s="93"/>
      <c r="F889" s="93"/>
      <c r="G889" s="93"/>
      <c r="H889" s="76"/>
      <c r="I889" s="76"/>
      <c r="J889" s="76"/>
      <c r="K889" s="112"/>
      <c r="L889" s="434"/>
    </row>
    <row r="890" spans="3:12" ht="15.75">
      <c r="C890" s="202" t="s">
        <v>389</v>
      </c>
      <c r="D890" s="351" t="s">
        <v>2507</v>
      </c>
      <c r="E890" s="93"/>
      <c r="F890" s="93"/>
      <c r="G890" s="93"/>
      <c r="H890" s="76"/>
      <c r="I890" s="76"/>
      <c r="J890" s="76"/>
      <c r="K890" s="112"/>
      <c r="L890" s="434"/>
    </row>
    <row r="891" spans="3:12" ht="18.75">
      <c r="C891" s="210" t="str">
        <f>IFERROR(VLOOKUP(D890,'1. Desarrollo e Innov. Curricu.'!$E:$F,2,FALSE),IFERROR(VLOOKUP(D890,'2. Investigación Científica'!$E:$F,2,FALSE),IFERROR(VLOOKUP(D890,'3. Vinculación Univ. Sociedad'!$E:$F,2,FALSE),IFERROR(VLOOKUP(D890,'4. Docencia y Profesorado Univ.'!$E:$F,2,FALSE),IFERROR(VLOOKUP(D890,'5. Estudiantes y Graduados'!$E:$F,2,FALSE),IFERROR(VLOOKUP(D890,'11. Gestion Administrativa'!$E:$F,2,FALSE),IFERROR(VLOOKUP(D890,'13. Gestión Académica'!$E:$F,2,FALSE),IFERROR(VLOOKUP(D890,'8. Asegura. de la Calid. y M'!$E:$F,2,FALSE),IFERROR(VLOOKUP(D890,'6. Gestión del Conocimiento'!$E:$F,2,FALSE),IFERROR(VLOOKUP(D890,'15. Gobernabilidad y Proceso...'!$E:$F,2,FALSE),IFERROR(VLOOKUP(D890,'12. Gestión del Talento Humano'!$E:$F,2,FALSE),IFERROR(VLOOKUP(D890,'14. Internacional... de la E.S.'!$E:$F,2,FALSE),IFERROR(VLOOKUP(D890,'10. Posgrado'!$E:$F,2,FALSE),IFERROR(VLOOKUP(D890,'17. Gestión TIC'!$E:$F,2,FALSE),IFERROR(VLOOKUP(D890,'16. Desa. del Sistema Educ.Sup.'!$E:$F,2,FALSE),IFERROR(VLOOKUP(D890,'9. Cultura de Inno. Insti...'!$E:$F,2,FALSE),VLOOKUP(D890,'7. Lo Esencial de la Reforma U.'!$E:$F,2,0)))))))))))))))))</f>
        <v xml:space="preserve">21)Fortalecimiento de los grupos de investigación </v>
      </c>
      <c r="D891" s="31"/>
      <c r="E891" s="93"/>
      <c r="F891" s="93"/>
      <c r="G891" s="93"/>
      <c r="H891" s="76"/>
      <c r="I891" s="76"/>
      <c r="J891" s="76"/>
      <c r="K891" s="112"/>
      <c r="L891" s="434"/>
    </row>
    <row r="892" spans="3:12" ht="15.75" thickBot="1">
      <c r="C892" s="70"/>
      <c r="D892" s="31"/>
      <c r="E892" s="93"/>
      <c r="F892" s="93"/>
      <c r="G892" s="93"/>
      <c r="H892" s="76"/>
      <c r="I892" s="76"/>
      <c r="J892" s="76"/>
      <c r="K892" s="112"/>
      <c r="L892" s="434"/>
    </row>
    <row r="893" spans="3:12" ht="30.75" thickBot="1">
      <c r="C893" s="126" t="s">
        <v>44</v>
      </c>
      <c r="D893" s="129" t="s">
        <v>45</v>
      </c>
      <c r="E893" s="128" t="s">
        <v>55</v>
      </c>
      <c r="F893" s="128" t="s">
        <v>57</v>
      </c>
      <c r="G893" s="127" t="s">
        <v>27</v>
      </c>
      <c r="H893" s="133" t="s">
        <v>128</v>
      </c>
      <c r="I893" s="128" t="s">
        <v>46</v>
      </c>
      <c r="J893" s="128" t="s">
        <v>129</v>
      </c>
      <c r="K893" s="128" t="s">
        <v>407</v>
      </c>
      <c r="L893" s="128" t="s">
        <v>408</v>
      </c>
    </row>
    <row r="894" spans="3:12" ht="15.75" thickBot="1">
      <c r="C894" s="317" t="s">
        <v>47</v>
      </c>
      <c r="D894" s="830">
        <v>30</v>
      </c>
      <c r="E894" s="318">
        <v>0</v>
      </c>
      <c r="F894" s="115">
        <v>10000</v>
      </c>
      <c r="G894" s="319">
        <f t="shared" ref="G894:G902" si="55">E894*F894</f>
        <v>0</v>
      </c>
      <c r="H894" s="320" t="s">
        <v>126</v>
      </c>
      <c r="I894" s="116" t="s">
        <v>696</v>
      </c>
      <c r="J894" s="116" t="str">
        <f>VLOOKUP(I894,Presupuesto!$B$11:$C$566,2,0)</f>
        <v>SERVICIOS DE CAPACITACION.</v>
      </c>
      <c r="K894" s="321" t="s">
        <v>1356</v>
      </c>
      <c r="L894" s="116" t="s">
        <v>391</v>
      </c>
    </row>
    <row r="895" spans="3:12" ht="15.75" thickBot="1">
      <c r="C895" s="99" t="s">
        <v>48</v>
      </c>
      <c r="D895" s="831"/>
      <c r="E895" s="200">
        <v>0</v>
      </c>
      <c r="F895" s="100">
        <v>10</v>
      </c>
      <c r="G895" s="97">
        <f t="shared" si="55"/>
        <v>0</v>
      </c>
      <c r="H895" s="320" t="s">
        <v>126</v>
      </c>
      <c r="I895" s="98" t="s">
        <v>714</v>
      </c>
      <c r="J895" s="98" t="str">
        <f>VLOOKUP(I895,Presupuesto!$B$11:$C$566,2,0)</f>
        <v>SERVICIOS DE IMPRENTA PUBLIC.Y REPRODUCCION</v>
      </c>
      <c r="K895" s="321" t="s">
        <v>1356</v>
      </c>
      <c r="L895" s="98" t="s">
        <v>409</v>
      </c>
    </row>
    <row r="896" spans="3:12" ht="15.75" thickBot="1">
      <c r="C896" s="99" t="s">
        <v>49</v>
      </c>
      <c r="D896" s="831"/>
      <c r="E896" s="200">
        <v>30</v>
      </c>
      <c r="F896" s="100">
        <v>100</v>
      </c>
      <c r="G896" s="97">
        <f t="shared" si="55"/>
        <v>3000</v>
      </c>
      <c r="H896" s="320" t="s">
        <v>126</v>
      </c>
      <c r="I896" s="98" t="s">
        <v>789</v>
      </c>
      <c r="J896" s="98" t="str">
        <f>VLOOKUP(I896,Presupuesto!$B$11:$C$566,2,0)</f>
        <v>ALIMENTOS B EBIDAS PARA PERSONAS</v>
      </c>
      <c r="K896" s="321" t="s">
        <v>1356</v>
      </c>
      <c r="L896" s="98" t="s">
        <v>393</v>
      </c>
    </row>
    <row r="897" spans="3:12" ht="15.75" thickBot="1">
      <c r="C897" s="99" t="s">
        <v>50</v>
      </c>
      <c r="D897" s="831"/>
      <c r="E897" s="151"/>
      <c r="F897" s="118">
        <v>16000</v>
      </c>
      <c r="G897" s="97">
        <f t="shared" si="55"/>
        <v>0</v>
      </c>
      <c r="H897" s="320" t="s">
        <v>126</v>
      </c>
      <c r="I897" s="314" t="s">
        <v>297</v>
      </c>
      <c r="J897" s="98" t="str">
        <f>VLOOKUP(I897,Presupuesto!$B$11:$C$566,2,0)</f>
        <v>PASAJES (26100-00)</v>
      </c>
      <c r="K897" s="321" t="s">
        <v>1356</v>
      </c>
      <c r="L897" s="98" t="s">
        <v>409</v>
      </c>
    </row>
    <row r="898" spans="3:12" ht="15.75" thickBot="1">
      <c r="C898" s="99" t="s">
        <v>414</v>
      </c>
      <c r="D898" s="831"/>
      <c r="E898" s="151"/>
      <c r="F898" s="118">
        <v>250</v>
      </c>
      <c r="G898" s="97">
        <f t="shared" si="55"/>
        <v>0</v>
      </c>
      <c r="H898" s="320" t="s">
        <v>126</v>
      </c>
      <c r="I898" s="98" t="s">
        <v>818</v>
      </c>
      <c r="J898" s="98" t="str">
        <f>VLOOKUP(I898,Presupuesto!$B$11:$C$566,2,0)</f>
        <v>PRODUCTOS PAPEL Y CARTON</v>
      </c>
      <c r="K898" s="321" t="s">
        <v>1356</v>
      </c>
      <c r="L898" s="98" t="s">
        <v>409</v>
      </c>
    </row>
    <row r="899" spans="3:12" ht="15.75" thickBot="1">
      <c r="C899" s="99" t="s">
        <v>51</v>
      </c>
      <c r="D899" s="831"/>
      <c r="E899" s="200"/>
      <c r="F899" s="100">
        <v>85</v>
      </c>
      <c r="G899" s="97">
        <f t="shared" si="55"/>
        <v>0</v>
      </c>
      <c r="H899" s="320" t="s">
        <v>126</v>
      </c>
      <c r="I899" s="98" t="s">
        <v>818</v>
      </c>
      <c r="J899" s="98" t="str">
        <f>VLOOKUP(I899,Presupuesto!$B$11:$C$566,2,0)</f>
        <v>PRODUCTOS PAPEL Y CARTON</v>
      </c>
      <c r="K899" s="321" t="s">
        <v>1356</v>
      </c>
      <c r="L899" s="98" t="s">
        <v>409</v>
      </c>
    </row>
    <row r="900" spans="3:12" ht="15.75" thickBot="1">
      <c r="C900" s="99" t="s">
        <v>120</v>
      </c>
      <c r="D900" s="831"/>
      <c r="E900" s="200"/>
      <c r="F900" s="100">
        <v>36</v>
      </c>
      <c r="G900" s="97">
        <f t="shared" si="55"/>
        <v>0</v>
      </c>
      <c r="H900" s="320" t="s">
        <v>126</v>
      </c>
      <c r="I900" s="98" t="s">
        <v>939</v>
      </c>
      <c r="J900" s="98" t="str">
        <f>VLOOKUP(I900,Presupuesto!$B$11:$C$566,2,0)</f>
        <v>UTILES DE ESCRITORIO, OFICINA Y ENSE¥ANZA</v>
      </c>
      <c r="K900" s="321" t="s">
        <v>1356</v>
      </c>
      <c r="L900" s="98" t="s">
        <v>409</v>
      </c>
    </row>
    <row r="901" spans="3:12" ht="15.75" thickBot="1">
      <c r="C901" s="99" t="s">
        <v>34</v>
      </c>
      <c r="D901" s="831"/>
      <c r="E901" s="200"/>
      <c r="F901" s="100">
        <v>80</v>
      </c>
      <c r="G901" s="97">
        <f t="shared" si="55"/>
        <v>0</v>
      </c>
      <c r="H901" s="320" t="s">
        <v>126</v>
      </c>
      <c r="I901" s="98" t="s">
        <v>939</v>
      </c>
      <c r="J901" s="98" t="str">
        <f>VLOOKUP(I901,Presupuesto!$B$11:$C$566,2,0)</f>
        <v>UTILES DE ESCRITORIO, OFICINA Y ENSE¥ANZA</v>
      </c>
      <c r="K901" s="321" t="s">
        <v>1356</v>
      </c>
      <c r="L901" s="98" t="s">
        <v>409</v>
      </c>
    </row>
    <row r="902" spans="3:12" ht="15.75" thickBot="1">
      <c r="C902" s="109" t="s">
        <v>52</v>
      </c>
      <c r="D902" s="831"/>
      <c r="E902" s="212"/>
      <c r="F902" s="119">
        <v>25</v>
      </c>
      <c r="G902" s="97">
        <f t="shared" si="55"/>
        <v>0</v>
      </c>
      <c r="H902" s="320" t="s">
        <v>126</v>
      </c>
      <c r="I902" s="98" t="s">
        <v>939</v>
      </c>
      <c r="J902" s="98" t="str">
        <f>VLOOKUP(I902,Presupuesto!$B$11:$C$566,2,0)</f>
        <v>UTILES DE ESCRITORIO, OFICINA Y ENSE¥ANZA</v>
      </c>
      <c r="K902" s="321" t="s">
        <v>1356</v>
      </c>
      <c r="L902" s="98" t="s">
        <v>409</v>
      </c>
    </row>
    <row r="903" spans="3:12" ht="15.75" thickBot="1">
      <c r="C903" s="216" t="s">
        <v>442</v>
      </c>
      <c r="D903" s="217">
        <v>0</v>
      </c>
      <c r="E903" s="322">
        <v>0</v>
      </c>
      <c r="F903" s="104">
        <f>HLOOKUP(C903,$AH$2:$BU$3,2,0)</f>
        <v>4506.1665000000003</v>
      </c>
      <c r="G903" s="105">
        <f>D903*E903*F903</f>
        <v>0</v>
      </c>
      <c r="H903" s="320" t="s">
        <v>126</v>
      </c>
      <c r="I903" s="324" t="s">
        <v>298</v>
      </c>
      <c r="J903" s="106" t="str">
        <f>VLOOKUP(I903,Presupuesto!$B$11:$C$566,2,0)</f>
        <v>VIATICOS (26200-00)</v>
      </c>
      <c r="K903" s="321" t="s">
        <v>1356</v>
      </c>
      <c r="L903" s="325" t="s">
        <v>409</v>
      </c>
    </row>
    <row r="905" spans="3:12" ht="15.75" thickBot="1"/>
    <row r="906" spans="3:12" ht="15.75" thickBot="1">
      <c r="C906" s="29" t="s">
        <v>43</v>
      </c>
      <c r="D906" s="30">
        <f>SUM(G913:G922)</f>
        <v>20000</v>
      </c>
      <c r="E906" s="93"/>
      <c r="F906" s="93"/>
      <c r="G906" s="93"/>
      <c r="H906" s="76"/>
      <c r="I906" s="76"/>
      <c r="J906" s="76"/>
      <c r="K906" s="112"/>
      <c r="L906" s="434"/>
    </row>
    <row r="907" spans="3:12">
      <c r="C907" s="70"/>
      <c r="D907" s="31"/>
      <c r="E907" s="93"/>
      <c r="F907" s="93"/>
      <c r="G907" s="93"/>
      <c r="H907" s="76"/>
      <c r="I907" s="76"/>
      <c r="J907" s="76"/>
      <c r="K907" s="112"/>
      <c r="L907" s="434"/>
    </row>
    <row r="908" spans="3:12">
      <c r="C908" s="70"/>
      <c r="D908" s="31"/>
      <c r="E908" s="93"/>
      <c r="F908" s="93"/>
      <c r="G908" s="93"/>
      <c r="H908" s="76"/>
      <c r="I908" s="76"/>
      <c r="J908" s="76"/>
      <c r="K908" s="112"/>
      <c r="L908" s="434"/>
    </row>
    <row r="909" spans="3:12" ht="15.75">
      <c r="C909" s="202" t="s">
        <v>389</v>
      </c>
      <c r="D909" s="351" t="s">
        <v>2508</v>
      </c>
      <c r="E909" s="93"/>
      <c r="F909" s="93"/>
      <c r="G909" s="93"/>
      <c r="H909" s="76"/>
      <c r="I909" s="76"/>
      <c r="J909" s="76"/>
      <c r="K909" s="112"/>
      <c r="L909" s="434"/>
    </row>
    <row r="910" spans="3:12" ht="18.75">
      <c r="C910" s="210" t="str">
        <f>IFERROR(VLOOKUP(D909,'1. Desarrollo e Innov. Curricu.'!$E:$F,2,FALSE),IFERROR(VLOOKUP(D909,'2. Investigación Científica'!$E:$F,2,FALSE),IFERROR(VLOOKUP(D909,'3. Vinculación Univ. Sociedad'!$E:$F,2,FALSE),IFERROR(VLOOKUP(D909,'4. Docencia y Profesorado Univ.'!$E:$F,2,FALSE),IFERROR(VLOOKUP(D909,'5. Estudiantes y Graduados'!$E:$F,2,FALSE),IFERROR(VLOOKUP(D909,'11. Gestion Administrativa'!$E:$F,2,FALSE),IFERROR(VLOOKUP(D909,'13. Gestión Académica'!$E:$F,2,FALSE),IFERROR(VLOOKUP(D909,'8. Asegura. de la Calid. y M'!$E:$F,2,FALSE),IFERROR(VLOOKUP(D909,'6. Gestión del Conocimiento'!$E:$F,2,FALSE),IFERROR(VLOOKUP(D909,'15. Gobernabilidad y Proceso...'!$E:$F,2,FALSE),IFERROR(VLOOKUP(D909,'12. Gestión del Talento Humano'!$E:$F,2,FALSE),IFERROR(VLOOKUP(D909,'14. Internacional... de la E.S.'!$E:$F,2,FALSE),IFERROR(VLOOKUP(D909,'10. Posgrado'!$E:$F,2,FALSE),IFERROR(VLOOKUP(D909,'17. Gestión TIC'!$E:$F,2,FALSE),IFERROR(VLOOKUP(D909,'16. Desa. del Sistema Educ.Sup.'!$E:$F,2,FALSE),IFERROR(VLOOKUP(D909,'9. Cultura de Inno. Insti...'!$E:$F,2,FALSE),VLOOKUP(D909,'7. Lo Esencial de la Reforma U.'!$E:$F,2,0)))))))))))))))))</f>
        <v xml:space="preserve">22)Fortalecimiento de las unidades de gestion de investigacion </v>
      </c>
      <c r="D910" s="31"/>
      <c r="E910" s="93"/>
      <c r="F910" s="93"/>
      <c r="G910" s="93"/>
      <c r="H910" s="76"/>
      <c r="I910" s="76"/>
      <c r="J910" s="76"/>
      <c r="K910" s="112"/>
      <c r="L910" s="434"/>
    </row>
    <row r="911" spans="3:12" ht="15.75" thickBot="1">
      <c r="C911" s="70"/>
      <c r="D911" s="31"/>
      <c r="E911" s="93"/>
      <c r="F911" s="93"/>
      <c r="G911" s="93"/>
      <c r="H911" s="76"/>
      <c r="I911" s="76"/>
      <c r="J911" s="76"/>
      <c r="K911" s="112"/>
      <c r="L911" s="434"/>
    </row>
    <row r="912" spans="3:12" ht="30.75" thickBot="1">
      <c r="C912" s="126" t="s">
        <v>44</v>
      </c>
      <c r="D912" s="129" t="s">
        <v>45</v>
      </c>
      <c r="E912" s="128" t="s">
        <v>55</v>
      </c>
      <c r="F912" s="128" t="s">
        <v>57</v>
      </c>
      <c r="G912" s="127" t="s">
        <v>27</v>
      </c>
      <c r="H912" s="133" t="s">
        <v>128</v>
      </c>
      <c r="I912" s="128" t="s">
        <v>46</v>
      </c>
      <c r="J912" s="128" t="s">
        <v>129</v>
      </c>
      <c r="K912" s="128" t="s">
        <v>407</v>
      </c>
      <c r="L912" s="128" t="s">
        <v>408</v>
      </c>
    </row>
    <row r="913" spans="3:12" ht="15.75" thickBot="1">
      <c r="C913" s="317" t="s">
        <v>47</v>
      </c>
      <c r="D913" s="830">
        <v>200</v>
      </c>
      <c r="E913" s="318">
        <v>0</v>
      </c>
      <c r="F913" s="115">
        <v>10000</v>
      </c>
      <c r="G913" s="319">
        <f t="shared" ref="G913:G921" si="56">E913*F913</f>
        <v>0</v>
      </c>
      <c r="H913" s="320" t="s">
        <v>126</v>
      </c>
      <c r="I913" s="116" t="s">
        <v>696</v>
      </c>
      <c r="J913" s="116" t="str">
        <f>VLOOKUP(I913,Presupuesto!$B$11:$C$566,2,0)</f>
        <v>SERVICIOS DE CAPACITACION.</v>
      </c>
      <c r="K913" s="321" t="s">
        <v>1356</v>
      </c>
      <c r="L913" s="116" t="s">
        <v>391</v>
      </c>
    </row>
    <row r="914" spans="3:12" ht="15.75" thickBot="1">
      <c r="C914" s="99" t="s">
        <v>48</v>
      </c>
      <c r="D914" s="831"/>
      <c r="E914" s="200">
        <v>0</v>
      </c>
      <c r="F914" s="100">
        <v>10</v>
      </c>
      <c r="G914" s="97">
        <f t="shared" si="56"/>
        <v>0</v>
      </c>
      <c r="H914" s="320" t="s">
        <v>126</v>
      </c>
      <c r="I914" s="98" t="s">
        <v>714</v>
      </c>
      <c r="J914" s="98" t="str">
        <f>VLOOKUP(I914,Presupuesto!$B$11:$C$566,2,0)</f>
        <v>SERVICIOS DE IMPRENTA PUBLIC.Y REPRODUCCION</v>
      </c>
      <c r="K914" s="321" t="s">
        <v>1356</v>
      </c>
      <c r="L914" s="98" t="s">
        <v>409</v>
      </c>
    </row>
    <row r="915" spans="3:12" ht="15.75" thickBot="1">
      <c r="C915" s="99" t="s">
        <v>49</v>
      </c>
      <c r="D915" s="831"/>
      <c r="E915" s="200">
        <v>200</v>
      </c>
      <c r="F915" s="100">
        <v>100</v>
      </c>
      <c r="G915" s="97">
        <f t="shared" si="56"/>
        <v>20000</v>
      </c>
      <c r="H915" s="320" t="s">
        <v>126</v>
      </c>
      <c r="I915" s="98" t="s">
        <v>789</v>
      </c>
      <c r="J915" s="98" t="str">
        <f>VLOOKUP(I915,Presupuesto!$B$11:$C$566,2,0)</f>
        <v>ALIMENTOS B EBIDAS PARA PERSONAS</v>
      </c>
      <c r="K915" s="321" t="s">
        <v>1356</v>
      </c>
      <c r="L915" s="98" t="s">
        <v>393</v>
      </c>
    </row>
    <row r="916" spans="3:12" ht="15.75" thickBot="1">
      <c r="C916" s="99" t="s">
        <v>50</v>
      </c>
      <c r="D916" s="831"/>
      <c r="E916" s="151"/>
      <c r="F916" s="118">
        <v>16000</v>
      </c>
      <c r="G916" s="97">
        <f t="shared" si="56"/>
        <v>0</v>
      </c>
      <c r="H916" s="320" t="s">
        <v>126</v>
      </c>
      <c r="I916" s="314" t="s">
        <v>297</v>
      </c>
      <c r="J916" s="98" t="str">
        <f>VLOOKUP(I916,Presupuesto!$B$11:$C$566,2,0)</f>
        <v>PASAJES (26100-00)</v>
      </c>
      <c r="K916" s="321" t="s">
        <v>1356</v>
      </c>
      <c r="L916" s="98" t="s">
        <v>409</v>
      </c>
    </row>
    <row r="917" spans="3:12" ht="15.75" thickBot="1">
      <c r="C917" s="99" t="s">
        <v>414</v>
      </c>
      <c r="D917" s="831"/>
      <c r="E917" s="151"/>
      <c r="F917" s="118">
        <v>250</v>
      </c>
      <c r="G917" s="97">
        <f t="shared" si="56"/>
        <v>0</v>
      </c>
      <c r="H917" s="320" t="s">
        <v>126</v>
      </c>
      <c r="I917" s="98" t="s">
        <v>818</v>
      </c>
      <c r="J917" s="98" t="str">
        <f>VLOOKUP(I917,Presupuesto!$B$11:$C$566,2,0)</f>
        <v>PRODUCTOS PAPEL Y CARTON</v>
      </c>
      <c r="K917" s="321" t="s">
        <v>1356</v>
      </c>
      <c r="L917" s="98" t="s">
        <v>409</v>
      </c>
    </row>
    <row r="918" spans="3:12" ht="15.75" thickBot="1">
      <c r="C918" s="99" t="s">
        <v>51</v>
      </c>
      <c r="D918" s="831"/>
      <c r="E918" s="200"/>
      <c r="F918" s="100">
        <v>85</v>
      </c>
      <c r="G918" s="97">
        <f t="shared" si="56"/>
        <v>0</v>
      </c>
      <c r="H918" s="320" t="s">
        <v>126</v>
      </c>
      <c r="I918" s="98" t="s">
        <v>818</v>
      </c>
      <c r="J918" s="98" t="str">
        <f>VLOOKUP(I918,Presupuesto!$B$11:$C$566,2,0)</f>
        <v>PRODUCTOS PAPEL Y CARTON</v>
      </c>
      <c r="K918" s="321" t="s">
        <v>1356</v>
      </c>
      <c r="L918" s="98" t="s">
        <v>409</v>
      </c>
    </row>
    <row r="919" spans="3:12" ht="15.75" thickBot="1">
      <c r="C919" s="99" t="s">
        <v>120</v>
      </c>
      <c r="D919" s="831"/>
      <c r="E919" s="200"/>
      <c r="F919" s="100">
        <v>36</v>
      </c>
      <c r="G919" s="97">
        <f t="shared" si="56"/>
        <v>0</v>
      </c>
      <c r="H919" s="320" t="s">
        <v>126</v>
      </c>
      <c r="I919" s="98" t="s">
        <v>939</v>
      </c>
      <c r="J919" s="98" t="str">
        <f>VLOOKUP(I919,Presupuesto!$B$11:$C$566,2,0)</f>
        <v>UTILES DE ESCRITORIO, OFICINA Y ENSE¥ANZA</v>
      </c>
      <c r="K919" s="321" t="s">
        <v>1356</v>
      </c>
      <c r="L919" s="98" t="s">
        <v>409</v>
      </c>
    </row>
    <row r="920" spans="3:12" ht="15.75" thickBot="1">
      <c r="C920" s="99" t="s">
        <v>34</v>
      </c>
      <c r="D920" s="831"/>
      <c r="E920" s="200"/>
      <c r="F920" s="100">
        <v>80</v>
      </c>
      <c r="G920" s="97">
        <f t="shared" si="56"/>
        <v>0</v>
      </c>
      <c r="H920" s="320" t="s">
        <v>126</v>
      </c>
      <c r="I920" s="98" t="s">
        <v>939</v>
      </c>
      <c r="J920" s="98" t="str">
        <f>VLOOKUP(I920,Presupuesto!$B$11:$C$566,2,0)</f>
        <v>UTILES DE ESCRITORIO, OFICINA Y ENSE¥ANZA</v>
      </c>
      <c r="K920" s="321" t="s">
        <v>1356</v>
      </c>
      <c r="L920" s="98" t="s">
        <v>409</v>
      </c>
    </row>
    <row r="921" spans="3:12" ht="15.75" thickBot="1">
      <c r="C921" s="109" t="s">
        <v>52</v>
      </c>
      <c r="D921" s="831"/>
      <c r="E921" s="212"/>
      <c r="F921" s="119">
        <v>25</v>
      </c>
      <c r="G921" s="97">
        <f t="shared" si="56"/>
        <v>0</v>
      </c>
      <c r="H921" s="320" t="s">
        <v>126</v>
      </c>
      <c r="I921" s="98" t="s">
        <v>939</v>
      </c>
      <c r="J921" s="98" t="str">
        <f>VLOOKUP(I921,Presupuesto!$B$11:$C$566,2,0)</f>
        <v>UTILES DE ESCRITORIO, OFICINA Y ENSE¥ANZA</v>
      </c>
      <c r="K921" s="321" t="s">
        <v>1356</v>
      </c>
      <c r="L921" s="98" t="s">
        <v>409</v>
      </c>
    </row>
    <row r="922" spans="3:12" ht="15.75" thickBot="1">
      <c r="C922" s="216" t="s">
        <v>442</v>
      </c>
      <c r="D922" s="217">
        <v>0</v>
      </c>
      <c r="E922" s="322">
        <v>0</v>
      </c>
      <c r="F922" s="104">
        <f>HLOOKUP(C922,$AH$2:$BU$3,2,0)</f>
        <v>4506.1665000000003</v>
      </c>
      <c r="G922" s="105">
        <f>D922*E922*F922</f>
        <v>0</v>
      </c>
      <c r="H922" s="320" t="s">
        <v>126</v>
      </c>
      <c r="I922" s="324" t="s">
        <v>298</v>
      </c>
      <c r="J922" s="106" t="str">
        <f>VLOOKUP(I922,Presupuesto!$B$11:$C$566,2,0)</f>
        <v>VIATICOS (26200-00)</v>
      </c>
      <c r="K922" s="321" t="s">
        <v>1356</v>
      </c>
      <c r="L922" s="325" t="s">
        <v>409</v>
      </c>
    </row>
    <row r="924" spans="3:12" ht="15.75" thickBot="1"/>
    <row r="925" spans="3:12" ht="15.75" thickBot="1">
      <c r="C925" s="29" t="s">
        <v>43</v>
      </c>
      <c r="D925" s="30">
        <f>SUM(G932:G941)</f>
        <v>21000</v>
      </c>
      <c r="E925" s="93"/>
      <c r="F925" s="93"/>
      <c r="G925" s="93"/>
      <c r="H925" s="76"/>
      <c r="I925" s="76"/>
      <c r="J925" s="76"/>
      <c r="K925" s="112"/>
      <c r="L925" s="434"/>
    </row>
    <row r="926" spans="3:12">
      <c r="C926" s="70"/>
      <c r="D926" s="31"/>
      <c r="E926" s="93"/>
      <c r="F926" s="93"/>
      <c r="G926" s="93"/>
      <c r="H926" s="76"/>
      <c r="I926" s="76"/>
      <c r="J926" s="76"/>
      <c r="K926" s="112"/>
      <c r="L926" s="434"/>
    </row>
    <row r="927" spans="3:12">
      <c r="C927" s="70"/>
      <c r="D927" s="31"/>
      <c r="E927" s="93"/>
      <c r="F927" s="93"/>
      <c r="G927" s="93"/>
      <c r="H927" s="76"/>
      <c r="I927" s="76"/>
      <c r="J927" s="76"/>
      <c r="K927" s="112"/>
      <c r="L927" s="434"/>
    </row>
    <row r="928" spans="3:12" ht="15.75">
      <c r="C928" s="202" t="s">
        <v>389</v>
      </c>
      <c r="D928" s="351" t="s">
        <v>2509</v>
      </c>
      <c r="E928" s="93"/>
      <c r="F928" s="93"/>
      <c r="G928" s="93"/>
      <c r="H928" s="76"/>
      <c r="I928" s="76"/>
      <c r="J928" s="76"/>
      <c r="K928" s="112"/>
      <c r="L928" s="434"/>
    </row>
    <row r="929" spans="3:12" ht="18.75">
      <c r="C929" s="210" t="str">
        <f>IFERROR(VLOOKUP(D928,'1. Desarrollo e Innov. Curricu.'!$E:$F,2,FALSE),IFERROR(VLOOKUP(D928,'2. Investigación Científica'!$E:$F,2,FALSE),IFERROR(VLOOKUP(D928,'3. Vinculación Univ. Sociedad'!$E:$F,2,FALSE),IFERROR(VLOOKUP(D928,'4. Docencia y Profesorado Univ.'!$E:$F,2,FALSE),IFERROR(VLOOKUP(D928,'5. Estudiantes y Graduados'!$E:$F,2,FALSE),IFERROR(VLOOKUP(D928,'11. Gestion Administrativa'!$E:$F,2,FALSE),IFERROR(VLOOKUP(D928,'13. Gestión Académica'!$E:$F,2,FALSE),IFERROR(VLOOKUP(D928,'8. Asegura. de la Calid. y M'!$E:$F,2,FALSE),IFERROR(VLOOKUP(D928,'6. Gestión del Conocimiento'!$E:$F,2,FALSE),IFERROR(VLOOKUP(D928,'15. Gobernabilidad y Proceso...'!$E:$F,2,FALSE),IFERROR(VLOOKUP(D928,'12. Gestión del Talento Humano'!$E:$F,2,FALSE),IFERROR(VLOOKUP(D928,'14. Internacional... de la E.S.'!$E:$F,2,FALSE),IFERROR(VLOOKUP(D928,'10. Posgrado'!$E:$F,2,FALSE),IFERROR(VLOOKUP(D928,'17. Gestión TIC'!$E:$F,2,FALSE),IFERROR(VLOOKUP(D928,'16. Desa. del Sistema Educ.Sup.'!$E:$F,2,FALSE),IFERROR(VLOOKUP(D928,'9. Cultura de Inno. Insti...'!$E:$F,2,FALSE),VLOOKUP(D928,'7. Lo Esencial de la Reforma U.'!$E:$F,2,0)))))))))))))))))</f>
        <v>23)Fomento, difusión y capacitación Circulo de Creatividad</v>
      </c>
      <c r="D929" s="31"/>
      <c r="E929" s="93"/>
      <c r="F929" s="93"/>
      <c r="G929" s="93"/>
      <c r="H929" s="76"/>
      <c r="I929" s="76"/>
      <c r="J929" s="76"/>
      <c r="K929" s="112"/>
      <c r="L929" s="434"/>
    </row>
    <row r="930" spans="3:12" ht="15.75" thickBot="1">
      <c r="C930" s="70"/>
      <c r="D930" s="31"/>
      <c r="E930" s="93"/>
      <c r="F930" s="93"/>
      <c r="G930" s="93"/>
      <c r="H930" s="76"/>
      <c r="I930" s="76"/>
      <c r="J930" s="76"/>
      <c r="K930" s="112"/>
      <c r="L930" s="434"/>
    </row>
    <row r="931" spans="3:12" ht="30.75" thickBot="1">
      <c r="C931" s="126" t="s">
        <v>44</v>
      </c>
      <c r="D931" s="129" t="s">
        <v>45</v>
      </c>
      <c r="E931" s="128" t="s">
        <v>55</v>
      </c>
      <c r="F931" s="128" t="s">
        <v>57</v>
      </c>
      <c r="G931" s="127" t="s">
        <v>27</v>
      </c>
      <c r="H931" s="133" t="s">
        <v>128</v>
      </c>
      <c r="I931" s="128" t="s">
        <v>46</v>
      </c>
      <c r="J931" s="128" t="s">
        <v>129</v>
      </c>
      <c r="K931" s="128" t="s">
        <v>407</v>
      </c>
      <c r="L931" s="128" t="s">
        <v>408</v>
      </c>
    </row>
    <row r="932" spans="3:12" ht="15.75" thickBot="1">
      <c r="C932" s="317" t="s">
        <v>47</v>
      </c>
      <c r="D932" s="830">
        <v>210</v>
      </c>
      <c r="E932" s="318">
        <v>0</v>
      </c>
      <c r="F932" s="115">
        <v>10000</v>
      </c>
      <c r="G932" s="319">
        <f t="shared" ref="G932:G940" si="57">E932*F932</f>
        <v>0</v>
      </c>
      <c r="H932" s="320" t="s">
        <v>126</v>
      </c>
      <c r="I932" s="116" t="s">
        <v>696</v>
      </c>
      <c r="J932" s="116" t="str">
        <f>VLOOKUP(I932,Presupuesto!$B$11:$C$566,2,0)</f>
        <v>SERVICIOS DE CAPACITACION.</v>
      </c>
      <c r="K932" s="321" t="s">
        <v>1356</v>
      </c>
      <c r="L932" s="116" t="s">
        <v>391</v>
      </c>
    </row>
    <row r="933" spans="3:12" ht="15.75" thickBot="1">
      <c r="C933" s="99" t="s">
        <v>48</v>
      </c>
      <c r="D933" s="831"/>
      <c r="E933" s="200">
        <v>0</v>
      </c>
      <c r="F933" s="100">
        <v>10</v>
      </c>
      <c r="G933" s="97">
        <f t="shared" si="57"/>
        <v>0</v>
      </c>
      <c r="H933" s="320" t="s">
        <v>126</v>
      </c>
      <c r="I933" s="98" t="s">
        <v>714</v>
      </c>
      <c r="J933" s="98" t="str">
        <f>VLOOKUP(I933,Presupuesto!$B$11:$C$566,2,0)</f>
        <v>SERVICIOS DE IMPRENTA PUBLIC.Y REPRODUCCION</v>
      </c>
      <c r="K933" s="321" t="s">
        <v>1356</v>
      </c>
      <c r="L933" s="98" t="s">
        <v>409</v>
      </c>
    </row>
    <row r="934" spans="3:12" ht="15.75" thickBot="1">
      <c r="C934" s="99" t="s">
        <v>49</v>
      </c>
      <c r="D934" s="831"/>
      <c r="E934" s="200">
        <v>210</v>
      </c>
      <c r="F934" s="100">
        <v>100</v>
      </c>
      <c r="G934" s="97">
        <f t="shared" si="57"/>
        <v>21000</v>
      </c>
      <c r="H934" s="320" t="s">
        <v>126</v>
      </c>
      <c r="I934" s="98" t="s">
        <v>789</v>
      </c>
      <c r="J934" s="98" t="str">
        <f>VLOOKUP(I934,Presupuesto!$B$11:$C$566,2,0)</f>
        <v>ALIMENTOS B EBIDAS PARA PERSONAS</v>
      </c>
      <c r="K934" s="321" t="s">
        <v>1356</v>
      </c>
      <c r="L934" s="98" t="s">
        <v>393</v>
      </c>
    </row>
    <row r="935" spans="3:12" ht="15.75" thickBot="1">
      <c r="C935" s="99" t="s">
        <v>50</v>
      </c>
      <c r="D935" s="831"/>
      <c r="E935" s="151"/>
      <c r="F935" s="118">
        <v>16000</v>
      </c>
      <c r="G935" s="97">
        <f t="shared" si="57"/>
        <v>0</v>
      </c>
      <c r="H935" s="320" t="s">
        <v>126</v>
      </c>
      <c r="I935" s="314" t="s">
        <v>297</v>
      </c>
      <c r="J935" s="98" t="str">
        <f>VLOOKUP(I935,Presupuesto!$B$11:$C$566,2,0)</f>
        <v>PASAJES (26100-00)</v>
      </c>
      <c r="K935" s="321" t="s">
        <v>1356</v>
      </c>
      <c r="L935" s="98" t="s">
        <v>409</v>
      </c>
    </row>
    <row r="936" spans="3:12" ht="15.75" thickBot="1">
      <c r="C936" s="99" t="s">
        <v>414</v>
      </c>
      <c r="D936" s="831"/>
      <c r="E936" s="151"/>
      <c r="F936" s="118">
        <v>250</v>
      </c>
      <c r="G936" s="97">
        <f t="shared" si="57"/>
        <v>0</v>
      </c>
      <c r="H936" s="320" t="s">
        <v>126</v>
      </c>
      <c r="I936" s="98" t="s">
        <v>818</v>
      </c>
      <c r="J936" s="98" t="str">
        <f>VLOOKUP(I936,Presupuesto!$B$11:$C$566,2,0)</f>
        <v>PRODUCTOS PAPEL Y CARTON</v>
      </c>
      <c r="K936" s="321" t="s">
        <v>1356</v>
      </c>
      <c r="L936" s="98" t="s">
        <v>409</v>
      </c>
    </row>
    <row r="937" spans="3:12" ht="15.75" thickBot="1">
      <c r="C937" s="99" t="s">
        <v>51</v>
      </c>
      <c r="D937" s="831"/>
      <c r="E937" s="200"/>
      <c r="F937" s="100">
        <v>85</v>
      </c>
      <c r="G937" s="97">
        <f t="shared" si="57"/>
        <v>0</v>
      </c>
      <c r="H937" s="320" t="s">
        <v>126</v>
      </c>
      <c r="I937" s="98" t="s">
        <v>818</v>
      </c>
      <c r="J937" s="98" t="str">
        <f>VLOOKUP(I937,Presupuesto!$B$11:$C$566,2,0)</f>
        <v>PRODUCTOS PAPEL Y CARTON</v>
      </c>
      <c r="K937" s="321" t="s">
        <v>1356</v>
      </c>
      <c r="L937" s="98" t="s">
        <v>409</v>
      </c>
    </row>
    <row r="938" spans="3:12" ht="15.75" thickBot="1">
      <c r="C938" s="99" t="s">
        <v>120</v>
      </c>
      <c r="D938" s="831"/>
      <c r="E938" s="200"/>
      <c r="F938" s="100">
        <v>36</v>
      </c>
      <c r="G938" s="97">
        <f t="shared" si="57"/>
        <v>0</v>
      </c>
      <c r="H938" s="320" t="s">
        <v>126</v>
      </c>
      <c r="I938" s="98" t="s">
        <v>939</v>
      </c>
      <c r="J938" s="98" t="str">
        <f>VLOOKUP(I938,Presupuesto!$B$11:$C$566,2,0)</f>
        <v>UTILES DE ESCRITORIO, OFICINA Y ENSE¥ANZA</v>
      </c>
      <c r="K938" s="321" t="s">
        <v>1356</v>
      </c>
      <c r="L938" s="98" t="s">
        <v>409</v>
      </c>
    </row>
    <row r="939" spans="3:12" ht="15.75" thickBot="1">
      <c r="C939" s="99" t="s">
        <v>34</v>
      </c>
      <c r="D939" s="831"/>
      <c r="E939" s="200"/>
      <c r="F939" s="100">
        <v>80</v>
      </c>
      <c r="G939" s="97">
        <f t="shared" si="57"/>
        <v>0</v>
      </c>
      <c r="H939" s="320" t="s">
        <v>126</v>
      </c>
      <c r="I939" s="98" t="s">
        <v>939</v>
      </c>
      <c r="J939" s="98" t="str">
        <f>VLOOKUP(I939,Presupuesto!$B$11:$C$566,2,0)</f>
        <v>UTILES DE ESCRITORIO, OFICINA Y ENSE¥ANZA</v>
      </c>
      <c r="K939" s="321" t="s">
        <v>1356</v>
      </c>
      <c r="L939" s="98" t="s">
        <v>409</v>
      </c>
    </row>
    <row r="940" spans="3:12" ht="15.75" thickBot="1">
      <c r="C940" s="109" t="s">
        <v>52</v>
      </c>
      <c r="D940" s="831"/>
      <c r="E940" s="212"/>
      <c r="F940" s="119">
        <v>25</v>
      </c>
      <c r="G940" s="97">
        <f t="shared" si="57"/>
        <v>0</v>
      </c>
      <c r="H940" s="320" t="s">
        <v>126</v>
      </c>
      <c r="I940" s="98" t="s">
        <v>939</v>
      </c>
      <c r="J940" s="98" t="str">
        <f>VLOOKUP(I940,Presupuesto!$B$11:$C$566,2,0)</f>
        <v>UTILES DE ESCRITORIO, OFICINA Y ENSE¥ANZA</v>
      </c>
      <c r="K940" s="321" t="s">
        <v>1356</v>
      </c>
      <c r="L940" s="98" t="s">
        <v>409</v>
      </c>
    </row>
    <row r="941" spans="3:12" ht="15.75" thickBot="1">
      <c r="C941" s="216" t="s">
        <v>442</v>
      </c>
      <c r="D941" s="217">
        <v>0</v>
      </c>
      <c r="E941" s="322">
        <v>0</v>
      </c>
      <c r="F941" s="104">
        <f>HLOOKUP(C941,$AH$2:$BU$3,2,0)</f>
        <v>4506.1665000000003</v>
      </c>
      <c r="G941" s="105">
        <f>D941*E941*F941</f>
        <v>0</v>
      </c>
      <c r="H941" s="320" t="s">
        <v>126</v>
      </c>
      <c r="I941" s="324" t="s">
        <v>298</v>
      </c>
      <c r="J941" s="106" t="str">
        <f>VLOOKUP(I941,Presupuesto!$B$11:$C$566,2,0)</f>
        <v>VIATICOS (26200-00)</v>
      </c>
      <c r="K941" s="321" t="s">
        <v>1356</v>
      </c>
      <c r="L941" s="325" t="s">
        <v>409</v>
      </c>
    </row>
    <row r="943" spans="3:12" ht="15.75" thickBot="1"/>
    <row r="944" spans="3:12" ht="15.75" thickBot="1">
      <c r="C944" s="29" t="s">
        <v>43</v>
      </c>
      <c r="D944" s="30">
        <f>SUM(G951:G960)</f>
        <v>4000</v>
      </c>
      <c r="E944" s="93"/>
      <c r="F944" s="93"/>
      <c r="G944" s="93"/>
      <c r="H944" s="76"/>
      <c r="I944" s="76"/>
      <c r="J944" s="76"/>
      <c r="K944" s="112"/>
      <c r="L944" s="434"/>
    </row>
    <row r="945" spans="3:12">
      <c r="C945" s="70"/>
      <c r="D945" s="31"/>
      <c r="E945" s="93"/>
      <c r="F945" s="93"/>
      <c r="G945" s="93"/>
      <c r="H945" s="76"/>
      <c r="I945" s="76"/>
      <c r="J945" s="76"/>
      <c r="K945" s="112"/>
      <c r="L945" s="434"/>
    </row>
    <row r="946" spans="3:12">
      <c r="C946" s="70"/>
      <c r="D946" s="31"/>
      <c r="E946" s="93"/>
      <c r="F946" s="93"/>
      <c r="G946" s="93"/>
      <c r="H946" s="76"/>
      <c r="I946" s="76"/>
      <c r="J946" s="76"/>
      <c r="K946" s="112"/>
      <c r="L946" s="434"/>
    </row>
    <row r="947" spans="3:12" ht="15.75">
      <c r="C947" s="202" t="s">
        <v>389</v>
      </c>
      <c r="D947" s="351" t="s">
        <v>2510</v>
      </c>
      <c r="E947" s="93"/>
      <c r="F947" s="93"/>
      <c r="G947" s="93"/>
      <c r="H947" s="76"/>
      <c r="I947" s="76"/>
      <c r="J947" s="76"/>
      <c r="K947" s="112"/>
      <c r="L947" s="434"/>
    </row>
    <row r="948" spans="3:12" ht="18.75">
      <c r="C948" s="210" t="str">
        <f>IFERROR(VLOOKUP(D947,'1. Desarrollo e Innov. Curricu.'!$E:$F,2,FALSE),IFERROR(VLOOKUP(D947,'2. Investigación Científica'!$E:$F,2,FALSE),IFERROR(VLOOKUP(D947,'3. Vinculación Univ. Sociedad'!$E:$F,2,FALSE),IFERROR(VLOOKUP(D947,'4. Docencia y Profesorado Univ.'!$E:$F,2,FALSE),IFERROR(VLOOKUP(D947,'5. Estudiantes y Graduados'!$E:$F,2,FALSE),IFERROR(VLOOKUP(D947,'11. Gestion Administrativa'!$E:$F,2,FALSE),IFERROR(VLOOKUP(D947,'13. Gestión Académica'!$E:$F,2,FALSE),IFERROR(VLOOKUP(D947,'8. Asegura. de la Calid. y M'!$E:$F,2,FALSE),IFERROR(VLOOKUP(D947,'6. Gestión del Conocimiento'!$E:$F,2,FALSE),IFERROR(VLOOKUP(D947,'15. Gobernabilidad y Proceso...'!$E:$F,2,FALSE),IFERROR(VLOOKUP(D947,'12. Gestión del Talento Humano'!$E:$F,2,FALSE),IFERROR(VLOOKUP(D947,'14. Internacional... de la E.S.'!$E:$F,2,FALSE),IFERROR(VLOOKUP(D947,'10. Posgrado'!$E:$F,2,FALSE),IFERROR(VLOOKUP(D947,'17. Gestión TIC'!$E:$F,2,FALSE),IFERROR(VLOOKUP(D947,'16. Desa. del Sistema Educ.Sup.'!$E:$F,2,FALSE),IFERROR(VLOOKUP(D947,'9. Cultura de Inno. Insti...'!$E:$F,2,FALSE),VLOOKUP(D947,'7. Lo Esencial de la Reforma U.'!$E:$F,2,0)))))))))))))))))</f>
        <v>24)Fomento, difusión y capacitación Semilleros de Investigación</v>
      </c>
      <c r="D948" s="31"/>
      <c r="E948" s="93"/>
      <c r="F948" s="93"/>
      <c r="G948" s="93"/>
      <c r="H948" s="76"/>
      <c r="I948" s="76"/>
      <c r="J948" s="76"/>
      <c r="K948" s="112"/>
      <c r="L948" s="434"/>
    </row>
    <row r="949" spans="3:12" ht="15.75" thickBot="1">
      <c r="C949" s="70"/>
      <c r="D949" s="31"/>
      <c r="E949" s="93"/>
      <c r="F949" s="93"/>
      <c r="G949" s="93"/>
      <c r="H949" s="76"/>
      <c r="I949" s="76"/>
      <c r="J949" s="76"/>
      <c r="K949" s="112"/>
      <c r="L949" s="434"/>
    </row>
    <row r="950" spans="3:12" ht="30.75" thickBot="1">
      <c r="C950" s="126" t="s">
        <v>44</v>
      </c>
      <c r="D950" s="129" t="s">
        <v>45</v>
      </c>
      <c r="E950" s="128" t="s">
        <v>55</v>
      </c>
      <c r="F950" s="128" t="s">
        <v>57</v>
      </c>
      <c r="G950" s="127" t="s">
        <v>27</v>
      </c>
      <c r="H950" s="133" t="s">
        <v>128</v>
      </c>
      <c r="I950" s="128" t="s">
        <v>46</v>
      </c>
      <c r="J950" s="128" t="s">
        <v>129</v>
      </c>
      <c r="K950" s="128" t="s">
        <v>407</v>
      </c>
      <c r="L950" s="128" t="s">
        <v>408</v>
      </c>
    </row>
    <row r="951" spans="3:12" ht="15.75" thickBot="1">
      <c r="C951" s="317" t="s">
        <v>47</v>
      </c>
      <c r="D951" s="830">
        <v>40</v>
      </c>
      <c r="E951" s="318">
        <v>0</v>
      </c>
      <c r="F951" s="115">
        <v>10000</v>
      </c>
      <c r="G951" s="319">
        <f t="shared" ref="G951:G959" si="58">E951*F951</f>
        <v>0</v>
      </c>
      <c r="H951" s="320" t="s">
        <v>126</v>
      </c>
      <c r="I951" s="116" t="s">
        <v>696</v>
      </c>
      <c r="J951" s="116" t="str">
        <f>VLOOKUP(I951,Presupuesto!$B$11:$C$566,2,0)</f>
        <v>SERVICIOS DE CAPACITACION.</v>
      </c>
      <c r="K951" s="321" t="s">
        <v>1356</v>
      </c>
      <c r="L951" s="116" t="s">
        <v>391</v>
      </c>
    </row>
    <row r="952" spans="3:12" ht="15.75" thickBot="1">
      <c r="C952" s="99" t="s">
        <v>48</v>
      </c>
      <c r="D952" s="831"/>
      <c r="E952" s="200">
        <v>0</v>
      </c>
      <c r="F952" s="100">
        <v>10</v>
      </c>
      <c r="G952" s="97">
        <f t="shared" si="58"/>
        <v>0</v>
      </c>
      <c r="H952" s="320" t="s">
        <v>126</v>
      </c>
      <c r="I952" s="98" t="s">
        <v>714</v>
      </c>
      <c r="J952" s="98" t="str">
        <f>VLOOKUP(I952,Presupuesto!$B$11:$C$566,2,0)</f>
        <v>SERVICIOS DE IMPRENTA PUBLIC.Y REPRODUCCION</v>
      </c>
      <c r="K952" s="321" t="s">
        <v>1356</v>
      </c>
      <c r="L952" s="98" t="s">
        <v>409</v>
      </c>
    </row>
    <row r="953" spans="3:12" ht="15.75" thickBot="1">
      <c r="C953" s="99" t="s">
        <v>49</v>
      </c>
      <c r="D953" s="831"/>
      <c r="E953" s="200">
        <v>40</v>
      </c>
      <c r="F953" s="100">
        <v>100</v>
      </c>
      <c r="G953" s="97">
        <f t="shared" si="58"/>
        <v>4000</v>
      </c>
      <c r="H953" s="320" t="s">
        <v>126</v>
      </c>
      <c r="I953" s="98" t="s">
        <v>789</v>
      </c>
      <c r="J953" s="98" t="str">
        <f>VLOOKUP(I953,Presupuesto!$B$11:$C$566,2,0)</f>
        <v>ALIMENTOS B EBIDAS PARA PERSONAS</v>
      </c>
      <c r="K953" s="321" t="s">
        <v>1356</v>
      </c>
      <c r="L953" s="98" t="s">
        <v>393</v>
      </c>
    </row>
    <row r="954" spans="3:12" ht="15.75" thickBot="1">
      <c r="C954" s="99" t="s">
        <v>50</v>
      </c>
      <c r="D954" s="831"/>
      <c r="E954" s="151"/>
      <c r="F954" s="118">
        <v>16000</v>
      </c>
      <c r="G954" s="97">
        <f t="shared" si="58"/>
        <v>0</v>
      </c>
      <c r="H954" s="320" t="s">
        <v>126</v>
      </c>
      <c r="I954" s="314" t="s">
        <v>297</v>
      </c>
      <c r="J954" s="98" t="str">
        <f>VLOOKUP(I954,Presupuesto!$B$11:$C$566,2,0)</f>
        <v>PASAJES (26100-00)</v>
      </c>
      <c r="K954" s="321" t="s">
        <v>1356</v>
      </c>
      <c r="L954" s="98" t="s">
        <v>409</v>
      </c>
    </row>
    <row r="955" spans="3:12" ht="15.75" thickBot="1">
      <c r="C955" s="99" t="s">
        <v>414</v>
      </c>
      <c r="D955" s="831"/>
      <c r="E955" s="151"/>
      <c r="F955" s="118">
        <v>250</v>
      </c>
      <c r="G955" s="97">
        <f t="shared" si="58"/>
        <v>0</v>
      </c>
      <c r="H955" s="320" t="s">
        <v>126</v>
      </c>
      <c r="I955" s="98" t="s">
        <v>818</v>
      </c>
      <c r="J955" s="98" t="str">
        <f>VLOOKUP(I955,Presupuesto!$B$11:$C$566,2,0)</f>
        <v>PRODUCTOS PAPEL Y CARTON</v>
      </c>
      <c r="K955" s="321" t="s">
        <v>1356</v>
      </c>
      <c r="L955" s="98" t="s">
        <v>409</v>
      </c>
    </row>
    <row r="956" spans="3:12" ht="15.75" thickBot="1">
      <c r="C956" s="99" t="s">
        <v>51</v>
      </c>
      <c r="D956" s="831"/>
      <c r="E956" s="200"/>
      <c r="F956" s="100">
        <v>85</v>
      </c>
      <c r="G956" s="97">
        <f t="shared" si="58"/>
        <v>0</v>
      </c>
      <c r="H956" s="320" t="s">
        <v>126</v>
      </c>
      <c r="I956" s="98" t="s">
        <v>818</v>
      </c>
      <c r="J956" s="98" t="str">
        <f>VLOOKUP(I956,Presupuesto!$B$11:$C$566,2,0)</f>
        <v>PRODUCTOS PAPEL Y CARTON</v>
      </c>
      <c r="K956" s="321" t="s">
        <v>1356</v>
      </c>
      <c r="L956" s="98" t="s">
        <v>409</v>
      </c>
    </row>
    <row r="957" spans="3:12" ht="15.75" thickBot="1">
      <c r="C957" s="99" t="s">
        <v>120</v>
      </c>
      <c r="D957" s="831"/>
      <c r="E957" s="200"/>
      <c r="F957" s="100">
        <v>36</v>
      </c>
      <c r="G957" s="97">
        <f t="shared" si="58"/>
        <v>0</v>
      </c>
      <c r="H957" s="320" t="s">
        <v>126</v>
      </c>
      <c r="I957" s="98" t="s">
        <v>939</v>
      </c>
      <c r="J957" s="98" t="str">
        <f>VLOOKUP(I957,Presupuesto!$B$11:$C$566,2,0)</f>
        <v>UTILES DE ESCRITORIO, OFICINA Y ENSE¥ANZA</v>
      </c>
      <c r="K957" s="321" t="s">
        <v>1356</v>
      </c>
      <c r="L957" s="98" t="s">
        <v>409</v>
      </c>
    </row>
    <row r="958" spans="3:12" ht="15.75" thickBot="1">
      <c r="C958" s="99" t="s">
        <v>34</v>
      </c>
      <c r="D958" s="831"/>
      <c r="E958" s="200"/>
      <c r="F958" s="100">
        <v>80</v>
      </c>
      <c r="G958" s="97">
        <f t="shared" si="58"/>
        <v>0</v>
      </c>
      <c r="H958" s="320" t="s">
        <v>126</v>
      </c>
      <c r="I958" s="98" t="s">
        <v>939</v>
      </c>
      <c r="J958" s="98" t="str">
        <f>VLOOKUP(I958,Presupuesto!$B$11:$C$566,2,0)</f>
        <v>UTILES DE ESCRITORIO, OFICINA Y ENSE¥ANZA</v>
      </c>
      <c r="K958" s="321" t="s">
        <v>1356</v>
      </c>
      <c r="L958" s="98" t="s">
        <v>409</v>
      </c>
    </row>
    <row r="959" spans="3:12" ht="15.75" thickBot="1">
      <c r="C959" s="109" t="s">
        <v>52</v>
      </c>
      <c r="D959" s="831"/>
      <c r="E959" s="212"/>
      <c r="F959" s="119">
        <v>25</v>
      </c>
      <c r="G959" s="97">
        <f t="shared" si="58"/>
        <v>0</v>
      </c>
      <c r="H959" s="320" t="s">
        <v>126</v>
      </c>
      <c r="I959" s="98" t="s">
        <v>939</v>
      </c>
      <c r="J959" s="98" t="str">
        <f>VLOOKUP(I959,Presupuesto!$B$11:$C$566,2,0)</f>
        <v>UTILES DE ESCRITORIO, OFICINA Y ENSE¥ANZA</v>
      </c>
      <c r="K959" s="321" t="s">
        <v>1356</v>
      </c>
      <c r="L959" s="98" t="s">
        <v>409</v>
      </c>
    </row>
    <row r="960" spans="3:12" ht="15.75" thickBot="1">
      <c r="C960" s="216" t="s">
        <v>442</v>
      </c>
      <c r="D960" s="217">
        <v>0</v>
      </c>
      <c r="E960" s="322">
        <v>0</v>
      </c>
      <c r="F960" s="104">
        <f>HLOOKUP(C960,$AH$2:$BU$3,2,0)</f>
        <v>4506.1665000000003</v>
      </c>
      <c r="G960" s="105">
        <f>D960*E960*F960</f>
        <v>0</v>
      </c>
      <c r="H960" s="320" t="s">
        <v>126</v>
      </c>
      <c r="I960" s="324" t="s">
        <v>298</v>
      </c>
      <c r="J960" s="106" t="str">
        <f>VLOOKUP(I960,Presupuesto!$B$11:$C$566,2,0)</f>
        <v>VIATICOS (26200-00)</v>
      </c>
      <c r="K960" s="321" t="s">
        <v>1356</v>
      </c>
      <c r="L960" s="325" t="s">
        <v>409</v>
      </c>
    </row>
  </sheetData>
  <protectedRanges>
    <protectedRange password="DE9D" sqref="D16:F26 H16:I26 K16:L26 K150 K818:K827 K36 K55 K74 K93 K112 H36:H45 K131 K837:K846 K856:K865 K172:K181 K191:K200 K210:K219 K229:K238 K248:K257 K267:K276 K286:K295 K305:K314 K324:K333 K343:K352 K362:K370 K381:K390 K400:K409 K476:K485 K457:K466 K438:K447 K419:K428 K495:K504 K514:K523 K533:K542 K552:K561 K571:K580 K590:K599 K609:K618 K628:K637 K647:K656 K666:K675 K685:K694 K704:K713 K723:K732 K742:K751 K761:K770 K780:K789 K799:K808 K875:K884 K894:K903 K913:K922 K932:K941 K951:K960" name="bloqueo"/>
  </protectedRanges>
  <mergeCells count="50">
    <mergeCell ref="D951:D959"/>
    <mergeCell ref="D495:D503"/>
    <mergeCell ref="D419:D427"/>
    <mergeCell ref="D438:D446"/>
    <mergeCell ref="D457:D465"/>
    <mergeCell ref="D476:D484"/>
    <mergeCell ref="D514:D522"/>
    <mergeCell ref="D533:D541"/>
    <mergeCell ref="D552:D560"/>
    <mergeCell ref="D571:D579"/>
    <mergeCell ref="D590:D598"/>
    <mergeCell ref="D609:D617"/>
    <mergeCell ref="D628:D636"/>
    <mergeCell ref="D647:D655"/>
    <mergeCell ref="D666:D674"/>
    <mergeCell ref="D685:D693"/>
    <mergeCell ref="D17:D25"/>
    <mergeCell ref="D36:D44"/>
    <mergeCell ref="D55:D63"/>
    <mergeCell ref="D74:D82"/>
    <mergeCell ref="D93:D101"/>
    <mergeCell ref="D112:D120"/>
    <mergeCell ref="D131:D139"/>
    <mergeCell ref="D150:D158"/>
    <mergeCell ref="D362:D370"/>
    <mergeCell ref="D381:D389"/>
    <mergeCell ref="D400:D408"/>
    <mergeCell ref="D172:D180"/>
    <mergeCell ref="D191:D199"/>
    <mergeCell ref="D210:D218"/>
    <mergeCell ref="D229:D237"/>
    <mergeCell ref="D305:D313"/>
    <mergeCell ref="D324:D332"/>
    <mergeCell ref="D343:D351"/>
    <mergeCell ref="D286:D294"/>
    <mergeCell ref="D248:D256"/>
    <mergeCell ref="D267:D275"/>
    <mergeCell ref="D704:D712"/>
    <mergeCell ref="D723:D731"/>
    <mergeCell ref="D742:D750"/>
    <mergeCell ref="D761:D769"/>
    <mergeCell ref="D780:D788"/>
    <mergeCell ref="D894:D902"/>
    <mergeCell ref="D913:D921"/>
    <mergeCell ref="D932:D940"/>
    <mergeCell ref="D799:D807"/>
    <mergeCell ref="D818:D826"/>
    <mergeCell ref="D837:D845"/>
    <mergeCell ref="D856:D864"/>
    <mergeCell ref="D875:D883"/>
  </mergeCells>
  <dataValidations xWindow="892" yWindow="521" count="6">
    <dataValidation type="list" allowBlank="1" showInputMessage="1" showErrorMessage="1" sqref="C181 C200 C219 C238 C257 C276 C295 C314 C333 C352 C371 C390 C409 C428 C447 C466 C485 C504 C523 C542 C561 C580 C599 C941 C637 C656 C675 C618 C694 C713 C732 C770 C789 C808 C827 C846 C865 C884 C903 C922 C751 C26 C45 C64 C83 C102 C121 C140 C159 C960">
      <formula1>$AH$2:$BU$2</formula1>
    </dataValidation>
    <dataValidation type="list" allowBlank="1" showInputMessage="1" showErrorMessage="1" errorTitle="¡Ingreso Inválido!" error="Seleccione una opción de la lista" promptTitle="Mes Requerido" prompt="Seleccione el mes en el que requiere el recurso." sqref="L172:L181 L191:L200 L210:L219 L229:L238 L248:L257 L267:L276 L286:L295 L305:L314 L324:L333 L343:L352 L362:L371 L381:L390 L400:L409 L419:L428 L438:L447 L457:L466 L476:L485 L495:L504 L514:L523 L533:L542 L552:L561 L571:L580 L590:L599 L609:L618 L628:L637 L647:L656 L666:L675 L685:L694 L704:L713 L723:L732 L742:L751 L761:L770 L780:L789 L799:L808 L818:L827 L837:L846 L856:L865 L875:L884 L894:L903 L913:L922 L932:L941 L17:L26 L36:L45 L55:L64 L74:L83 L93:L102 L112:L121 L131:L140 L150:L159 L951:L960">
      <formula1>$U$2:$AF$2</formula1>
    </dataValidation>
    <dataValidation type="list" allowBlank="1" showInputMessage="1" showErrorMessage="1" errorTitle="¡Ingreso no valido!" error="Favor ingrese un elemento de la lista." promptTitle="Tipo de Presupuesto" prompt="Seleccione una opción de la lista." sqref="H191:H200 H248:H257 H172:H181 H210:H219 H229:H238 H267:H276 H286:H295 H305:H314 H324:H333 H343:H352 H362:H371 H381:H390 H400:H409 H419:H428 H438:H447 H457:H466 H476:H485 H495:H504 H514:H523 H533:H542 H552:H561 H571:H580 H590:H599 H609:H618 H628:H637 H647:H656 H666:H675 H685:H694 H704:H713 H723:H732 H742:H751 H761:H770 H780:H789 H799:H808 H818:H827 H837:H846 H856:H865 H875:H884 H894:H903 H913:H922 H932:H941 H17:H26 H55:H64 H36:H45 H74:H83 H93:H102 H112:H121 H131:H140 H150:H159 H951:H960">
      <formula1>$S$2:$T$2</formula1>
    </dataValidation>
    <dataValidation type="list" allowBlank="1" showInputMessage="1" showErrorMessage="1" errorTitle="¡Ingreso Inválido!" error="Verifique el valor ingresado.&#10;" sqref="I172:I181 I191:I200 I210:I219 I229:I238 I248:I257 I267:I276 I286:I295 I305:I314 I324:I333 I343:I352 I362:I371 I381:I390 I400:I409 I419:I428 I438:I447 I457:I466 I476:I485 I495:I504 I514:I523 I533:I542 I552:I561 I571:I580 I590:I599 I609:I618 I628:I637 I647:I656 I666:I675 I685:I694 I704:I713 I723:I732 I742:I751 I761:I770 I780:I789 I799:I808 I818:I827 I837:I846 I856:I865 I875:I884 I894:I903 I913:I922 I932:I941 I17:I26 I36:I45 I55:I64 I74:I83 I93:I102 I112:I121 I131:I140 I150:I159 I951:I960">
      <formula1>$A$1:$UI$1</formula1>
    </dataValidation>
    <dataValidation type="list" allowBlank="1" showInputMessage="1" showErrorMessage="1" errorTitle="¡Ingreso Inválido!" error="Seleccione una opción de la lista." promptTitle="Dimensión Estratégica" prompt="Seleccione una opción de la lista." sqref="K191:K200 K267:K276 K172:K181 K210:K219 K248:K257 K229:K238 K286:K295 K305:K314 K324:K333 K343:K352 K362:K370 K381:K390 K400:K409 K438:K447 K457:K466 K476:K485 K419:K428 K495:K504 K514:K523 K913:K922 K533:K542 K552:K561 K571:K580 K590:K599 K609:K618 K628:K637 K647:K656 K666:K675 K685:K694 K704:K713 K723:K732 K742:K751 K761:K770 K780:K789 K799:K808 K818:K827 K837:K846 K932:K941 K875:K884 K894:K903 K856:K865 K17 K36 K55 K74 K93 K112 K150 K131 K951:K960">
      <formula1>$A$2:$Q$2</formula1>
    </dataValidation>
    <dataValidation type="list" allowBlank="1" showInputMessage="1" showErrorMessage="1" sqref="K151:K159 K18:K26 K37:K45 K56:K64 K75:K83 K94:K102 K113:K121 K132:K140">
      <formula1>$A$2:$P$2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90"/>
  <sheetViews>
    <sheetView showGridLines="0" topLeftCell="B563" zoomScale="64" zoomScaleNormal="64" workbookViewId="0">
      <selection activeCell="H575" sqref="G575:H575"/>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2" t="s">
        <v>1354</v>
      </c>
      <c r="B2" s="122" t="s">
        <v>1356</v>
      </c>
      <c r="C2" s="122" t="s">
        <v>468</v>
      </c>
      <c r="D2" s="160" t="s">
        <v>1355</v>
      </c>
      <c r="E2" s="122" t="s">
        <v>1357</v>
      </c>
      <c r="F2" s="122" t="s">
        <v>469</v>
      </c>
      <c r="G2" s="122" t="s">
        <v>1358</v>
      </c>
      <c r="H2" s="160" t="s">
        <v>1359</v>
      </c>
      <c r="I2" s="122" t="s">
        <v>1360</v>
      </c>
      <c r="J2" s="122" t="s">
        <v>1444</v>
      </c>
      <c r="K2" s="122" t="s">
        <v>1361</v>
      </c>
      <c r="L2" s="122" t="s">
        <v>1362</v>
      </c>
      <c r="M2" s="122" t="s">
        <v>1363</v>
      </c>
      <c r="N2" s="122" t="s">
        <v>1364</v>
      </c>
      <c r="O2" s="122" t="s">
        <v>1365</v>
      </c>
      <c r="P2" s="122" t="s">
        <v>1464</v>
      </c>
      <c r="Q2" s="122" t="s">
        <v>1506</v>
      </c>
      <c r="R2" s="430" t="str">
        <f>+Presupuesto!D11</f>
        <v>Recurrente</v>
      </c>
      <c r="S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213" t="s">
        <v>417</v>
      </c>
      <c r="AI2" s="213" t="s">
        <v>418</v>
      </c>
      <c r="AJ2" s="213" t="s">
        <v>419</v>
      </c>
      <c r="AK2" s="213" t="s">
        <v>420</v>
      </c>
      <c r="AL2" s="213" t="s">
        <v>421</v>
      </c>
      <c r="AM2" s="213" t="s">
        <v>424</v>
      </c>
      <c r="AN2" s="213" t="s">
        <v>422</v>
      </c>
      <c r="AO2" s="213" t="s">
        <v>423</v>
      </c>
      <c r="AP2" s="213" t="s">
        <v>425</v>
      </c>
      <c r="AQ2" s="213" t="s">
        <v>426</v>
      </c>
      <c r="AR2" s="213" t="s">
        <v>427</v>
      </c>
      <c r="AS2" s="213" t="s">
        <v>428</v>
      </c>
      <c r="AT2" s="213" t="s">
        <v>429</v>
      </c>
      <c r="AU2" s="213" t="s">
        <v>430</v>
      </c>
      <c r="AV2" s="213" t="s">
        <v>431</v>
      </c>
      <c r="AW2" s="213" t="s">
        <v>432</v>
      </c>
      <c r="AX2" s="213" t="s">
        <v>433</v>
      </c>
      <c r="AY2" s="213" t="s">
        <v>434</v>
      </c>
      <c r="AZ2" s="213" t="s">
        <v>435</v>
      </c>
      <c r="BA2" s="213" t="s">
        <v>436</v>
      </c>
      <c r="BB2" s="213" t="s">
        <v>437</v>
      </c>
      <c r="BC2" s="213" t="s">
        <v>438</v>
      </c>
      <c r="BD2" s="213" t="s">
        <v>439</v>
      </c>
      <c r="BE2" s="213" t="s">
        <v>440</v>
      </c>
      <c r="BF2" s="213" t="s">
        <v>441</v>
      </c>
      <c r="BG2" s="213" t="s">
        <v>442</v>
      </c>
      <c r="BH2" s="213" t="s">
        <v>443</v>
      </c>
      <c r="BI2" s="213" t="s">
        <v>444</v>
      </c>
      <c r="BJ2" s="213" t="s">
        <v>445</v>
      </c>
      <c r="BK2" s="213" t="s">
        <v>446</v>
      </c>
      <c r="BL2" s="213" t="s">
        <v>447</v>
      </c>
      <c r="BM2" s="213" t="s">
        <v>448</v>
      </c>
      <c r="BN2" s="213" t="s">
        <v>449</v>
      </c>
      <c r="BO2" s="213" t="s">
        <v>450</v>
      </c>
      <c r="BP2" s="213" t="s">
        <v>451</v>
      </c>
      <c r="BQ2" s="213" t="s">
        <v>452</v>
      </c>
      <c r="BR2" s="213" t="s">
        <v>453</v>
      </c>
      <c r="BS2" s="213" t="s">
        <v>454</v>
      </c>
      <c r="BT2" s="213" t="s">
        <v>455</v>
      </c>
      <c r="BU2" s="213" t="s">
        <v>456</v>
      </c>
      <c r="BZ2" s="86" t="s">
        <v>479</v>
      </c>
      <c r="CA2" s="86" t="s">
        <v>480</v>
      </c>
      <c r="CB2" s="86" t="s">
        <v>481</v>
      </c>
      <c r="CC2" s="86" t="s">
        <v>482</v>
      </c>
      <c r="CD2" s="86" t="s">
        <v>483</v>
      </c>
      <c r="CE2" s="86" t="s">
        <v>484</v>
      </c>
      <c r="CF2" s="86" t="s">
        <v>485</v>
      </c>
      <c r="CG2" s="86" t="s">
        <v>486</v>
      </c>
      <c r="CH2" s="86" t="s">
        <v>487</v>
      </c>
      <c r="CI2" s="86" t="s">
        <v>488</v>
      </c>
      <c r="CJ2" s="86" t="s">
        <v>489</v>
      </c>
      <c r="CK2" s="86" t="s">
        <v>490</v>
      </c>
      <c r="CL2" s="86" t="s">
        <v>491</v>
      </c>
      <c r="CM2" s="86" t="s">
        <v>492</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c r="BZ3" s="296">
        <v>43674.39</v>
      </c>
      <c r="CA3" s="296">
        <v>39703.99</v>
      </c>
      <c r="CB3" s="296">
        <v>35733.589999999997</v>
      </c>
      <c r="CC3" s="296">
        <v>31763.19</v>
      </c>
      <c r="CD3" s="296">
        <v>29777.99</v>
      </c>
      <c r="CE3" s="296">
        <v>27792.79</v>
      </c>
      <c r="CF3" s="296">
        <v>18859.39</v>
      </c>
      <c r="CG3" s="296">
        <v>17866.8</v>
      </c>
      <c r="CH3" s="296">
        <v>13896.4</v>
      </c>
      <c r="CI3" s="296">
        <v>15004.09</v>
      </c>
      <c r="CJ3" s="296">
        <v>13238.9</v>
      </c>
      <c r="CK3" s="296">
        <v>12356.31</v>
      </c>
      <c r="CL3" s="296">
        <v>463.22</v>
      </c>
      <c r="CM3" s="296">
        <v>2007.3</v>
      </c>
    </row>
    <row r="5" spans="1:555" ht="52.5">
      <c r="C5" s="195" t="s">
        <v>125</v>
      </c>
      <c r="D5" s="431">
        <f>SUMIF(C:C,$C$10,D:D)</f>
        <v>11696174.279999999</v>
      </c>
      <c r="CA5" s="296"/>
    </row>
    <row r="6" spans="1:555">
      <c r="CA6" s="296"/>
    </row>
    <row r="7" spans="1:555">
      <c r="CA7" s="296"/>
    </row>
    <row r="8" spans="1:555">
      <c r="C8" s="70" t="s">
        <v>54</v>
      </c>
      <c r="D8" s="79"/>
      <c r="E8" s="70"/>
      <c r="F8" s="70"/>
      <c r="G8" s="70"/>
      <c r="H8" s="79"/>
      <c r="I8" s="70"/>
      <c r="J8" s="70"/>
      <c r="CA8" s="296"/>
    </row>
    <row r="9" spans="1:555" ht="15.75" thickBot="1">
      <c r="C9" s="94"/>
      <c r="D9" s="79"/>
      <c r="E9" s="94"/>
      <c r="F9" s="94"/>
      <c r="G9" s="94"/>
      <c r="H9" s="79"/>
      <c r="I9" s="94"/>
      <c r="J9" s="121"/>
      <c r="CA9" s="296"/>
    </row>
    <row r="10" spans="1:555" ht="15.75" thickBot="1">
      <c r="C10" s="69" t="s">
        <v>43</v>
      </c>
      <c r="D10" s="30">
        <f>SUM(G17:G67)</f>
        <v>1286409.1949999998</v>
      </c>
      <c r="E10" s="93"/>
      <c r="F10" s="93"/>
      <c r="G10" s="93"/>
      <c r="H10" s="76"/>
      <c r="I10" s="76"/>
      <c r="J10" s="76"/>
      <c r="K10" s="153"/>
      <c r="CA10" s="296"/>
    </row>
    <row r="11" spans="1:555">
      <c r="B11" s="177"/>
      <c r="D11" s="31"/>
      <c r="E11" s="93"/>
      <c r="F11" s="93"/>
      <c r="G11" s="93"/>
      <c r="H11" s="76"/>
      <c r="I11" s="76"/>
      <c r="J11" s="76"/>
      <c r="K11" s="153"/>
      <c r="CA11" s="296"/>
    </row>
    <row r="12" spans="1:555">
      <c r="B12" s="177"/>
      <c r="D12" s="31"/>
      <c r="E12" s="93"/>
      <c r="F12" s="93"/>
      <c r="G12" s="93"/>
      <c r="H12" s="76"/>
      <c r="I12" s="76"/>
      <c r="J12" s="76"/>
      <c r="K12" s="153"/>
      <c r="CA12" s="296"/>
    </row>
    <row r="13" spans="1:555" ht="15.75">
      <c r="C13" s="202" t="s">
        <v>389</v>
      </c>
      <c r="D13" s="351" t="s">
        <v>1691</v>
      </c>
      <c r="E13" s="93"/>
      <c r="F13" s="93"/>
      <c r="G13" s="93"/>
      <c r="H13" s="76"/>
      <c r="I13" s="76"/>
      <c r="J13" s="76"/>
      <c r="K13" s="153"/>
      <c r="CA13" s="296"/>
    </row>
    <row r="14" spans="1:555" ht="18.75">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1. Llamando a concurso 2. selección 3. Contratación para cubrir 3 plazas en vinculación </v>
      </c>
      <c r="D14" s="31"/>
      <c r="E14" s="93"/>
      <c r="F14" s="93"/>
      <c r="G14" s="93"/>
      <c r="H14" s="76"/>
      <c r="I14" s="76"/>
      <c r="J14" s="76"/>
      <c r="K14" s="153"/>
      <c r="CA14" s="296"/>
    </row>
    <row r="15" spans="1:555" ht="15.75" thickBot="1">
      <c r="C15" s="94"/>
      <c r="D15" s="31"/>
      <c r="E15" s="93"/>
      <c r="F15" s="93"/>
      <c r="G15" s="93"/>
      <c r="H15" s="76"/>
      <c r="I15" s="76"/>
      <c r="J15" s="76"/>
      <c r="K15" s="153"/>
      <c r="CA15" s="296"/>
    </row>
    <row r="16" spans="1:555" ht="30.75" thickBot="1">
      <c r="C16" s="134" t="s">
        <v>44</v>
      </c>
      <c r="D16" s="138" t="s">
        <v>55</v>
      </c>
      <c r="E16" s="170" t="s">
        <v>56</v>
      </c>
      <c r="F16" s="138" t="s">
        <v>57</v>
      </c>
      <c r="G16" s="135" t="s">
        <v>27</v>
      </c>
      <c r="H16" s="133" t="s">
        <v>128</v>
      </c>
      <c r="I16" s="136" t="s">
        <v>46</v>
      </c>
      <c r="J16" s="136" t="s">
        <v>129</v>
      </c>
      <c r="K16" s="136" t="s">
        <v>407</v>
      </c>
      <c r="L16" s="136" t="s">
        <v>408</v>
      </c>
      <c r="CA16" s="296"/>
    </row>
    <row r="17" spans="3:79" ht="15.75" thickBot="1">
      <c r="C17" s="137" t="s">
        <v>479</v>
      </c>
      <c r="D17" s="199"/>
      <c r="E17" s="152">
        <v>12</v>
      </c>
      <c r="F17" s="297">
        <f>HLOOKUP($C17,$BZ$2:$CM$3,2,0)</f>
        <v>43674.39</v>
      </c>
      <c r="G17" s="113">
        <f>D17*E17*F17</f>
        <v>0</v>
      </c>
      <c r="H17" s="166"/>
      <c r="I17" s="114" t="s">
        <v>493</v>
      </c>
      <c r="J17" s="114" t="str">
        <f>VLOOKUP(I17,Presupuesto!$B$11:$C$565,2,0)</f>
        <v>SUELDOS Y SALARIOS PERMANENTES</v>
      </c>
      <c r="K17" s="218" t="s">
        <v>1506</v>
      </c>
      <c r="L17" s="98" t="s">
        <v>391</v>
      </c>
      <c r="CA17" s="296"/>
    </row>
    <row r="18" spans="3:79">
      <c r="C18" s="171" t="s">
        <v>58</v>
      </c>
      <c r="D18" s="163"/>
      <c r="E18" s="154">
        <v>0</v>
      </c>
      <c r="F18" s="100">
        <f>IF(E17=0,"",(G17/E17)/12*E17)</f>
        <v>0</v>
      </c>
      <c r="G18" s="97">
        <f>F18</f>
        <v>0</v>
      </c>
      <c r="H18" s="164"/>
      <c r="I18" s="116" t="s">
        <v>513</v>
      </c>
      <c r="J18" s="116" t="str">
        <f>VLOOKUP(I18,Presupuesto!$B$11:$C$565,2,0)</f>
        <v>AGUINALDO Y DECIMO CUARTO MES</v>
      </c>
      <c r="K18" s="98" t="str">
        <f t="shared" ref="K18:K49" si="0">$K$17</f>
        <v>Gestión Tecnologías de Información y Comunicación</v>
      </c>
      <c r="L18" s="98" t="s">
        <v>409</v>
      </c>
      <c r="CA18" s="296"/>
    </row>
    <row r="19" spans="3:79" ht="15.75" thickBot="1">
      <c r="C19" s="172" t="s">
        <v>59</v>
      </c>
      <c r="D19" s="163"/>
      <c r="E19" s="154">
        <v>0</v>
      </c>
      <c r="F19" s="117">
        <f>IF(E17&lt;6,"",((E17-6)/12)*(G17/E17))</f>
        <v>0</v>
      </c>
      <c r="G19" s="97">
        <f>F19</f>
        <v>0</v>
      </c>
      <c r="H19" s="164"/>
      <c r="I19" s="101" t="s">
        <v>516</v>
      </c>
      <c r="J19" s="101" t="str">
        <f>VLOOKUP(I19,Presupuesto!$B$11:$C$565,2,0)</f>
        <v>DECIMOCUARTO MES</v>
      </c>
      <c r="K19" s="98" t="str">
        <f t="shared" si="0"/>
        <v>Gestión Tecnologías de Información y Comunicación</v>
      </c>
      <c r="L19" s="98" t="s">
        <v>392</v>
      </c>
      <c r="CA19" s="296"/>
    </row>
    <row r="20" spans="3:79" ht="15.75" thickBot="1">
      <c r="C20" s="137" t="s">
        <v>480</v>
      </c>
      <c r="D20" s="199"/>
      <c r="E20" s="152">
        <v>12</v>
      </c>
      <c r="F20" s="297">
        <f>HLOOKUP($C20,$BZ$2:$CM$3,2,0)</f>
        <v>39703.99</v>
      </c>
      <c r="G20" s="113">
        <f>D20*E20*F20</f>
        <v>0</v>
      </c>
      <c r="H20" s="166"/>
      <c r="I20" s="114" t="s">
        <v>493</v>
      </c>
      <c r="J20" s="114" t="str">
        <f>VLOOKUP(I20,Presupuesto!$B$11:$C$565,2,0)</f>
        <v>SUELDOS Y SALARIOS PERMANENTES</v>
      </c>
      <c r="K20" s="98" t="str">
        <f t="shared" si="0"/>
        <v>Gestión Tecnologías de Información y Comunicación</v>
      </c>
      <c r="L20" s="98" t="s">
        <v>392</v>
      </c>
    </row>
    <row r="21" spans="3:79">
      <c r="C21" s="171" t="s">
        <v>58</v>
      </c>
      <c r="D21" s="163"/>
      <c r="E21" s="154">
        <v>0</v>
      </c>
      <c r="F21" s="100">
        <f>IF(E20=0,"",(G20/E20)/12*E20)</f>
        <v>0</v>
      </c>
      <c r="G21" s="97">
        <f>F21</f>
        <v>0</v>
      </c>
      <c r="H21" s="164"/>
      <c r="I21" s="116" t="s">
        <v>513</v>
      </c>
      <c r="J21" s="116" t="str">
        <f>VLOOKUP(I21,Presupuesto!$B$11:$C$565,2,0)</f>
        <v>AGUINALDO Y DECIMO CUARTO MES</v>
      </c>
      <c r="K21" s="98" t="str">
        <f t="shared" si="0"/>
        <v>Gestión Tecnologías de Información y Comunicación</v>
      </c>
      <c r="L21" s="98" t="s">
        <v>392</v>
      </c>
    </row>
    <row r="22" spans="3:79" ht="15.75" thickBot="1">
      <c r="C22" s="172" t="s">
        <v>59</v>
      </c>
      <c r="D22" s="163"/>
      <c r="E22" s="154">
        <v>0</v>
      </c>
      <c r="F22" s="117">
        <f>IF(E20&lt;6,"",((E20-6)/12)*(G20/E20))</f>
        <v>0</v>
      </c>
      <c r="G22" s="97">
        <f>F22</f>
        <v>0</v>
      </c>
      <c r="H22" s="164"/>
      <c r="I22" s="101" t="s">
        <v>516</v>
      </c>
      <c r="J22" s="101" t="str">
        <f>VLOOKUP(I22,Presupuesto!$B$11:$C$565,2,0)</f>
        <v>DECIMOCUARTO MES</v>
      </c>
      <c r="K22" s="98" t="str">
        <f t="shared" si="0"/>
        <v>Gestión Tecnologías de Información y Comunicación</v>
      </c>
      <c r="L22" s="98" t="s">
        <v>392</v>
      </c>
    </row>
    <row r="23" spans="3:79" ht="15.75" thickBot="1">
      <c r="C23" s="137" t="s">
        <v>481</v>
      </c>
      <c r="D23" s="199"/>
      <c r="E23" s="152">
        <v>12</v>
      </c>
      <c r="F23" s="297">
        <f>HLOOKUP($C23,$BZ$2:$CM$3,2,0)</f>
        <v>35733.589999999997</v>
      </c>
      <c r="G23" s="113">
        <f>D23*E23*F23</f>
        <v>0</v>
      </c>
      <c r="H23" s="166"/>
      <c r="I23" s="114" t="s">
        <v>493</v>
      </c>
      <c r="J23" s="114" t="str">
        <f>VLOOKUP(I23,Presupuesto!$B$11:$C$565,2,0)</f>
        <v>SUELDOS Y SALARIOS PERMANENTES</v>
      </c>
      <c r="K23" s="98" t="str">
        <f t="shared" si="0"/>
        <v>Gestión Tecnologías de Información y Comunicación</v>
      </c>
      <c r="L23" s="98" t="s">
        <v>392</v>
      </c>
    </row>
    <row r="24" spans="3:79">
      <c r="C24" s="171" t="s">
        <v>58</v>
      </c>
      <c r="D24" s="163"/>
      <c r="E24" s="154">
        <v>0</v>
      </c>
      <c r="F24" s="100">
        <f>IF(E23=0,"",(G23/E23)/12*E23)</f>
        <v>0</v>
      </c>
      <c r="G24" s="97">
        <f>F24</f>
        <v>0</v>
      </c>
      <c r="H24" s="164"/>
      <c r="I24" s="116" t="s">
        <v>513</v>
      </c>
      <c r="J24" s="116" t="str">
        <f>VLOOKUP(I24,Presupuesto!$B$11:$C$565,2,0)</f>
        <v>AGUINALDO Y DECIMO CUARTO MES</v>
      </c>
      <c r="K24" s="98" t="str">
        <f t="shared" si="0"/>
        <v>Gestión Tecnologías de Información y Comunicación</v>
      </c>
      <c r="L24" s="98" t="s">
        <v>392</v>
      </c>
    </row>
    <row r="25" spans="3:79" ht="15.75" thickBot="1">
      <c r="C25" s="172" t="s">
        <v>59</v>
      </c>
      <c r="D25" s="163"/>
      <c r="E25" s="154">
        <v>0</v>
      </c>
      <c r="F25" s="117">
        <f>IF(E23&lt;6,"",((E23-6)/12)*(G23/E23))</f>
        <v>0</v>
      </c>
      <c r="G25" s="97">
        <f>F25</f>
        <v>0</v>
      </c>
      <c r="H25" s="164"/>
      <c r="I25" s="101" t="s">
        <v>516</v>
      </c>
      <c r="J25" s="101" t="str">
        <f>VLOOKUP(I25,Presupuesto!$B$11:$C$565,2,0)</f>
        <v>DECIMOCUARTO MES</v>
      </c>
      <c r="K25" s="98" t="str">
        <f t="shared" si="0"/>
        <v>Gestión Tecnologías de Información y Comunicación</v>
      </c>
      <c r="L25" s="98" t="s">
        <v>392</v>
      </c>
    </row>
    <row r="26" spans="3:79" ht="15.75" thickBot="1">
      <c r="C26" s="137" t="s">
        <v>482</v>
      </c>
      <c r="D26" s="199">
        <v>3</v>
      </c>
      <c r="E26" s="152">
        <v>12</v>
      </c>
      <c r="F26" s="297">
        <f>HLOOKUP($C26,$BZ$2:$CM$3,2,0)</f>
        <v>31763.19</v>
      </c>
      <c r="G26" s="113">
        <f>D26*E26*F26</f>
        <v>1143474.8399999999</v>
      </c>
      <c r="H26" s="166" t="s">
        <v>126</v>
      </c>
      <c r="I26" s="114" t="s">
        <v>493</v>
      </c>
      <c r="J26" s="114" t="str">
        <f>VLOOKUP(I26,Presupuesto!$B$11:$C$565,2,0)</f>
        <v>SUELDOS Y SALARIOS PERMANENTES</v>
      </c>
      <c r="K26" s="98" t="str">
        <f t="shared" si="0"/>
        <v>Gestión Tecnologías de Información y Comunicación</v>
      </c>
      <c r="L26" s="98" t="s">
        <v>392</v>
      </c>
    </row>
    <row r="27" spans="3:79">
      <c r="C27" s="171" t="s">
        <v>58</v>
      </c>
      <c r="D27" s="163"/>
      <c r="E27" s="154">
        <v>0</v>
      </c>
      <c r="F27" s="100">
        <f>IF(E26=0,"",(G26/E26)/12*E26)</f>
        <v>95289.569999999992</v>
      </c>
      <c r="G27" s="97">
        <f>F27</f>
        <v>95289.569999999992</v>
      </c>
      <c r="H27" s="164" t="s">
        <v>126</v>
      </c>
      <c r="I27" s="116" t="s">
        <v>513</v>
      </c>
      <c r="J27" s="116" t="str">
        <f>VLOOKUP(I27,Presupuesto!$B$11:$C$565,2,0)</f>
        <v>AGUINALDO Y DECIMO CUARTO MES</v>
      </c>
      <c r="K27" s="98" t="str">
        <f t="shared" si="0"/>
        <v>Gestión Tecnologías de Información y Comunicación</v>
      </c>
      <c r="L27" s="98" t="s">
        <v>392</v>
      </c>
    </row>
    <row r="28" spans="3:79" ht="15.75" thickBot="1">
      <c r="C28" s="172" t="s">
        <v>59</v>
      </c>
      <c r="D28" s="163"/>
      <c r="E28" s="154">
        <v>0</v>
      </c>
      <c r="F28" s="117">
        <f>IF(E26&lt;6,"",((E26-6)/12)*(G26/E26))</f>
        <v>47644.784999999996</v>
      </c>
      <c r="G28" s="97">
        <f>F28</f>
        <v>47644.784999999996</v>
      </c>
      <c r="H28" s="164" t="s">
        <v>126</v>
      </c>
      <c r="I28" s="101" t="s">
        <v>516</v>
      </c>
      <c r="J28" s="101" t="str">
        <f>VLOOKUP(I28,Presupuesto!$B$11:$C$565,2,0)</f>
        <v>DECIMOCUARTO MES</v>
      </c>
      <c r="K28" s="98" t="str">
        <f t="shared" si="0"/>
        <v>Gestión Tecnologías de Información y Comunicación</v>
      </c>
      <c r="L28" s="98" t="s">
        <v>392</v>
      </c>
    </row>
    <row r="29" spans="3:79" ht="15.75" thickBot="1">
      <c r="C29" s="137" t="s">
        <v>483</v>
      </c>
      <c r="D29" s="199">
        <v>0</v>
      </c>
      <c r="E29" s="152">
        <v>12</v>
      </c>
      <c r="F29" s="297">
        <f>HLOOKUP($C29,$BZ$2:$CM$3,2,0)</f>
        <v>29777.99</v>
      </c>
      <c r="G29" s="113">
        <f>D29*E29*F29</f>
        <v>0</v>
      </c>
      <c r="H29" s="166" t="s">
        <v>126</v>
      </c>
      <c r="I29" s="114" t="s">
        <v>493</v>
      </c>
      <c r="J29" s="114" t="str">
        <f>VLOOKUP(I29,Presupuesto!$B$11:$C$565,2,0)</f>
        <v>SUELDOS Y SALARIOS PERMANENTES</v>
      </c>
      <c r="K29" s="98" t="str">
        <f t="shared" si="0"/>
        <v>Gestión Tecnologías de Información y Comunicación</v>
      </c>
      <c r="L29" s="98" t="s">
        <v>392</v>
      </c>
    </row>
    <row r="30" spans="3:79">
      <c r="C30" s="171" t="s">
        <v>58</v>
      </c>
      <c r="D30" s="163"/>
      <c r="E30" s="154">
        <v>0</v>
      </c>
      <c r="F30" s="100">
        <f>IF(E29=0,"",(G29/E29)/12*E29)</f>
        <v>0</v>
      </c>
      <c r="G30" s="97">
        <f>F30</f>
        <v>0</v>
      </c>
      <c r="H30" s="164"/>
      <c r="I30" s="116" t="s">
        <v>513</v>
      </c>
      <c r="J30" s="116" t="str">
        <f>VLOOKUP(I30,Presupuesto!$B$11:$C$565,2,0)</f>
        <v>AGUINALDO Y DECIMO CUARTO MES</v>
      </c>
      <c r="K30" s="98" t="str">
        <f t="shared" si="0"/>
        <v>Gestión Tecnologías de Información y Comunicación</v>
      </c>
      <c r="L30" s="98" t="s">
        <v>392</v>
      </c>
    </row>
    <row r="31" spans="3:79" ht="15.75" thickBot="1">
      <c r="C31" s="172" t="s">
        <v>59</v>
      </c>
      <c r="D31" s="163"/>
      <c r="E31" s="154">
        <v>0</v>
      </c>
      <c r="F31" s="117">
        <f>IF(E29&lt;6,"",((E29-6)/12)*(G29/E29))</f>
        <v>0</v>
      </c>
      <c r="G31" s="97">
        <f>F31</f>
        <v>0</v>
      </c>
      <c r="H31" s="164"/>
      <c r="I31" s="101" t="s">
        <v>516</v>
      </c>
      <c r="J31" s="101" t="str">
        <f>VLOOKUP(I31,Presupuesto!$B$11:$C$565,2,0)</f>
        <v>DECIMOCUARTO MES</v>
      </c>
      <c r="K31" s="98" t="str">
        <f t="shared" si="0"/>
        <v>Gestión Tecnologías de Información y Comunicación</v>
      </c>
      <c r="L31" s="98" t="s">
        <v>392</v>
      </c>
    </row>
    <row r="32" spans="3:79" ht="15.75" thickBot="1">
      <c r="C32" s="137" t="s">
        <v>484</v>
      </c>
      <c r="D32" s="199"/>
      <c r="E32" s="152">
        <v>12</v>
      </c>
      <c r="F32" s="297">
        <f>HLOOKUP($C32,$BZ$2:$CM$3,2,0)</f>
        <v>27792.79</v>
      </c>
      <c r="G32" s="113">
        <f>D32*E32*F32</f>
        <v>0</v>
      </c>
      <c r="H32" s="166"/>
      <c r="I32" s="114" t="s">
        <v>493</v>
      </c>
      <c r="J32" s="114" t="str">
        <f>VLOOKUP(I32,Presupuesto!$B$11:$C$565,2,0)</f>
        <v>SUELDOS Y SALARIOS PERMANENTES</v>
      </c>
      <c r="K32" s="98" t="str">
        <f t="shared" si="0"/>
        <v>Gestión Tecnologías de Información y Comunicación</v>
      </c>
      <c r="L32" s="98" t="s">
        <v>392</v>
      </c>
    </row>
    <row r="33" spans="3:12">
      <c r="C33" s="171" t="s">
        <v>58</v>
      </c>
      <c r="D33" s="163"/>
      <c r="E33" s="154">
        <v>0</v>
      </c>
      <c r="F33" s="100">
        <f>IF(E32=0,"",(G32/E32)/12*E32)</f>
        <v>0</v>
      </c>
      <c r="G33" s="97">
        <f>F33</f>
        <v>0</v>
      </c>
      <c r="H33" s="164"/>
      <c r="I33" s="116" t="s">
        <v>513</v>
      </c>
      <c r="J33" s="116" t="str">
        <f>VLOOKUP(I33,Presupuesto!$B$11:$C$565,2,0)</f>
        <v>AGUINALDO Y DECIMO CUARTO MES</v>
      </c>
      <c r="K33" s="98" t="str">
        <f t="shared" si="0"/>
        <v>Gestión Tecnologías de Información y Comunicación</v>
      </c>
      <c r="L33" s="98" t="s">
        <v>392</v>
      </c>
    </row>
    <row r="34" spans="3:12" ht="15.75" thickBot="1">
      <c r="C34" s="172" t="s">
        <v>59</v>
      </c>
      <c r="D34" s="163"/>
      <c r="E34" s="154">
        <v>0</v>
      </c>
      <c r="F34" s="117">
        <f>IF(E32&lt;6,"",((E32-6)/12)*(G32/E32))</f>
        <v>0</v>
      </c>
      <c r="G34" s="97">
        <f>F34</f>
        <v>0</v>
      </c>
      <c r="H34" s="164"/>
      <c r="I34" s="101" t="s">
        <v>516</v>
      </c>
      <c r="J34" s="101" t="str">
        <f>VLOOKUP(I34,Presupuesto!$B$11:$C$565,2,0)</f>
        <v>DECIMOCUARTO MES</v>
      </c>
      <c r="K34" s="98" t="str">
        <f t="shared" si="0"/>
        <v>Gestión Tecnologías de Información y Comunicación</v>
      </c>
      <c r="L34" s="98" t="s">
        <v>392</v>
      </c>
    </row>
    <row r="35" spans="3:12" ht="15.75" thickBot="1">
      <c r="C35" s="137" t="s">
        <v>485</v>
      </c>
      <c r="D35" s="199"/>
      <c r="E35" s="152">
        <v>12</v>
      </c>
      <c r="F35" s="297">
        <f>HLOOKUP($C35,$BZ$2:$CM$3,2,0)</f>
        <v>18859.39</v>
      </c>
      <c r="G35" s="113">
        <f>D35*E35*F35</f>
        <v>0</v>
      </c>
      <c r="H35" s="166"/>
      <c r="I35" s="114" t="s">
        <v>493</v>
      </c>
      <c r="J35" s="114" t="str">
        <f>VLOOKUP(I35,Presupuesto!$B$11:$C$565,2,0)</f>
        <v>SUELDOS Y SALARIOS PERMANENTES</v>
      </c>
      <c r="K35" s="98" t="str">
        <f t="shared" si="0"/>
        <v>Gestión Tecnologías de Información y Comunicación</v>
      </c>
      <c r="L35" s="98" t="s">
        <v>392</v>
      </c>
    </row>
    <row r="36" spans="3:12">
      <c r="C36" s="171" t="s">
        <v>58</v>
      </c>
      <c r="D36" s="163"/>
      <c r="E36" s="154">
        <v>0</v>
      </c>
      <c r="F36" s="100">
        <f>IF(E35=0,"",(G35/E35)/12*E35)</f>
        <v>0</v>
      </c>
      <c r="G36" s="97">
        <f>F36</f>
        <v>0</v>
      </c>
      <c r="H36" s="164"/>
      <c r="I36" s="116" t="s">
        <v>513</v>
      </c>
      <c r="J36" s="116" t="str">
        <f>VLOOKUP(I36,Presupuesto!$B$11:$C$565,2,0)</f>
        <v>AGUINALDO Y DECIMO CUARTO MES</v>
      </c>
      <c r="K36" s="98" t="str">
        <f t="shared" si="0"/>
        <v>Gestión Tecnologías de Información y Comunicación</v>
      </c>
      <c r="L36" s="98" t="s">
        <v>392</v>
      </c>
    </row>
    <row r="37" spans="3:12" ht="15.75" thickBot="1">
      <c r="C37" s="172" t="s">
        <v>59</v>
      </c>
      <c r="D37" s="163"/>
      <c r="E37" s="154">
        <v>0</v>
      </c>
      <c r="F37" s="117">
        <f>IF(E35&lt;6,"",((E35-6)/12)*(G35/E35))</f>
        <v>0</v>
      </c>
      <c r="G37" s="97">
        <f>F37</f>
        <v>0</v>
      </c>
      <c r="H37" s="164"/>
      <c r="I37" s="101" t="s">
        <v>516</v>
      </c>
      <c r="J37" s="101" t="str">
        <f>VLOOKUP(I37,Presupuesto!$B$11:$C$565,2,0)</f>
        <v>DECIMOCUARTO MES</v>
      </c>
      <c r="K37" s="98" t="str">
        <f t="shared" si="0"/>
        <v>Gestión Tecnologías de Información y Comunicación</v>
      </c>
      <c r="L37" s="98" t="s">
        <v>392</v>
      </c>
    </row>
    <row r="38" spans="3:12" ht="15.75" thickBot="1">
      <c r="C38" s="137" t="s">
        <v>486</v>
      </c>
      <c r="D38" s="199">
        <v>0</v>
      </c>
      <c r="E38" s="152">
        <v>12</v>
      </c>
      <c r="F38" s="297">
        <f>HLOOKUP($C38,$BZ$2:$CM$3,2,0)</f>
        <v>17866.8</v>
      </c>
      <c r="G38" s="113">
        <f>D38*E38*F38</f>
        <v>0</v>
      </c>
      <c r="H38" s="166" t="s">
        <v>126</v>
      </c>
      <c r="I38" s="114" t="s">
        <v>493</v>
      </c>
      <c r="J38" s="114" t="str">
        <f>VLOOKUP(I38,Presupuesto!$B$11:$C$565,2,0)</f>
        <v>SUELDOS Y SALARIOS PERMANENTES</v>
      </c>
      <c r="K38" s="98" t="s">
        <v>1361</v>
      </c>
      <c r="L38" s="98" t="s">
        <v>392</v>
      </c>
    </row>
    <row r="39" spans="3:12">
      <c r="C39" s="171" t="s">
        <v>58</v>
      </c>
      <c r="D39" s="163"/>
      <c r="E39" s="154">
        <v>0</v>
      </c>
      <c r="F39" s="100">
        <f>IF(E38=0,"",(G38/E38)/12*E38)</f>
        <v>0</v>
      </c>
      <c r="G39" s="97">
        <f>F39</f>
        <v>0</v>
      </c>
      <c r="H39" s="164" t="s">
        <v>126</v>
      </c>
      <c r="I39" s="116" t="s">
        <v>513</v>
      </c>
      <c r="J39" s="116" t="str">
        <f>VLOOKUP(I39,Presupuesto!$B$11:$C$565,2,0)</f>
        <v>AGUINALDO Y DECIMO CUARTO MES</v>
      </c>
      <c r="K39" s="98" t="s">
        <v>1361</v>
      </c>
      <c r="L39" s="98" t="s">
        <v>392</v>
      </c>
    </row>
    <row r="40" spans="3:12" ht="15.75" thickBot="1">
      <c r="C40" s="172" t="s">
        <v>59</v>
      </c>
      <c r="D40" s="163"/>
      <c r="E40" s="154">
        <v>0</v>
      </c>
      <c r="F40" s="117">
        <f>IF(E38&lt;6,"",((E38-6)/12)*(G38/E38))</f>
        <v>0</v>
      </c>
      <c r="G40" s="97">
        <f>F40</f>
        <v>0</v>
      </c>
      <c r="H40" s="164" t="s">
        <v>126</v>
      </c>
      <c r="I40" s="101" t="s">
        <v>516</v>
      </c>
      <c r="J40" s="101" t="str">
        <f>VLOOKUP(I40,Presupuesto!$B$11:$C$565,2,0)</f>
        <v>DECIMOCUARTO MES</v>
      </c>
      <c r="K40" s="98" t="s">
        <v>1361</v>
      </c>
      <c r="L40" s="98" t="s">
        <v>392</v>
      </c>
    </row>
    <row r="41" spans="3:12" ht="15.75" thickBot="1">
      <c r="C41" s="137" t="s">
        <v>487</v>
      </c>
      <c r="D41" s="199"/>
      <c r="E41" s="152">
        <v>12</v>
      </c>
      <c r="F41" s="297">
        <f>HLOOKUP($C41,$BZ$2:$CM$3,2,0)</f>
        <v>13896.4</v>
      </c>
      <c r="G41" s="113">
        <f>D41*E41*F41</f>
        <v>0</v>
      </c>
      <c r="H41" s="166"/>
      <c r="I41" s="114" t="s">
        <v>493</v>
      </c>
      <c r="J41" s="114" t="str">
        <f>VLOOKUP(I41,Presupuesto!$B$11:$C$565,2,0)</f>
        <v>SUELDOS Y SALARIOS PERMANENTES</v>
      </c>
      <c r="K41" s="98" t="str">
        <f t="shared" si="0"/>
        <v>Gestión Tecnologías de Información y Comunicación</v>
      </c>
      <c r="L41" s="98" t="s">
        <v>392</v>
      </c>
    </row>
    <row r="42" spans="3:12">
      <c r="C42" s="171" t="s">
        <v>58</v>
      </c>
      <c r="D42" s="163"/>
      <c r="E42" s="154">
        <v>0</v>
      </c>
      <c r="F42" s="100">
        <f>IF(E41=0,"",(G41/E41)/12*E41)</f>
        <v>0</v>
      </c>
      <c r="G42" s="97">
        <f>F42</f>
        <v>0</v>
      </c>
      <c r="H42" s="164"/>
      <c r="I42" s="116" t="s">
        <v>513</v>
      </c>
      <c r="J42" s="116" t="str">
        <f>VLOOKUP(I42,Presupuesto!$B$11:$C$565,2,0)</f>
        <v>AGUINALDO Y DECIMO CUARTO MES</v>
      </c>
      <c r="K42" s="98" t="str">
        <f t="shared" si="0"/>
        <v>Gestión Tecnologías de Información y Comunicación</v>
      </c>
      <c r="L42" s="98" t="s">
        <v>392</v>
      </c>
    </row>
    <row r="43" spans="3:12" ht="15.75" thickBot="1">
      <c r="C43" s="172" t="s">
        <v>59</v>
      </c>
      <c r="D43" s="163"/>
      <c r="E43" s="154">
        <v>0</v>
      </c>
      <c r="F43" s="117">
        <f>IF(E41&lt;6,"",((E41-6)/12)*(G41/E41))</f>
        <v>0</v>
      </c>
      <c r="G43" s="97">
        <f>F43</f>
        <v>0</v>
      </c>
      <c r="H43" s="164"/>
      <c r="I43" s="101" t="s">
        <v>516</v>
      </c>
      <c r="J43" s="101" t="str">
        <f>VLOOKUP(I43,Presupuesto!$B$11:$C$565,2,0)</f>
        <v>DECIMOCUARTO MES</v>
      </c>
      <c r="K43" s="98" t="str">
        <f t="shared" si="0"/>
        <v>Gestión Tecnologías de Información y Comunicación</v>
      </c>
      <c r="L43" s="98" t="s">
        <v>392</v>
      </c>
    </row>
    <row r="44" spans="3:12" ht="15.75" thickBot="1">
      <c r="C44" s="137" t="s">
        <v>488</v>
      </c>
      <c r="D44" s="199"/>
      <c r="E44" s="152">
        <v>12</v>
      </c>
      <c r="F44" s="297">
        <f>HLOOKUP($C44,$BZ$2:$CM$3,2,0)</f>
        <v>15004.09</v>
      </c>
      <c r="G44" s="113">
        <f>D44*E44*F44</f>
        <v>0</v>
      </c>
      <c r="H44" s="166"/>
      <c r="I44" s="114" t="s">
        <v>493</v>
      </c>
      <c r="J44" s="114" t="str">
        <f>VLOOKUP(I44,Presupuesto!$B$11:$C$565,2,0)</f>
        <v>SUELDOS Y SALARIOS PERMANENTES</v>
      </c>
      <c r="K44" s="98" t="str">
        <f t="shared" si="0"/>
        <v>Gestión Tecnologías de Información y Comunicación</v>
      </c>
      <c r="L44" s="98" t="s">
        <v>392</v>
      </c>
    </row>
    <row r="45" spans="3:12">
      <c r="C45" s="171" t="s">
        <v>58</v>
      </c>
      <c r="D45" s="163"/>
      <c r="E45" s="154">
        <v>0</v>
      </c>
      <c r="F45" s="100">
        <f>IF(E44=0,"",(G44/E44)/12*E44)</f>
        <v>0</v>
      </c>
      <c r="G45" s="97">
        <f>F45</f>
        <v>0</v>
      </c>
      <c r="H45" s="164"/>
      <c r="I45" s="116" t="s">
        <v>513</v>
      </c>
      <c r="J45" s="116" t="str">
        <f>VLOOKUP(I45,Presupuesto!$B$11:$C$565,2,0)</f>
        <v>AGUINALDO Y DECIMO CUARTO MES</v>
      </c>
      <c r="K45" s="98" t="str">
        <f t="shared" si="0"/>
        <v>Gestión Tecnologías de Información y Comunicación</v>
      </c>
      <c r="L45" s="98" t="s">
        <v>392</v>
      </c>
    </row>
    <row r="46" spans="3:12" ht="15.75" thickBot="1">
      <c r="C46" s="172" t="s">
        <v>59</v>
      </c>
      <c r="D46" s="163"/>
      <c r="E46" s="154">
        <v>0</v>
      </c>
      <c r="F46" s="117">
        <f>IF(E44&lt;6,"",((E44-6)/12)*(G44/E44))</f>
        <v>0</v>
      </c>
      <c r="G46" s="97">
        <f>F46</f>
        <v>0</v>
      </c>
      <c r="H46" s="164"/>
      <c r="I46" s="101" t="s">
        <v>516</v>
      </c>
      <c r="J46" s="101" t="str">
        <f>VLOOKUP(I46,Presupuesto!$B$11:$C$565,2,0)</f>
        <v>DECIMOCUARTO MES</v>
      </c>
      <c r="K46" s="98" t="str">
        <f t="shared" si="0"/>
        <v>Gestión Tecnologías de Información y Comunicación</v>
      </c>
      <c r="L46" s="98" t="s">
        <v>392</v>
      </c>
    </row>
    <row r="47" spans="3:12" ht="15.75" thickBot="1">
      <c r="C47" s="137" t="s">
        <v>489</v>
      </c>
      <c r="D47" s="199"/>
      <c r="E47" s="152">
        <v>12</v>
      </c>
      <c r="F47" s="297">
        <f>HLOOKUP($C47,$BZ$2:$CM$3,2,0)</f>
        <v>13238.9</v>
      </c>
      <c r="G47" s="113">
        <f>D47*E47*F47</f>
        <v>0</v>
      </c>
      <c r="H47" s="166"/>
      <c r="I47" s="114" t="s">
        <v>493</v>
      </c>
      <c r="J47" s="114" t="str">
        <f>VLOOKUP(I47,Presupuesto!$B$11:$C$565,2,0)</f>
        <v>SUELDOS Y SALARIOS PERMANENTES</v>
      </c>
      <c r="K47" s="98" t="str">
        <f t="shared" si="0"/>
        <v>Gestión Tecnologías de Información y Comunicación</v>
      </c>
      <c r="L47" s="98" t="s">
        <v>392</v>
      </c>
    </row>
    <row r="48" spans="3:12">
      <c r="C48" s="171" t="s">
        <v>58</v>
      </c>
      <c r="D48" s="163"/>
      <c r="E48" s="154">
        <v>0</v>
      </c>
      <c r="F48" s="100">
        <f>IF(E47=0,"",(G47/E47)/12*E47)</f>
        <v>0</v>
      </c>
      <c r="G48" s="97">
        <f>F48</f>
        <v>0</v>
      </c>
      <c r="H48" s="164"/>
      <c r="I48" s="116" t="s">
        <v>513</v>
      </c>
      <c r="J48" s="116" t="str">
        <f>VLOOKUP(I48,Presupuesto!$B$11:$C$565,2,0)</f>
        <v>AGUINALDO Y DECIMO CUARTO MES</v>
      </c>
      <c r="K48" s="98" t="str">
        <f t="shared" si="0"/>
        <v>Gestión Tecnologías de Información y Comunicación</v>
      </c>
      <c r="L48" s="98" t="s">
        <v>392</v>
      </c>
    </row>
    <row r="49" spans="3:12" ht="15.75" thickBot="1">
      <c r="C49" s="172" t="s">
        <v>59</v>
      </c>
      <c r="D49" s="163"/>
      <c r="E49" s="154">
        <v>0</v>
      </c>
      <c r="F49" s="117">
        <f>IF(E47&lt;6,"",((E47-6)/12)*(G47/E47))</f>
        <v>0</v>
      </c>
      <c r="G49" s="97">
        <f>F49</f>
        <v>0</v>
      </c>
      <c r="H49" s="164"/>
      <c r="I49" s="101" t="s">
        <v>516</v>
      </c>
      <c r="J49" s="101" t="str">
        <f>VLOOKUP(I49,Presupuesto!$B$11:$C$565,2,0)</f>
        <v>DECIMOCUARTO MES</v>
      </c>
      <c r="K49" s="98" t="str">
        <f t="shared" si="0"/>
        <v>Gestión Tecnologías de Información y Comunicación</v>
      </c>
      <c r="L49" s="98" t="s">
        <v>392</v>
      </c>
    </row>
    <row r="50" spans="3:12" ht="15.75" thickBot="1">
      <c r="C50" s="137" t="s">
        <v>490</v>
      </c>
      <c r="D50" s="199"/>
      <c r="E50" s="152">
        <v>12</v>
      </c>
      <c r="F50" s="297">
        <f>HLOOKUP($C50,$BZ$2:$CM$3,2,0)</f>
        <v>12356.31</v>
      </c>
      <c r="G50" s="113">
        <f>D50*E50*F50</f>
        <v>0</v>
      </c>
      <c r="H50" s="166"/>
      <c r="I50" s="114" t="s">
        <v>493</v>
      </c>
      <c r="J50" s="114" t="str">
        <f>VLOOKUP(I50,Presupuesto!$B$11:$C$565,2,0)</f>
        <v>SUELDOS Y SALARIOS PERMANENTES</v>
      </c>
      <c r="K50" s="98" t="str">
        <f t="shared" ref="K50:K67" si="1">$K$17</f>
        <v>Gestión Tecnologías de Información y Comunicación</v>
      </c>
      <c r="L50" s="98" t="s">
        <v>392</v>
      </c>
    </row>
    <row r="51" spans="3:12">
      <c r="C51" s="171" t="s">
        <v>58</v>
      </c>
      <c r="D51" s="163"/>
      <c r="E51" s="154">
        <v>0</v>
      </c>
      <c r="F51" s="100">
        <f>IF(E50=0,"",(G50/E50)/12*E50)</f>
        <v>0</v>
      </c>
      <c r="G51" s="97">
        <f>F51</f>
        <v>0</v>
      </c>
      <c r="H51" s="164"/>
      <c r="I51" s="116" t="s">
        <v>513</v>
      </c>
      <c r="J51" s="116" t="str">
        <f>VLOOKUP(I51,Presupuesto!$B$11:$C$565,2,0)</f>
        <v>AGUINALDO Y DECIMO CUARTO MES</v>
      </c>
      <c r="K51" s="98" t="str">
        <f t="shared" si="1"/>
        <v>Gestión Tecnologías de Información y Comunicación</v>
      </c>
      <c r="L51" s="98" t="s">
        <v>392</v>
      </c>
    </row>
    <row r="52" spans="3:12" ht="15.75" thickBot="1">
      <c r="C52" s="172" t="s">
        <v>59</v>
      </c>
      <c r="D52" s="163"/>
      <c r="E52" s="154">
        <v>0</v>
      </c>
      <c r="F52" s="117">
        <f>IF(E50&lt;6,"",((E50-6)/12)*(G50/E50))</f>
        <v>0</v>
      </c>
      <c r="G52" s="97">
        <f>F52</f>
        <v>0</v>
      </c>
      <c r="H52" s="164"/>
      <c r="I52" s="101" t="s">
        <v>516</v>
      </c>
      <c r="J52" s="101" t="str">
        <f>VLOOKUP(I52,Presupuesto!$B$11:$C$565,2,0)</f>
        <v>DECIMOCUARTO MES</v>
      </c>
      <c r="K52" s="98" t="str">
        <f t="shared" si="1"/>
        <v>Gestión Tecnologías de Información y Comunicación</v>
      </c>
      <c r="L52" s="98" t="s">
        <v>392</v>
      </c>
    </row>
    <row r="53" spans="3:12" ht="15.75" thickBot="1">
      <c r="C53" s="137" t="s">
        <v>491</v>
      </c>
      <c r="D53" s="199"/>
      <c r="E53" s="152">
        <v>12</v>
      </c>
      <c r="F53" s="297">
        <f>HLOOKUP($C53,$BZ$2:$CM$3,2,0)</f>
        <v>463.22</v>
      </c>
      <c r="G53" s="113">
        <f>D53*E53*F53</f>
        <v>0</v>
      </c>
      <c r="H53" s="166"/>
      <c r="I53" s="114" t="s">
        <v>493</v>
      </c>
      <c r="J53" s="114" t="str">
        <f>VLOOKUP(I53,Presupuesto!$B$11:$C$565,2,0)</f>
        <v>SUELDOS Y SALARIOS PERMANENTES</v>
      </c>
      <c r="K53" s="98" t="str">
        <f t="shared" si="1"/>
        <v>Gestión Tecnologías de Información y Comunicación</v>
      </c>
      <c r="L53" s="98" t="s">
        <v>392</v>
      </c>
    </row>
    <row r="54" spans="3:12">
      <c r="C54" s="171" t="s">
        <v>58</v>
      </c>
      <c r="D54" s="163"/>
      <c r="E54" s="154">
        <v>0</v>
      </c>
      <c r="F54" s="100">
        <f>IF(E53=0,"",(G53/E53)/12*E53)</f>
        <v>0</v>
      </c>
      <c r="G54" s="97">
        <f>F54</f>
        <v>0</v>
      </c>
      <c r="H54" s="164"/>
      <c r="I54" s="116" t="s">
        <v>513</v>
      </c>
      <c r="J54" s="116" t="str">
        <f>VLOOKUP(I54,Presupuesto!$B$11:$C$565,2,0)</f>
        <v>AGUINALDO Y DECIMO CUARTO MES</v>
      </c>
      <c r="K54" s="98" t="str">
        <f t="shared" si="1"/>
        <v>Gestión Tecnologías de Información y Comunicación</v>
      </c>
      <c r="L54" s="98" t="s">
        <v>392</v>
      </c>
    </row>
    <row r="55" spans="3:12" ht="15.75" thickBot="1">
      <c r="C55" s="172" t="s">
        <v>59</v>
      </c>
      <c r="D55" s="163"/>
      <c r="E55" s="154">
        <v>0</v>
      </c>
      <c r="F55" s="117">
        <f>IF(E53&lt;6,"",((E53-6)/12)*(G53/E53))</f>
        <v>0</v>
      </c>
      <c r="G55" s="97">
        <f>F55</f>
        <v>0</v>
      </c>
      <c r="H55" s="164"/>
      <c r="I55" s="101" t="s">
        <v>516</v>
      </c>
      <c r="J55" s="101" t="str">
        <f>VLOOKUP(I55,Presupuesto!$B$11:$C$565,2,0)</f>
        <v>DECIMOCUARTO MES</v>
      </c>
      <c r="K55" s="98" t="str">
        <f t="shared" si="1"/>
        <v>Gestión Tecnologías de Información y Comunicación</v>
      </c>
      <c r="L55" s="98" t="s">
        <v>392</v>
      </c>
    </row>
    <row r="56" spans="3:12" ht="15.75" thickBot="1">
      <c r="C56" s="137" t="s">
        <v>492</v>
      </c>
      <c r="D56" s="199"/>
      <c r="E56" s="152">
        <v>12</v>
      </c>
      <c r="F56" s="297">
        <f>HLOOKUP($C56,$BZ$2:$CM$3,2,0)</f>
        <v>2007.3</v>
      </c>
      <c r="G56" s="113">
        <f>D56*E56*F56</f>
        <v>0</v>
      </c>
      <c r="H56" s="166"/>
      <c r="I56" s="114" t="s">
        <v>493</v>
      </c>
      <c r="J56" s="114" t="str">
        <f>VLOOKUP(I56,Presupuesto!$B$11:$C$565,2,0)</f>
        <v>SUELDOS Y SALARIOS PERMANENTES</v>
      </c>
      <c r="K56" s="98" t="str">
        <f t="shared" si="1"/>
        <v>Gestión Tecnologías de Información y Comunicación</v>
      </c>
      <c r="L56" s="98" t="s">
        <v>392</v>
      </c>
    </row>
    <row r="57" spans="3:12">
      <c r="C57" s="171" t="s">
        <v>58</v>
      </c>
      <c r="D57" s="163"/>
      <c r="E57" s="154">
        <v>0</v>
      </c>
      <c r="F57" s="100">
        <f>IF(E56=0,"",(G56/E56)/12*E56)</f>
        <v>0</v>
      </c>
      <c r="G57" s="97">
        <f>F57</f>
        <v>0</v>
      </c>
      <c r="H57" s="164"/>
      <c r="I57" s="116" t="s">
        <v>513</v>
      </c>
      <c r="J57" s="116" t="str">
        <f>VLOOKUP(I57,Presupuesto!$B$11:$C$565,2,0)</f>
        <v>AGUINALDO Y DECIMO CUARTO MES</v>
      </c>
      <c r="K57" s="98" t="str">
        <f t="shared" si="1"/>
        <v>Gestión Tecnologías de Información y Comunicación</v>
      </c>
      <c r="L57" s="98" t="s">
        <v>392</v>
      </c>
    </row>
    <row r="58" spans="3:12" ht="15.75" thickBot="1">
      <c r="C58" s="172" t="s">
        <v>59</v>
      </c>
      <c r="D58" s="163"/>
      <c r="E58" s="154">
        <v>0</v>
      </c>
      <c r="F58" s="117">
        <f>IF(E56&lt;6,"",((E56-6)/12)*(G56/E56))</f>
        <v>0</v>
      </c>
      <c r="G58" s="97">
        <f>F58</f>
        <v>0</v>
      </c>
      <c r="H58" s="164"/>
      <c r="I58" s="101" t="s">
        <v>516</v>
      </c>
      <c r="J58" s="101" t="str">
        <f>VLOOKUP(I58,Presupuesto!$B$11:$C$565,2,0)</f>
        <v>DECIMOCUARTO MES</v>
      </c>
      <c r="K58" s="98" t="str">
        <f t="shared" si="1"/>
        <v>Gestión Tecnologías de Información y Comunicación</v>
      </c>
      <c r="L58" s="98" t="s">
        <v>392</v>
      </c>
    </row>
    <row r="59" spans="3:12" ht="15.75" thickBot="1">
      <c r="C59" s="140" t="s">
        <v>83</v>
      </c>
      <c r="D59" s="199"/>
      <c r="E59" s="152">
        <v>12</v>
      </c>
      <c r="F59" s="139">
        <v>30000</v>
      </c>
      <c r="G59" s="113">
        <f>D59*E59*F59</f>
        <v>0</v>
      </c>
      <c r="H59" s="166"/>
      <c r="I59" s="114" t="s">
        <v>561</v>
      </c>
      <c r="J59" s="114" t="str">
        <f>VLOOKUP(I59,Presupuesto!$B$11:$C$565,2,0)</f>
        <v>CONTRATOS ESPECIALES</v>
      </c>
      <c r="K59" s="98" t="str">
        <f t="shared" si="1"/>
        <v>Gestión Tecnologías de Información y Comunicación</v>
      </c>
      <c r="L59" s="98" t="s">
        <v>392</v>
      </c>
    </row>
    <row r="60" spans="3:12">
      <c r="C60" s="171" t="s">
        <v>58</v>
      </c>
      <c r="D60" s="163"/>
      <c r="E60" s="154">
        <v>0</v>
      </c>
      <c r="F60" s="117">
        <f>IF(E59=0,"",(G59/E59)/12*E59)</f>
        <v>0</v>
      </c>
      <c r="G60" s="97">
        <f>F60</f>
        <v>0</v>
      </c>
      <c r="H60" s="164"/>
      <c r="I60" s="101" t="s">
        <v>561</v>
      </c>
      <c r="J60" s="101" t="str">
        <f>VLOOKUP(I60,Presupuesto!$B$11:$C$565,2,0)</f>
        <v>CONTRATOS ESPECIALES</v>
      </c>
      <c r="K60" s="98" t="str">
        <f t="shared" si="1"/>
        <v>Gestión Tecnologías de Información y Comunicación</v>
      </c>
      <c r="L60" s="98" t="s">
        <v>391</v>
      </c>
    </row>
    <row r="61" spans="3:12" ht="15.75" thickBot="1">
      <c r="C61" s="172" t="s">
        <v>59</v>
      </c>
      <c r="D61" s="163"/>
      <c r="E61" s="154">
        <v>0</v>
      </c>
      <c r="F61" s="100">
        <f>IF(E59&lt;6,"",((E59-6)/12)*(G59/E59))</f>
        <v>0</v>
      </c>
      <c r="G61" s="97">
        <f>F61</f>
        <v>0</v>
      </c>
      <c r="H61" s="164"/>
      <c r="I61" s="101" t="s">
        <v>561</v>
      </c>
      <c r="J61" s="101" t="str">
        <f>VLOOKUP(I61,Presupuesto!$B$11:$C$565,2,0)</f>
        <v>CONTRATOS ESPECIALES</v>
      </c>
      <c r="K61" s="98" t="str">
        <f t="shared" si="1"/>
        <v>Gestión Tecnologías de Información y Comunicación</v>
      </c>
      <c r="L61" s="98" t="s">
        <v>396</v>
      </c>
    </row>
    <row r="62" spans="3:12" ht="15.75" thickBot="1">
      <c r="C62" s="140" t="s">
        <v>60</v>
      </c>
      <c r="D62" s="199"/>
      <c r="E62" s="152">
        <v>12</v>
      </c>
      <c r="F62" s="118">
        <v>30000</v>
      </c>
      <c r="G62" s="113">
        <f>D62*E62*F62</f>
        <v>0</v>
      </c>
      <c r="H62" s="166"/>
      <c r="I62" s="114" t="s">
        <v>702</v>
      </c>
      <c r="J62" s="114" t="str">
        <f>VLOOKUP(I62,Presupuesto!$B$11:$C$565,2,0)</f>
        <v>OTROS SERVICIOS TECNICOS Y PROFESIONALES</v>
      </c>
      <c r="K62" s="98" t="str">
        <f t="shared" si="1"/>
        <v>Gestión Tecnologías de Información y Comunicación</v>
      </c>
      <c r="L62" s="98" t="s">
        <v>391</v>
      </c>
    </row>
    <row r="63" spans="3:12">
      <c r="C63" s="171" t="s">
        <v>58</v>
      </c>
      <c r="D63" s="163"/>
      <c r="E63" s="154">
        <v>0</v>
      </c>
      <c r="F63" s="100">
        <v>0</v>
      </c>
      <c r="G63" s="97">
        <f>F63</f>
        <v>0</v>
      </c>
      <c r="H63" s="164"/>
      <c r="I63" s="101" t="s">
        <v>702</v>
      </c>
      <c r="J63" s="101" t="str">
        <f>VLOOKUP(I63,Presupuesto!$B$11:$C$565,2,0)</f>
        <v>OTROS SERVICIOS TECNICOS Y PROFESIONALES</v>
      </c>
      <c r="K63" s="98" t="str">
        <f t="shared" si="1"/>
        <v>Gestión Tecnologías de Información y Comunicación</v>
      </c>
      <c r="L63" s="98" t="s">
        <v>391</v>
      </c>
    </row>
    <row r="64" spans="3:12" ht="15.75" thickBot="1">
      <c r="C64" s="172" t="s">
        <v>59</v>
      </c>
      <c r="D64" s="163"/>
      <c r="E64" s="154">
        <v>0</v>
      </c>
      <c r="F64" s="100">
        <v>0</v>
      </c>
      <c r="G64" s="97">
        <f>F64</f>
        <v>0</v>
      </c>
      <c r="H64" s="164"/>
      <c r="I64" s="101" t="s">
        <v>702</v>
      </c>
      <c r="J64" s="101" t="str">
        <f>VLOOKUP(I64,Presupuesto!$B$11:$C$565,2,0)</f>
        <v>OTROS SERVICIOS TECNICOS Y PROFESIONALES</v>
      </c>
      <c r="K64" s="98" t="str">
        <f t="shared" si="1"/>
        <v>Gestión Tecnologías de Información y Comunicación</v>
      </c>
      <c r="L64" s="98" t="s">
        <v>391</v>
      </c>
    </row>
    <row r="65" spans="3:12" ht="15.75" thickBot="1">
      <c r="C65" s="140" t="s">
        <v>61</v>
      </c>
      <c r="D65" s="199"/>
      <c r="E65" s="152">
        <v>12</v>
      </c>
      <c r="F65" s="118">
        <v>30000</v>
      </c>
      <c r="G65" s="113">
        <f>D65*E65*F65</f>
        <v>0</v>
      </c>
      <c r="H65" s="166"/>
      <c r="I65" s="114" t="s">
        <v>493</v>
      </c>
      <c r="J65" s="114" t="str">
        <f>VLOOKUP(I65,Presupuesto!$B$11:$C$565,2,0)</f>
        <v>SUELDOS Y SALARIOS PERMANENTES</v>
      </c>
      <c r="K65" s="98" t="str">
        <f t="shared" si="1"/>
        <v>Gestión Tecnologías de Información y Comunicación</v>
      </c>
      <c r="L65" s="98" t="s">
        <v>391</v>
      </c>
    </row>
    <row r="66" spans="3:12">
      <c r="C66" s="171" t="s">
        <v>58</v>
      </c>
      <c r="D66" s="169"/>
      <c r="E66" s="131">
        <v>0</v>
      </c>
      <c r="F66" s="119">
        <f>IF(E65=0,"",(G65/E65)/12*E65)</f>
        <v>0</v>
      </c>
      <c r="G66" s="120">
        <f>F66</f>
        <v>0</v>
      </c>
      <c r="H66" s="164"/>
      <c r="I66" s="101" t="s">
        <v>513</v>
      </c>
      <c r="J66" s="101" t="str">
        <f>VLOOKUP(I66,Presupuesto!$B$11:$C$565,2,0)</f>
        <v>AGUINALDO Y DECIMO CUARTO MES</v>
      </c>
      <c r="K66" s="98" t="str">
        <f t="shared" si="1"/>
        <v>Gestión Tecnologías de Información y Comunicación</v>
      </c>
      <c r="L66" s="98" t="s">
        <v>391</v>
      </c>
    </row>
    <row r="67" spans="3:12" ht="15.75" thickBot="1">
      <c r="C67" s="173" t="s">
        <v>59</v>
      </c>
      <c r="D67" s="162"/>
      <c r="E67" s="132">
        <v>0</v>
      </c>
      <c r="F67" s="105">
        <f>IF(E65&lt;6,"",((E65-6)/12)*(G65/E65))</f>
        <v>0</v>
      </c>
      <c r="G67" s="105">
        <f>F67</f>
        <v>0</v>
      </c>
      <c r="H67" s="162"/>
      <c r="I67" s="106" t="s">
        <v>516</v>
      </c>
      <c r="J67" s="124" t="str">
        <f>VLOOKUP(I67,Presupuesto!$B$11:$C$565,2,0)</f>
        <v>DECIMOCUARTO MES</v>
      </c>
      <c r="K67" s="106" t="str">
        <f t="shared" si="1"/>
        <v>Gestión Tecnologías de Información y Comunicación</v>
      </c>
      <c r="L67" s="124" t="s">
        <v>391</v>
      </c>
    </row>
    <row r="69" spans="3:12" ht="15.75" thickBot="1">
      <c r="K69" s="153"/>
    </row>
    <row r="70" spans="3:12" ht="15.75" thickBot="1">
      <c r="C70" s="69" t="s">
        <v>43</v>
      </c>
      <c r="D70" s="30">
        <f>SUM(G77:G130)</f>
        <v>1350000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389</v>
      </c>
      <c r="D73" s="351" t="s">
        <v>1801</v>
      </c>
      <c r="E73" s="93"/>
      <c r="F73" s="93"/>
      <c r="G73" s="93"/>
      <c r="H73" s="76"/>
      <c r="I73" s="76"/>
      <c r="J73" s="76"/>
      <c r="K73" s="153"/>
    </row>
    <row r="74" spans="3:12" ht="18.75">
      <c r="C74" s="210"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 xml:space="preserve">1. reclutamiento y selección de entrenadores  2. contratacion </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128</v>
      </c>
      <c r="I76" s="136" t="s">
        <v>46</v>
      </c>
      <c r="J76" s="136" t="s">
        <v>129</v>
      </c>
      <c r="K76" s="136" t="s">
        <v>407</v>
      </c>
      <c r="L76" s="136" t="s">
        <v>408</v>
      </c>
    </row>
    <row r="77" spans="3:12" ht="15.75" thickBot="1">
      <c r="C77" s="137" t="s">
        <v>479</v>
      </c>
      <c r="D77" s="199"/>
      <c r="E77" s="152">
        <v>12</v>
      </c>
      <c r="F77" s="297">
        <f>HLOOKUP($C77,$BZ$2:$CM$3,2,0)</f>
        <v>43674.39</v>
      </c>
      <c r="G77" s="113">
        <f>D77*E77*F77</f>
        <v>0</v>
      </c>
      <c r="H77" s="166"/>
      <c r="I77" s="114" t="s">
        <v>493</v>
      </c>
      <c r="J77" s="114" t="str">
        <f>VLOOKUP(I77,Presupuesto!$B$11:$C$565,2,0)</f>
        <v>SUELDOS Y SALARIOS PERMANENTES</v>
      </c>
      <c r="K77" s="218" t="s">
        <v>1444</v>
      </c>
      <c r="L77" s="98" t="s">
        <v>391</v>
      </c>
    </row>
    <row r="78" spans="3:12">
      <c r="C78" s="171" t="s">
        <v>58</v>
      </c>
      <c r="D78" s="163"/>
      <c r="E78" s="154">
        <v>0</v>
      </c>
      <c r="F78" s="100">
        <f>IF(E77=0,"",(G77/E77)/12*E77)</f>
        <v>0</v>
      </c>
      <c r="G78" s="97">
        <f>F78</f>
        <v>0</v>
      </c>
      <c r="H78" s="164"/>
      <c r="I78" s="116" t="s">
        <v>513</v>
      </c>
      <c r="J78" s="116" t="str">
        <f>VLOOKUP(I78,Presupuesto!$B$11:$C$565,2,0)</f>
        <v>AGUINALDO Y DECIMO CUARTO MES</v>
      </c>
      <c r="K78" s="98" t="str">
        <f t="shared" ref="K78:K109" si="2">$K$77</f>
        <v>Posgrado</v>
      </c>
      <c r="L78" s="98" t="s">
        <v>409</v>
      </c>
    </row>
    <row r="79" spans="3:12" ht="15.75" thickBot="1">
      <c r="C79" s="172" t="s">
        <v>59</v>
      </c>
      <c r="D79" s="163"/>
      <c r="E79" s="154">
        <v>0</v>
      </c>
      <c r="F79" s="117">
        <f>IF(E77&lt;6,"",((E77-6)/12)*(G77/E77))</f>
        <v>0</v>
      </c>
      <c r="G79" s="97">
        <f>F79</f>
        <v>0</v>
      </c>
      <c r="H79" s="164"/>
      <c r="I79" s="101" t="s">
        <v>516</v>
      </c>
      <c r="J79" s="101" t="str">
        <f>VLOOKUP(I79,Presupuesto!$B$11:$C$565,2,0)</f>
        <v>DECIMOCUARTO MES</v>
      </c>
      <c r="K79" s="98" t="str">
        <f t="shared" si="2"/>
        <v>Posgrado</v>
      </c>
      <c r="L79" s="98" t="s">
        <v>392</v>
      </c>
    </row>
    <row r="80" spans="3:12" ht="15.75" thickBot="1">
      <c r="C80" s="137" t="s">
        <v>480</v>
      </c>
      <c r="D80" s="199"/>
      <c r="E80" s="152">
        <v>12</v>
      </c>
      <c r="F80" s="297">
        <f>HLOOKUP($C80,$BZ$2:$CM$3,2,0)</f>
        <v>39703.99</v>
      </c>
      <c r="G80" s="113">
        <f>D80*E80*F80</f>
        <v>0</v>
      </c>
      <c r="H80" s="166"/>
      <c r="I80" s="114" t="s">
        <v>493</v>
      </c>
      <c r="J80" s="114" t="str">
        <f>VLOOKUP(I80,Presupuesto!$B$11:$C$565,2,0)</f>
        <v>SUELDOS Y SALARIOS PERMANENTES</v>
      </c>
      <c r="K80" s="98" t="str">
        <f t="shared" si="2"/>
        <v>Posgrado</v>
      </c>
      <c r="L80" s="98" t="s">
        <v>392</v>
      </c>
    </row>
    <row r="81" spans="3:12">
      <c r="C81" s="171" t="s">
        <v>58</v>
      </c>
      <c r="D81" s="163"/>
      <c r="E81" s="154">
        <v>0</v>
      </c>
      <c r="F81" s="100">
        <f>IF(E80=0,"",(G80/E80)/12*E80)</f>
        <v>0</v>
      </c>
      <c r="G81" s="97">
        <f>F81</f>
        <v>0</v>
      </c>
      <c r="H81" s="164"/>
      <c r="I81" s="116" t="s">
        <v>513</v>
      </c>
      <c r="J81" s="116" t="str">
        <f>VLOOKUP(I81,Presupuesto!$B$11:$C$565,2,0)</f>
        <v>AGUINALDO Y DECIMO CUARTO MES</v>
      </c>
      <c r="K81" s="98" t="str">
        <f t="shared" si="2"/>
        <v>Posgrado</v>
      </c>
      <c r="L81" s="98" t="s">
        <v>392</v>
      </c>
    </row>
    <row r="82" spans="3:12" ht="15.75" thickBot="1">
      <c r="C82" s="172" t="s">
        <v>59</v>
      </c>
      <c r="D82" s="163"/>
      <c r="E82" s="154">
        <v>0</v>
      </c>
      <c r="F82" s="117">
        <f>IF(E80&lt;6,"",((E80-6)/12)*(G80/E80))</f>
        <v>0</v>
      </c>
      <c r="G82" s="97">
        <f>F82</f>
        <v>0</v>
      </c>
      <c r="H82" s="164"/>
      <c r="I82" s="101" t="s">
        <v>516</v>
      </c>
      <c r="J82" s="101" t="str">
        <f>VLOOKUP(I82,Presupuesto!$B$11:$C$565,2,0)</f>
        <v>DECIMOCUARTO MES</v>
      </c>
      <c r="K82" s="98" t="str">
        <f t="shared" si="2"/>
        <v>Posgrado</v>
      </c>
      <c r="L82" s="98" t="s">
        <v>392</v>
      </c>
    </row>
    <row r="83" spans="3:12" ht="15.75" thickBot="1">
      <c r="C83" s="137" t="s">
        <v>481</v>
      </c>
      <c r="D83" s="199"/>
      <c r="E83" s="152">
        <v>12</v>
      </c>
      <c r="F83" s="297">
        <f>HLOOKUP($C83,$BZ$2:$CM$3,2,0)</f>
        <v>35733.589999999997</v>
      </c>
      <c r="G83" s="113">
        <f>D83*E83*F83</f>
        <v>0</v>
      </c>
      <c r="H83" s="166"/>
      <c r="I83" s="114" t="s">
        <v>493</v>
      </c>
      <c r="J83" s="114" t="str">
        <f>VLOOKUP(I83,Presupuesto!$B$11:$C$565,2,0)</f>
        <v>SUELDOS Y SALARIOS PERMANENTES</v>
      </c>
      <c r="K83" s="98" t="str">
        <f t="shared" si="2"/>
        <v>Posgrado</v>
      </c>
      <c r="L83" s="98" t="s">
        <v>392</v>
      </c>
    </row>
    <row r="84" spans="3:12">
      <c r="C84" s="171" t="s">
        <v>58</v>
      </c>
      <c r="D84" s="163"/>
      <c r="E84" s="154">
        <v>0</v>
      </c>
      <c r="F84" s="100">
        <f>IF(E83=0,"",(G83/E83)/12*E83)</f>
        <v>0</v>
      </c>
      <c r="G84" s="97">
        <f>F84</f>
        <v>0</v>
      </c>
      <c r="H84" s="164"/>
      <c r="I84" s="116" t="s">
        <v>513</v>
      </c>
      <c r="J84" s="116" t="str">
        <f>VLOOKUP(I84,Presupuesto!$B$11:$C$565,2,0)</f>
        <v>AGUINALDO Y DECIMO CUARTO MES</v>
      </c>
      <c r="K84" s="98" t="str">
        <f t="shared" si="2"/>
        <v>Posgrado</v>
      </c>
      <c r="L84" s="98" t="s">
        <v>392</v>
      </c>
    </row>
    <row r="85" spans="3:12" ht="15.75" thickBot="1">
      <c r="C85" s="172" t="s">
        <v>59</v>
      </c>
      <c r="D85" s="163"/>
      <c r="E85" s="154">
        <v>0</v>
      </c>
      <c r="F85" s="117">
        <f>IF(E83&lt;6,"",((E83-6)/12)*(G83/E83))</f>
        <v>0</v>
      </c>
      <c r="G85" s="97">
        <f>F85</f>
        <v>0</v>
      </c>
      <c r="H85" s="164"/>
      <c r="I85" s="101" t="s">
        <v>516</v>
      </c>
      <c r="J85" s="101" t="str">
        <f>VLOOKUP(I85,Presupuesto!$B$11:$C$565,2,0)</f>
        <v>DECIMOCUARTO MES</v>
      </c>
      <c r="K85" s="98" t="str">
        <f t="shared" si="2"/>
        <v>Posgrado</v>
      </c>
      <c r="L85" s="98" t="s">
        <v>392</v>
      </c>
    </row>
    <row r="86" spans="3:12" ht="15.75" thickBot="1">
      <c r="C86" s="137" t="s">
        <v>482</v>
      </c>
      <c r="D86" s="199"/>
      <c r="E86" s="152">
        <v>12</v>
      </c>
      <c r="F86" s="297">
        <f>HLOOKUP($C86,$BZ$2:$CM$3,2,0)</f>
        <v>31763.19</v>
      </c>
      <c r="G86" s="113">
        <f>D86*E86*F86</f>
        <v>0</v>
      </c>
      <c r="H86" s="166"/>
      <c r="I86" s="114" t="s">
        <v>493</v>
      </c>
      <c r="J86" s="114" t="str">
        <f>VLOOKUP(I86,Presupuesto!$B$11:$C$565,2,0)</f>
        <v>SUELDOS Y SALARIOS PERMANENTES</v>
      </c>
      <c r="K86" s="98" t="str">
        <f t="shared" si="2"/>
        <v>Posgrado</v>
      </c>
      <c r="L86" s="98" t="s">
        <v>392</v>
      </c>
    </row>
    <row r="87" spans="3:12">
      <c r="C87" s="171" t="s">
        <v>58</v>
      </c>
      <c r="D87" s="163"/>
      <c r="E87" s="154">
        <v>0</v>
      </c>
      <c r="F87" s="100">
        <f>IF(E86=0,"",(G86/E86)/12*E86)</f>
        <v>0</v>
      </c>
      <c r="G87" s="97">
        <f>F87</f>
        <v>0</v>
      </c>
      <c r="H87" s="164"/>
      <c r="I87" s="116" t="s">
        <v>513</v>
      </c>
      <c r="J87" s="116" t="str">
        <f>VLOOKUP(I87,Presupuesto!$B$11:$C$565,2,0)</f>
        <v>AGUINALDO Y DECIMO CUARTO MES</v>
      </c>
      <c r="K87" s="98" t="str">
        <f t="shared" si="2"/>
        <v>Posgrado</v>
      </c>
      <c r="L87" s="98" t="s">
        <v>392</v>
      </c>
    </row>
    <row r="88" spans="3:12" ht="15.75" thickBot="1">
      <c r="C88" s="172" t="s">
        <v>59</v>
      </c>
      <c r="D88" s="163"/>
      <c r="E88" s="154">
        <v>0</v>
      </c>
      <c r="F88" s="117">
        <f>IF(E86&lt;6,"",((E86-6)/12)*(G86/E86))</f>
        <v>0</v>
      </c>
      <c r="G88" s="97">
        <f>F88</f>
        <v>0</v>
      </c>
      <c r="H88" s="164"/>
      <c r="I88" s="101" t="s">
        <v>516</v>
      </c>
      <c r="J88" s="101" t="str">
        <f>VLOOKUP(I88,Presupuesto!$B$11:$C$565,2,0)</f>
        <v>DECIMOCUARTO MES</v>
      </c>
      <c r="K88" s="98" t="str">
        <f t="shared" si="2"/>
        <v>Posgrado</v>
      </c>
      <c r="L88" s="98" t="s">
        <v>392</v>
      </c>
    </row>
    <row r="89" spans="3:12" ht="15.75" thickBot="1">
      <c r="C89" s="137" t="s">
        <v>483</v>
      </c>
      <c r="D89" s="199"/>
      <c r="E89" s="152">
        <v>12</v>
      </c>
      <c r="F89" s="297">
        <f>HLOOKUP($C89,$BZ$2:$CM$3,2,0)</f>
        <v>29777.99</v>
      </c>
      <c r="G89" s="113">
        <f>D89*E89*F89</f>
        <v>0</v>
      </c>
      <c r="H89" s="166"/>
      <c r="I89" s="114" t="s">
        <v>493</v>
      </c>
      <c r="J89" s="114" t="str">
        <f>VLOOKUP(I89,Presupuesto!$B$11:$C$565,2,0)</f>
        <v>SUELDOS Y SALARIOS PERMANENTES</v>
      </c>
      <c r="K89" s="98" t="str">
        <f t="shared" si="2"/>
        <v>Posgrado</v>
      </c>
      <c r="L89" s="98" t="s">
        <v>392</v>
      </c>
    </row>
    <row r="90" spans="3:12">
      <c r="C90" s="171" t="s">
        <v>58</v>
      </c>
      <c r="D90" s="163"/>
      <c r="E90" s="154">
        <v>0</v>
      </c>
      <c r="F90" s="100">
        <f>IF(E89=0,"",(G89/E89)/12*E89)</f>
        <v>0</v>
      </c>
      <c r="G90" s="97">
        <f>F90</f>
        <v>0</v>
      </c>
      <c r="H90" s="164"/>
      <c r="I90" s="116" t="s">
        <v>513</v>
      </c>
      <c r="J90" s="116" t="str">
        <f>VLOOKUP(I90,Presupuesto!$B$11:$C$565,2,0)</f>
        <v>AGUINALDO Y DECIMO CUARTO MES</v>
      </c>
      <c r="K90" s="98" t="str">
        <f t="shared" si="2"/>
        <v>Posgrado</v>
      </c>
      <c r="L90" s="98" t="s">
        <v>392</v>
      </c>
    </row>
    <row r="91" spans="3:12" ht="15.75" thickBot="1">
      <c r="C91" s="172" t="s">
        <v>59</v>
      </c>
      <c r="D91" s="163"/>
      <c r="E91" s="154">
        <v>0</v>
      </c>
      <c r="F91" s="117">
        <f>IF(E89&lt;6,"",((E89-6)/12)*(G89/E89))</f>
        <v>0</v>
      </c>
      <c r="G91" s="97">
        <f>F91</f>
        <v>0</v>
      </c>
      <c r="H91" s="164"/>
      <c r="I91" s="101" t="s">
        <v>516</v>
      </c>
      <c r="J91" s="101" t="str">
        <f>VLOOKUP(I91,Presupuesto!$B$11:$C$565,2,0)</f>
        <v>DECIMOCUARTO MES</v>
      </c>
      <c r="K91" s="98" t="str">
        <f t="shared" si="2"/>
        <v>Posgrado</v>
      </c>
      <c r="L91" s="98" t="s">
        <v>392</v>
      </c>
    </row>
    <row r="92" spans="3:12" ht="15.75" thickBot="1">
      <c r="C92" s="137" t="s">
        <v>484</v>
      </c>
      <c r="D92" s="199"/>
      <c r="E92" s="152">
        <v>12</v>
      </c>
      <c r="F92" s="297">
        <f>HLOOKUP($C92,$BZ$2:$CM$3,2,0)</f>
        <v>27792.79</v>
      </c>
      <c r="G92" s="113">
        <f>D92*E92*F92</f>
        <v>0</v>
      </c>
      <c r="H92" s="166"/>
      <c r="I92" s="114" t="s">
        <v>493</v>
      </c>
      <c r="J92" s="114" t="str">
        <f>VLOOKUP(I92,Presupuesto!$B$11:$C$565,2,0)</f>
        <v>SUELDOS Y SALARIOS PERMANENTES</v>
      </c>
      <c r="K92" s="98" t="str">
        <f t="shared" si="2"/>
        <v>Posgrado</v>
      </c>
      <c r="L92" s="98" t="s">
        <v>392</v>
      </c>
    </row>
    <row r="93" spans="3:12">
      <c r="C93" s="171" t="s">
        <v>58</v>
      </c>
      <c r="D93" s="163"/>
      <c r="E93" s="154">
        <v>0</v>
      </c>
      <c r="F93" s="100">
        <f>IF(E92=0,"",(G92/E92)/12*E92)</f>
        <v>0</v>
      </c>
      <c r="G93" s="97">
        <f>F93</f>
        <v>0</v>
      </c>
      <c r="H93" s="164"/>
      <c r="I93" s="116" t="s">
        <v>513</v>
      </c>
      <c r="J93" s="116" t="str">
        <f>VLOOKUP(I93,Presupuesto!$B$11:$C$565,2,0)</f>
        <v>AGUINALDO Y DECIMO CUARTO MES</v>
      </c>
      <c r="K93" s="98" t="str">
        <f t="shared" si="2"/>
        <v>Posgrado</v>
      </c>
      <c r="L93" s="98" t="s">
        <v>392</v>
      </c>
    </row>
    <row r="94" spans="3:12" ht="15.75" thickBot="1">
      <c r="C94" s="172" t="s">
        <v>59</v>
      </c>
      <c r="D94" s="163"/>
      <c r="E94" s="154">
        <v>0</v>
      </c>
      <c r="F94" s="117">
        <f>IF(E92&lt;6,"",((E92-6)/12)*(G92/E92))</f>
        <v>0</v>
      </c>
      <c r="G94" s="97">
        <f>F94</f>
        <v>0</v>
      </c>
      <c r="H94" s="164"/>
      <c r="I94" s="101" t="s">
        <v>516</v>
      </c>
      <c r="J94" s="101" t="str">
        <f>VLOOKUP(I94,Presupuesto!$B$11:$C$565,2,0)</f>
        <v>DECIMOCUARTO MES</v>
      </c>
      <c r="K94" s="98" t="str">
        <f t="shared" si="2"/>
        <v>Posgrado</v>
      </c>
      <c r="L94" s="98" t="s">
        <v>392</v>
      </c>
    </row>
    <row r="95" spans="3:12" ht="15.75" thickBot="1">
      <c r="C95" s="137" t="s">
        <v>485</v>
      </c>
      <c r="D95" s="199"/>
      <c r="E95" s="152">
        <v>12</v>
      </c>
      <c r="F95" s="297">
        <f>HLOOKUP($C95,$BZ$2:$CM$3,2,0)</f>
        <v>18859.39</v>
      </c>
      <c r="G95" s="113">
        <f>D95*E95*F95</f>
        <v>0</v>
      </c>
      <c r="H95" s="166"/>
      <c r="I95" s="114" t="s">
        <v>493</v>
      </c>
      <c r="J95" s="114" t="str">
        <f>VLOOKUP(I95,Presupuesto!$B$11:$C$565,2,0)</f>
        <v>SUELDOS Y SALARIOS PERMANENTES</v>
      </c>
      <c r="K95" s="98" t="str">
        <f t="shared" si="2"/>
        <v>Posgrado</v>
      </c>
      <c r="L95" s="98" t="s">
        <v>392</v>
      </c>
    </row>
    <row r="96" spans="3:12">
      <c r="C96" s="171" t="s">
        <v>58</v>
      </c>
      <c r="D96" s="163"/>
      <c r="E96" s="154">
        <v>0</v>
      </c>
      <c r="F96" s="100">
        <f>IF(E95=0,"",(G95/E95)/12*E95)</f>
        <v>0</v>
      </c>
      <c r="G96" s="97">
        <f>F96</f>
        <v>0</v>
      </c>
      <c r="H96" s="164"/>
      <c r="I96" s="116" t="s">
        <v>513</v>
      </c>
      <c r="J96" s="116" t="str">
        <f>VLOOKUP(I96,Presupuesto!$B$11:$C$565,2,0)</f>
        <v>AGUINALDO Y DECIMO CUARTO MES</v>
      </c>
      <c r="K96" s="98" t="str">
        <f t="shared" si="2"/>
        <v>Posgrado</v>
      </c>
      <c r="L96" s="98" t="s">
        <v>392</v>
      </c>
    </row>
    <row r="97" spans="3:12" ht="15.75" thickBot="1">
      <c r="C97" s="172" t="s">
        <v>59</v>
      </c>
      <c r="D97" s="163"/>
      <c r="E97" s="154">
        <v>0</v>
      </c>
      <c r="F97" s="117">
        <f>IF(E95&lt;6,"",((E95-6)/12)*(G95/E95))</f>
        <v>0</v>
      </c>
      <c r="G97" s="97">
        <f>F97</f>
        <v>0</v>
      </c>
      <c r="H97" s="164"/>
      <c r="I97" s="101" t="s">
        <v>516</v>
      </c>
      <c r="J97" s="101" t="str">
        <f>VLOOKUP(I97,Presupuesto!$B$11:$C$565,2,0)</f>
        <v>DECIMOCUARTO MES</v>
      </c>
      <c r="K97" s="98" t="str">
        <f t="shared" si="2"/>
        <v>Posgrado</v>
      </c>
      <c r="L97" s="98" t="s">
        <v>392</v>
      </c>
    </row>
    <row r="98" spans="3:12" ht="15.75" thickBot="1">
      <c r="C98" s="137" t="s">
        <v>486</v>
      </c>
      <c r="D98" s="199"/>
      <c r="E98" s="152">
        <v>12</v>
      </c>
      <c r="F98" s="297">
        <f>HLOOKUP($C98,$BZ$2:$CM$3,2,0)</f>
        <v>17866.8</v>
      </c>
      <c r="G98" s="113">
        <f>D98*E98*F98</f>
        <v>0</v>
      </c>
      <c r="H98" s="166"/>
      <c r="I98" s="114" t="s">
        <v>493</v>
      </c>
      <c r="J98" s="114" t="str">
        <f>VLOOKUP(I98,Presupuesto!$B$11:$C$565,2,0)</f>
        <v>SUELDOS Y SALARIOS PERMANENTES</v>
      </c>
      <c r="K98" s="98" t="str">
        <f t="shared" si="2"/>
        <v>Posgrado</v>
      </c>
      <c r="L98" s="98" t="s">
        <v>392</v>
      </c>
    </row>
    <row r="99" spans="3:12">
      <c r="C99" s="171" t="s">
        <v>58</v>
      </c>
      <c r="D99" s="163"/>
      <c r="E99" s="154">
        <v>0</v>
      </c>
      <c r="F99" s="100">
        <f>IF(E98=0,"",(G98/E98)/12*E98)</f>
        <v>0</v>
      </c>
      <c r="G99" s="97">
        <f>F99</f>
        <v>0</v>
      </c>
      <c r="H99" s="164"/>
      <c r="I99" s="116" t="s">
        <v>513</v>
      </c>
      <c r="J99" s="116" t="str">
        <f>VLOOKUP(I99,Presupuesto!$B$11:$C$565,2,0)</f>
        <v>AGUINALDO Y DECIMO CUARTO MES</v>
      </c>
      <c r="K99" s="98" t="str">
        <f t="shared" si="2"/>
        <v>Posgrado</v>
      </c>
      <c r="L99" s="98" t="s">
        <v>392</v>
      </c>
    </row>
    <row r="100" spans="3:12" ht="15.75" thickBot="1">
      <c r="C100" s="172" t="s">
        <v>59</v>
      </c>
      <c r="D100" s="163"/>
      <c r="E100" s="154">
        <v>0</v>
      </c>
      <c r="F100" s="117">
        <f>IF(E98&lt;6,"",((E98-6)/12)*(G98/E98))</f>
        <v>0</v>
      </c>
      <c r="G100" s="97">
        <f>F100</f>
        <v>0</v>
      </c>
      <c r="H100" s="164"/>
      <c r="I100" s="101" t="s">
        <v>516</v>
      </c>
      <c r="J100" s="101" t="str">
        <f>VLOOKUP(I100,Presupuesto!$B$11:$C$565,2,0)</f>
        <v>DECIMOCUARTO MES</v>
      </c>
      <c r="K100" s="98" t="str">
        <f t="shared" si="2"/>
        <v>Posgrado</v>
      </c>
      <c r="L100" s="98" t="s">
        <v>392</v>
      </c>
    </row>
    <row r="101" spans="3:12" ht="15.75" thickBot="1">
      <c r="C101" s="137" t="s">
        <v>487</v>
      </c>
      <c r="D101" s="199"/>
      <c r="E101" s="152">
        <v>12</v>
      </c>
      <c r="F101" s="297">
        <f>HLOOKUP($C101,$BZ$2:$CM$3,2,0)</f>
        <v>13896.4</v>
      </c>
      <c r="G101" s="113">
        <f>D101*E101*F101</f>
        <v>0</v>
      </c>
      <c r="H101" s="166"/>
      <c r="I101" s="114" t="s">
        <v>493</v>
      </c>
      <c r="J101" s="114" t="str">
        <f>VLOOKUP(I101,Presupuesto!$B$11:$C$565,2,0)</f>
        <v>SUELDOS Y SALARIOS PERMANENTES</v>
      </c>
      <c r="K101" s="98" t="str">
        <f t="shared" si="2"/>
        <v>Posgrado</v>
      </c>
      <c r="L101" s="98" t="s">
        <v>392</v>
      </c>
    </row>
    <row r="102" spans="3:12">
      <c r="C102" s="171" t="s">
        <v>58</v>
      </c>
      <c r="D102" s="163"/>
      <c r="E102" s="154">
        <v>0</v>
      </c>
      <c r="F102" s="100">
        <f>IF(E101=0,"",(G101/E101)/12*E101)</f>
        <v>0</v>
      </c>
      <c r="G102" s="97">
        <f>F102</f>
        <v>0</v>
      </c>
      <c r="H102" s="164"/>
      <c r="I102" s="116" t="s">
        <v>513</v>
      </c>
      <c r="J102" s="116" t="str">
        <f>VLOOKUP(I102,Presupuesto!$B$11:$C$565,2,0)</f>
        <v>AGUINALDO Y DECIMO CUARTO MES</v>
      </c>
      <c r="K102" s="98" t="str">
        <f t="shared" si="2"/>
        <v>Posgrado</v>
      </c>
      <c r="L102" s="98" t="s">
        <v>392</v>
      </c>
    </row>
    <row r="103" spans="3:12" ht="15.75" thickBot="1">
      <c r="C103" s="172" t="s">
        <v>59</v>
      </c>
      <c r="D103" s="163"/>
      <c r="E103" s="154">
        <v>0</v>
      </c>
      <c r="F103" s="117">
        <f>IF(E101&lt;6,"",((E101-6)/12)*(G101/E101))</f>
        <v>0</v>
      </c>
      <c r="G103" s="97">
        <f>F103</f>
        <v>0</v>
      </c>
      <c r="H103" s="164"/>
      <c r="I103" s="101" t="s">
        <v>516</v>
      </c>
      <c r="J103" s="101" t="str">
        <f>VLOOKUP(I103,Presupuesto!$B$11:$C$565,2,0)</f>
        <v>DECIMOCUARTO MES</v>
      </c>
      <c r="K103" s="98" t="str">
        <f t="shared" si="2"/>
        <v>Posgrado</v>
      </c>
      <c r="L103" s="98" t="s">
        <v>392</v>
      </c>
    </row>
    <row r="104" spans="3:12" ht="15.75" thickBot="1">
      <c r="C104" s="137" t="s">
        <v>488</v>
      </c>
      <c r="D104" s="199"/>
      <c r="E104" s="152">
        <v>12</v>
      </c>
      <c r="F104" s="297">
        <f>HLOOKUP($C104,$BZ$2:$CM$3,2,0)</f>
        <v>15004.09</v>
      </c>
      <c r="G104" s="113">
        <f>D104*E104*F104</f>
        <v>0</v>
      </c>
      <c r="H104" s="166"/>
      <c r="I104" s="114" t="s">
        <v>493</v>
      </c>
      <c r="J104" s="114" t="str">
        <f>VLOOKUP(I104,Presupuesto!$B$11:$C$565,2,0)</f>
        <v>SUELDOS Y SALARIOS PERMANENTES</v>
      </c>
      <c r="K104" s="98" t="str">
        <f t="shared" si="2"/>
        <v>Posgrado</v>
      </c>
      <c r="L104" s="98" t="s">
        <v>392</v>
      </c>
    </row>
    <row r="105" spans="3:12">
      <c r="C105" s="171" t="s">
        <v>58</v>
      </c>
      <c r="D105" s="163"/>
      <c r="E105" s="154">
        <v>0</v>
      </c>
      <c r="F105" s="100">
        <f>IF(E104=0,"",(G104/E104)/12*E104)</f>
        <v>0</v>
      </c>
      <c r="G105" s="97">
        <f>F105</f>
        <v>0</v>
      </c>
      <c r="H105" s="164"/>
      <c r="I105" s="116" t="s">
        <v>513</v>
      </c>
      <c r="J105" s="116" t="str">
        <f>VLOOKUP(I105,Presupuesto!$B$11:$C$565,2,0)</f>
        <v>AGUINALDO Y DECIMO CUARTO MES</v>
      </c>
      <c r="K105" s="98" t="str">
        <f t="shared" si="2"/>
        <v>Posgrado</v>
      </c>
      <c r="L105" s="98" t="s">
        <v>392</v>
      </c>
    </row>
    <row r="106" spans="3:12" ht="15.75" thickBot="1">
      <c r="C106" s="172" t="s">
        <v>59</v>
      </c>
      <c r="D106" s="163"/>
      <c r="E106" s="154">
        <v>0</v>
      </c>
      <c r="F106" s="117">
        <f>IF(E104&lt;6,"",((E104-6)/12)*(G104/E104))</f>
        <v>0</v>
      </c>
      <c r="G106" s="97">
        <f>F106</f>
        <v>0</v>
      </c>
      <c r="H106" s="164"/>
      <c r="I106" s="101" t="s">
        <v>516</v>
      </c>
      <c r="J106" s="101" t="str">
        <f>VLOOKUP(I106,Presupuesto!$B$11:$C$565,2,0)</f>
        <v>DECIMOCUARTO MES</v>
      </c>
      <c r="K106" s="98" t="str">
        <f t="shared" si="2"/>
        <v>Posgrado</v>
      </c>
      <c r="L106" s="98" t="s">
        <v>392</v>
      </c>
    </row>
    <row r="107" spans="3:12" ht="15.75" thickBot="1">
      <c r="C107" s="137" t="s">
        <v>489</v>
      </c>
      <c r="D107" s="199"/>
      <c r="E107" s="152">
        <v>12</v>
      </c>
      <c r="F107" s="297">
        <f>HLOOKUP($C107,$BZ$2:$CM$3,2,0)</f>
        <v>13238.9</v>
      </c>
      <c r="G107" s="113">
        <f>D107*E107*F107</f>
        <v>0</v>
      </c>
      <c r="H107" s="166"/>
      <c r="I107" s="114" t="s">
        <v>493</v>
      </c>
      <c r="J107" s="114" t="str">
        <f>VLOOKUP(I107,Presupuesto!$B$11:$C$565,2,0)</f>
        <v>SUELDOS Y SALARIOS PERMANENTES</v>
      </c>
      <c r="K107" s="98" t="str">
        <f t="shared" si="2"/>
        <v>Posgrado</v>
      </c>
      <c r="L107" s="98" t="s">
        <v>392</v>
      </c>
    </row>
    <row r="108" spans="3:12">
      <c r="C108" s="171" t="s">
        <v>58</v>
      </c>
      <c r="D108" s="163"/>
      <c r="E108" s="154">
        <v>0</v>
      </c>
      <c r="F108" s="100">
        <f>IF(E107=0,"",(G107/E107)/12*E107)</f>
        <v>0</v>
      </c>
      <c r="G108" s="97">
        <f>F108</f>
        <v>0</v>
      </c>
      <c r="H108" s="164"/>
      <c r="I108" s="116" t="s">
        <v>513</v>
      </c>
      <c r="J108" s="116" t="str">
        <f>VLOOKUP(I108,Presupuesto!$B$11:$C$565,2,0)</f>
        <v>AGUINALDO Y DECIMO CUARTO MES</v>
      </c>
      <c r="K108" s="98" t="str">
        <f t="shared" si="2"/>
        <v>Posgrado</v>
      </c>
      <c r="L108" s="98" t="s">
        <v>392</v>
      </c>
    </row>
    <row r="109" spans="3:12" ht="15.75" thickBot="1">
      <c r="C109" s="172" t="s">
        <v>59</v>
      </c>
      <c r="D109" s="163"/>
      <c r="E109" s="154">
        <v>0</v>
      </c>
      <c r="F109" s="117">
        <f>IF(E107&lt;6,"",((E107-6)/12)*(G107/E107))</f>
        <v>0</v>
      </c>
      <c r="G109" s="97">
        <f>F109</f>
        <v>0</v>
      </c>
      <c r="H109" s="164"/>
      <c r="I109" s="101" t="s">
        <v>516</v>
      </c>
      <c r="J109" s="101" t="str">
        <f>VLOOKUP(I109,Presupuesto!$B$11:$C$565,2,0)</f>
        <v>DECIMOCUARTO MES</v>
      </c>
      <c r="K109" s="98" t="str">
        <f t="shared" si="2"/>
        <v>Posgrado</v>
      </c>
      <c r="L109" s="98" t="s">
        <v>392</v>
      </c>
    </row>
    <row r="110" spans="3:12" ht="15.75" thickBot="1">
      <c r="C110" s="137" t="s">
        <v>490</v>
      </c>
      <c r="D110" s="199"/>
      <c r="E110" s="152">
        <v>12</v>
      </c>
      <c r="F110" s="297">
        <f>HLOOKUP($C110,$BZ$2:$CM$3,2,0)</f>
        <v>12356.31</v>
      </c>
      <c r="G110" s="113">
        <f>D110*E110*F110</f>
        <v>0</v>
      </c>
      <c r="H110" s="166"/>
      <c r="I110" s="114" t="s">
        <v>493</v>
      </c>
      <c r="J110" s="114" t="str">
        <f>VLOOKUP(I110,Presupuesto!$B$11:$C$565,2,0)</f>
        <v>SUELDOS Y SALARIOS PERMANENTES</v>
      </c>
      <c r="K110" s="98" t="str">
        <f t="shared" ref="K110:K124" si="3">$K$77</f>
        <v>Posgrado</v>
      </c>
      <c r="L110" s="98" t="s">
        <v>392</v>
      </c>
    </row>
    <row r="111" spans="3:12">
      <c r="C111" s="171" t="s">
        <v>58</v>
      </c>
      <c r="D111" s="163"/>
      <c r="E111" s="154">
        <v>0</v>
      </c>
      <c r="F111" s="100">
        <f>IF(E110=0,"",(G110/E110)/12*E110)</f>
        <v>0</v>
      </c>
      <c r="G111" s="97">
        <f>F111</f>
        <v>0</v>
      </c>
      <c r="H111" s="164"/>
      <c r="I111" s="116" t="s">
        <v>513</v>
      </c>
      <c r="J111" s="116" t="str">
        <f>VLOOKUP(I111,Presupuesto!$B$11:$C$565,2,0)</f>
        <v>AGUINALDO Y DECIMO CUARTO MES</v>
      </c>
      <c r="K111" s="98" t="str">
        <f t="shared" si="3"/>
        <v>Posgrado</v>
      </c>
      <c r="L111" s="98" t="s">
        <v>392</v>
      </c>
    </row>
    <row r="112" spans="3:12" ht="15.75" thickBot="1">
      <c r="C112" s="172" t="s">
        <v>59</v>
      </c>
      <c r="D112" s="163"/>
      <c r="E112" s="154">
        <v>0</v>
      </c>
      <c r="F112" s="117">
        <f>IF(E110&lt;6,"",((E110-6)/12)*(G110/E110))</f>
        <v>0</v>
      </c>
      <c r="G112" s="97">
        <f>F112</f>
        <v>0</v>
      </c>
      <c r="H112" s="164"/>
      <c r="I112" s="101" t="s">
        <v>516</v>
      </c>
      <c r="J112" s="101" t="str">
        <f>VLOOKUP(I112,Presupuesto!$B$11:$C$565,2,0)</f>
        <v>DECIMOCUARTO MES</v>
      </c>
      <c r="K112" s="98" t="str">
        <f t="shared" si="3"/>
        <v>Posgrado</v>
      </c>
      <c r="L112" s="98" t="s">
        <v>392</v>
      </c>
    </row>
    <row r="113" spans="3:12" ht="15.75" thickBot="1">
      <c r="C113" s="137" t="s">
        <v>491</v>
      </c>
      <c r="D113" s="199"/>
      <c r="E113" s="152">
        <v>12</v>
      </c>
      <c r="F113" s="297">
        <f>HLOOKUP($C113,$BZ$2:$CM$3,2,0)</f>
        <v>463.22</v>
      </c>
      <c r="G113" s="113">
        <f>D113*E113*F113</f>
        <v>0</v>
      </c>
      <c r="H113" s="166"/>
      <c r="I113" s="114" t="s">
        <v>493</v>
      </c>
      <c r="J113" s="114" t="str">
        <f>VLOOKUP(I113,Presupuesto!$B$11:$C$565,2,0)</f>
        <v>SUELDOS Y SALARIOS PERMANENTES</v>
      </c>
      <c r="K113" s="98" t="str">
        <f t="shared" si="3"/>
        <v>Posgrado</v>
      </c>
      <c r="L113" s="98" t="s">
        <v>392</v>
      </c>
    </row>
    <row r="114" spans="3:12">
      <c r="C114" s="171" t="s">
        <v>58</v>
      </c>
      <c r="D114" s="163"/>
      <c r="E114" s="154">
        <v>0</v>
      </c>
      <c r="F114" s="100">
        <f>IF(E113=0,"",(G113/E113)/12*E113)</f>
        <v>0</v>
      </c>
      <c r="G114" s="97">
        <f>F114</f>
        <v>0</v>
      </c>
      <c r="H114" s="164"/>
      <c r="I114" s="116" t="s">
        <v>513</v>
      </c>
      <c r="J114" s="116" t="str">
        <f>VLOOKUP(I114,Presupuesto!$B$11:$C$565,2,0)</f>
        <v>AGUINALDO Y DECIMO CUARTO MES</v>
      </c>
      <c r="K114" s="98" t="str">
        <f t="shared" si="3"/>
        <v>Posgrado</v>
      </c>
      <c r="L114" s="98" t="s">
        <v>392</v>
      </c>
    </row>
    <row r="115" spans="3:12" ht="15.75" thickBot="1">
      <c r="C115" s="172" t="s">
        <v>59</v>
      </c>
      <c r="D115" s="163"/>
      <c r="E115" s="154">
        <v>0</v>
      </c>
      <c r="F115" s="117">
        <f>IF(E113&lt;6,"",((E113-6)/12)*(G113/E113))</f>
        <v>0</v>
      </c>
      <c r="G115" s="97">
        <f>F115</f>
        <v>0</v>
      </c>
      <c r="H115" s="164"/>
      <c r="I115" s="101" t="s">
        <v>516</v>
      </c>
      <c r="J115" s="101" t="str">
        <f>VLOOKUP(I115,Presupuesto!$B$11:$C$565,2,0)</f>
        <v>DECIMOCUARTO MES</v>
      </c>
      <c r="K115" s="98" t="str">
        <f t="shared" si="3"/>
        <v>Posgrado</v>
      </c>
      <c r="L115" s="98" t="s">
        <v>392</v>
      </c>
    </row>
    <row r="116" spans="3:12" ht="15.75" thickBot="1">
      <c r="C116" s="137" t="s">
        <v>492</v>
      </c>
      <c r="D116" s="199"/>
      <c r="E116" s="152">
        <v>12</v>
      </c>
      <c r="F116" s="297">
        <f>HLOOKUP($C116,$BZ$2:$CM$3,2,0)</f>
        <v>2007.3</v>
      </c>
      <c r="G116" s="113">
        <f>D116*E116*F116</f>
        <v>0</v>
      </c>
      <c r="H116" s="166"/>
      <c r="I116" s="114" t="s">
        <v>493</v>
      </c>
      <c r="J116" s="114" t="str">
        <f>VLOOKUP(I116,Presupuesto!$B$11:$C$565,2,0)</f>
        <v>SUELDOS Y SALARIOS PERMANENTES</v>
      </c>
      <c r="K116" s="98" t="str">
        <f t="shared" si="3"/>
        <v>Posgrado</v>
      </c>
      <c r="L116" s="98" t="s">
        <v>392</v>
      </c>
    </row>
    <row r="117" spans="3:12">
      <c r="C117" s="171" t="s">
        <v>58</v>
      </c>
      <c r="D117" s="163"/>
      <c r="E117" s="154">
        <v>0</v>
      </c>
      <c r="F117" s="100">
        <f>IF(E116=0,"",(G116/E116)/12*E116)</f>
        <v>0</v>
      </c>
      <c r="G117" s="97">
        <f>F117</f>
        <v>0</v>
      </c>
      <c r="H117" s="164"/>
      <c r="I117" s="116" t="s">
        <v>513</v>
      </c>
      <c r="J117" s="116" t="str">
        <f>VLOOKUP(I117,Presupuesto!$B$11:$C$565,2,0)</f>
        <v>AGUINALDO Y DECIMO CUARTO MES</v>
      </c>
      <c r="K117" s="98" t="str">
        <f t="shared" si="3"/>
        <v>Posgrado</v>
      </c>
      <c r="L117" s="98" t="s">
        <v>392</v>
      </c>
    </row>
    <row r="118" spans="3:12" ht="15.75" thickBot="1">
      <c r="C118" s="172" t="s">
        <v>59</v>
      </c>
      <c r="D118" s="163"/>
      <c r="E118" s="154">
        <v>0</v>
      </c>
      <c r="F118" s="117">
        <f>IF(E116&lt;6,"",((E116-6)/12)*(G116/E116))</f>
        <v>0</v>
      </c>
      <c r="G118" s="97">
        <f>F118</f>
        <v>0</v>
      </c>
      <c r="H118" s="164"/>
      <c r="I118" s="101" t="s">
        <v>516</v>
      </c>
      <c r="J118" s="101" t="str">
        <f>VLOOKUP(I118,Presupuesto!$B$11:$C$565,2,0)</f>
        <v>DECIMOCUARTO MES</v>
      </c>
      <c r="K118" s="98" t="str">
        <f t="shared" si="3"/>
        <v>Posgrado</v>
      </c>
      <c r="L118" s="98" t="s">
        <v>392</v>
      </c>
    </row>
    <row r="119" spans="3:12" ht="15.75" thickBot="1">
      <c r="C119" s="140" t="s">
        <v>83</v>
      </c>
      <c r="D119" s="199">
        <v>10</v>
      </c>
      <c r="E119" s="152">
        <v>12</v>
      </c>
      <c r="F119" s="139">
        <v>10000</v>
      </c>
      <c r="G119" s="113">
        <f>D119*E119*F119</f>
        <v>1200000</v>
      </c>
      <c r="H119" s="166" t="s">
        <v>126</v>
      </c>
      <c r="I119" s="114" t="s">
        <v>702</v>
      </c>
      <c r="J119" s="114" t="str">
        <f>VLOOKUP(I119,Presupuesto!$B$11:$C$565,2,0)</f>
        <v>OTROS SERVICIOS TECNICOS Y PROFESIONALES</v>
      </c>
      <c r="K119" s="98" t="s">
        <v>1357</v>
      </c>
      <c r="L119" s="98" t="s">
        <v>392</v>
      </c>
    </row>
    <row r="120" spans="3:12">
      <c r="C120" s="171" t="s">
        <v>58</v>
      </c>
      <c r="D120" s="163">
        <v>0</v>
      </c>
      <c r="E120" s="154">
        <v>0</v>
      </c>
      <c r="F120" s="117">
        <f>IF(E119=0,"",(G119/E119)/12*E119)</f>
        <v>100000</v>
      </c>
      <c r="G120" s="97">
        <f>F120</f>
        <v>100000</v>
      </c>
      <c r="H120" s="164" t="s">
        <v>126</v>
      </c>
      <c r="I120" s="101" t="s">
        <v>702</v>
      </c>
      <c r="J120" s="101" t="str">
        <f>VLOOKUP(I120,Presupuesto!$B$11:$C$565,2,0)</f>
        <v>OTROS SERVICIOS TECNICOS Y PROFESIONALES</v>
      </c>
      <c r="K120" s="98" t="s">
        <v>1357</v>
      </c>
      <c r="L120" s="98" t="s">
        <v>391</v>
      </c>
    </row>
    <row r="121" spans="3:12" ht="15.75" thickBot="1">
      <c r="C121" s="172" t="s">
        <v>59</v>
      </c>
      <c r="D121" s="163">
        <v>0</v>
      </c>
      <c r="E121" s="154">
        <v>0</v>
      </c>
      <c r="F121" s="100">
        <f>IF(E119&lt;6,"",((E119-6)/12)*(G119/E119))</f>
        <v>50000</v>
      </c>
      <c r="G121" s="97">
        <f>F121</f>
        <v>50000</v>
      </c>
      <c r="H121" s="164" t="s">
        <v>126</v>
      </c>
      <c r="I121" s="101" t="s">
        <v>702</v>
      </c>
      <c r="J121" s="101" t="str">
        <f>VLOOKUP(I121,Presupuesto!$B$11:$C$565,2,0)</f>
        <v>OTROS SERVICIOS TECNICOS Y PROFESIONALES</v>
      </c>
      <c r="K121" s="98" t="s">
        <v>1357</v>
      </c>
      <c r="L121" s="98" t="s">
        <v>396</v>
      </c>
    </row>
    <row r="122" spans="3:12" ht="15.75" thickBot="1">
      <c r="C122" s="140" t="s">
        <v>60</v>
      </c>
      <c r="D122" s="199"/>
      <c r="E122" s="152">
        <v>12</v>
      </c>
      <c r="F122" s="118">
        <v>30000</v>
      </c>
      <c r="G122" s="113">
        <f>D122*E122*F122</f>
        <v>0</v>
      </c>
      <c r="H122" s="166"/>
      <c r="I122" s="114" t="s">
        <v>702</v>
      </c>
      <c r="J122" s="114" t="str">
        <f>VLOOKUP(I122,Presupuesto!$B$11:$C$565,2,0)</f>
        <v>OTROS SERVICIOS TECNICOS Y PROFESIONALES</v>
      </c>
      <c r="K122" s="98" t="str">
        <f t="shared" si="3"/>
        <v>Posgrado</v>
      </c>
      <c r="L122" s="98" t="s">
        <v>391</v>
      </c>
    </row>
    <row r="123" spans="3:12">
      <c r="C123" s="171" t="s">
        <v>58</v>
      </c>
      <c r="D123" s="163"/>
      <c r="E123" s="154">
        <v>0</v>
      </c>
      <c r="F123" s="100">
        <v>0</v>
      </c>
      <c r="G123" s="97">
        <f>F123</f>
        <v>0</v>
      </c>
      <c r="H123" s="164"/>
      <c r="I123" s="101" t="s">
        <v>702</v>
      </c>
      <c r="J123" s="101" t="str">
        <f>VLOOKUP(I123,Presupuesto!$B$11:$C$565,2,0)</f>
        <v>OTROS SERVICIOS TECNICOS Y PROFESIONALES</v>
      </c>
      <c r="K123" s="98" t="str">
        <f t="shared" si="3"/>
        <v>Posgrado</v>
      </c>
      <c r="L123" s="98" t="s">
        <v>391</v>
      </c>
    </row>
    <row r="124" spans="3:12" ht="15.75" thickBot="1">
      <c r="C124" s="172" t="s">
        <v>59</v>
      </c>
      <c r="D124" s="163"/>
      <c r="E124" s="154">
        <v>0</v>
      </c>
      <c r="F124" s="100">
        <v>0</v>
      </c>
      <c r="G124" s="97">
        <f>F124</f>
        <v>0</v>
      </c>
      <c r="H124" s="164"/>
      <c r="I124" s="101" t="s">
        <v>702</v>
      </c>
      <c r="J124" s="101" t="str">
        <f>VLOOKUP(I124,Presupuesto!$B$11:$C$565,2,0)</f>
        <v>OTROS SERVICIOS TECNICOS Y PROFESIONALES</v>
      </c>
      <c r="K124" s="98" t="str">
        <f t="shared" si="3"/>
        <v>Posgrado</v>
      </c>
      <c r="L124" s="98" t="s">
        <v>391</v>
      </c>
    </row>
    <row r="125" spans="3:12" s="434" customFormat="1" ht="15.75" thickBot="1">
      <c r="C125" s="140" t="s">
        <v>83</v>
      </c>
      <c r="D125" s="199">
        <v>0</v>
      </c>
      <c r="E125" s="152">
        <v>12</v>
      </c>
      <c r="F125" s="139">
        <v>15000</v>
      </c>
      <c r="G125" s="113">
        <f>D125*E125*F125</f>
        <v>0</v>
      </c>
      <c r="H125" s="166" t="s">
        <v>126</v>
      </c>
      <c r="I125" s="114" t="s">
        <v>702</v>
      </c>
      <c r="J125" s="114" t="str">
        <f>VLOOKUP(I125,Presupuesto!$B$11:$C$565,2,0)</f>
        <v>OTROS SERVICIOS TECNICOS Y PROFESIONALES</v>
      </c>
      <c r="K125" s="98" t="s">
        <v>1363</v>
      </c>
      <c r="L125" s="98" t="s">
        <v>392</v>
      </c>
    </row>
    <row r="126" spans="3:12" s="434" customFormat="1">
      <c r="C126" s="171" t="s">
        <v>58</v>
      </c>
      <c r="D126" s="163"/>
      <c r="E126" s="154">
        <v>0</v>
      </c>
      <c r="F126" s="117">
        <f>IF(E125=0,"",(G125/E125)/12*E125)</f>
        <v>0</v>
      </c>
      <c r="G126" s="97">
        <f>F126</f>
        <v>0</v>
      </c>
      <c r="H126" s="164" t="s">
        <v>126</v>
      </c>
      <c r="I126" s="101" t="s">
        <v>702</v>
      </c>
      <c r="J126" s="101" t="str">
        <f>VLOOKUP(I126,Presupuesto!$B$11:$C$565,2,0)</f>
        <v>OTROS SERVICIOS TECNICOS Y PROFESIONALES</v>
      </c>
      <c r="K126" s="98" t="s">
        <v>1363</v>
      </c>
      <c r="L126" s="98" t="s">
        <v>391</v>
      </c>
    </row>
    <row r="127" spans="3:12" s="434" customFormat="1" ht="15.75" thickBot="1">
      <c r="C127" s="172" t="s">
        <v>59</v>
      </c>
      <c r="D127" s="163"/>
      <c r="E127" s="154">
        <v>0</v>
      </c>
      <c r="F127" s="100">
        <f>IF(E125&lt;6,"",((E125-6)/12)*(G125/E125))</f>
        <v>0</v>
      </c>
      <c r="G127" s="97">
        <f>F127</f>
        <v>0</v>
      </c>
      <c r="H127" s="164" t="s">
        <v>126</v>
      </c>
      <c r="I127" s="101" t="s">
        <v>702</v>
      </c>
      <c r="J127" s="101" t="str">
        <f>VLOOKUP(I127,Presupuesto!$B$11:$C$565,2,0)</f>
        <v>OTROS SERVICIOS TECNICOS Y PROFESIONALES</v>
      </c>
      <c r="K127" s="98" t="s">
        <v>1363</v>
      </c>
      <c r="L127" s="98" t="s">
        <v>396</v>
      </c>
    </row>
    <row r="128" spans="3:12" ht="15.75" thickBot="1">
      <c r="C128" s="140" t="s">
        <v>83</v>
      </c>
      <c r="D128" s="199">
        <v>0</v>
      </c>
      <c r="E128" s="152">
        <v>12</v>
      </c>
      <c r="F128" s="118">
        <v>30000</v>
      </c>
      <c r="G128" s="113">
        <f>D128*E128*F128</f>
        <v>0</v>
      </c>
      <c r="H128" s="166" t="s">
        <v>126</v>
      </c>
      <c r="I128" s="114" t="s">
        <v>702</v>
      </c>
      <c r="J128" s="114" t="str">
        <f>VLOOKUP(I128,Presupuesto!$B$11:$C$565,2,0)</f>
        <v>OTROS SERVICIOS TECNICOS Y PROFESIONALES</v>
      </c>
      <c r="K128" s="98" t="s">
        <v>1363</v>
      </c>
      <c r="L128" s="98" t="s">
        <v>391</v>
      </c>
    </row>
    <row r="129" spans="3:12">
      <c r="C129" s="171" t="s">
        <v>58</v>
      </c>
      <c r="D129" s="169"/>
      <c r="E129" s="131">
        <v>0</v>
      </c>
      <c r="F129" s="119">
        <f>IF(E128=0,"",(G128/E128)/12*E128)</f>
        <v>0</v>
      </c>
      <c r="G129" s="120">
        <f>F129</f>
        <v>0</v>
      </c>
      <c r="H129" s="164" t="s">
        <v>126</v>
      </c>
      <c r="I129" s="101" t="s">
        <v>702</v>
      </c>
      <c r="J129" s="101" t="str">
        <f>VLOOKUP(I129,Presupuesto!$B$11:$C$565,2,0)</f>
        <v>OTROS SERVICIOS TECNICOS Y PROFESIONALES</v>
      </c>
      <c r="K129" s="98" t="s">
        <v>1363</v>
      </c>
      <c r="L129" s="98" t="s">
        <v>391</v>
      </c>
    </row>
    <row r="130" spans="3:12" ht="15.75" thickBot="1">
      <c r="C130" s="173" t="s">
        <v>59</v>
      </c>
      <c r="D130" s="162"/>
      <c r="E130" s="132">
        <v>0</v>
      </c>
      <c r="F130" s="105">
        <f>IF(E128&lt;6,"",((E128-6)/12)*(G128/E128))</f>
        <v>0</v>
      </c>
      <c r="G130" s="105">
        <f>F130</f>
        <v>0</v>
      </c>
      <c r="H130" s="162" t="s">
        <v>126</v>
      </c>
      <c r="I130" s="106" t="s">
        <v>702</v>
      </c>
      <c r="J130" s="124" t="str">
        <f>VLOOKUP(I130,Presupuesto!$B$11:$C$565,2,0)</f>
        <v>OTROS SERVICIOS TECNICOS Y PROFESIONALES</v>
      </c>
      <c r="K130" s="106" t="s">
        <v>1363</v>
      </c>
      <c r="L130" s="124" t="s">
        <v>391</v>
      </c>
    </row>
    <row r="132" spans="3:12" ht="15.75" thickBot="1">
      <c r="K132" s="153"/>
    </row>
    <row r="133" spans="3:12" ht="15.75" thickBot="1">
      <c r="C133" s="69" t="s">
        <v>43</v>
      </c>
      <c r="D133" s="30">
        <f>SUM(G140:G196)</f>
        <v>769500</v>
      </c>
      <c r="E133" s="93"/>
      <c r="F133" s="93"/>
      <c r="G133" s="93"/>
      <c r="H133" s="76"/>
      <c r="I133" s="76"/>
      <c r="J133" s="76"/>
      <c r="K133" s="153"/>
    </row>
    <row r="134" spans="3:12">
      <c r="D134" s="31"/>
      <c r="E134" s="93"/>
      <c r="F134" s="93"/>
      <c r="G134" s="93"/>
      <c r="H134" s="76"/>
      <c r="I134" s="76"/>
      <c r="J134" s="76"/>
      <c r="K134" s="153"/>
    </row>
    <row r="135" spans="3:12">
      <c r="D135" s="31"/>
      <c r="E135" s="93"/>
      <c r="F135" s="93"/>
      <c r="G135" s="93"/>
      <c r="H135" s="76"/>
      <c r="I135" s="76"/>
      <c r="J135" s="76"/>
      <c r="K135" s="153"/>
    </row>
    <row r="136" spans="3:12" ht="15.75">
      <c r="C136" s="202" t="s">
        <v>389</v>
      </c>
      <c r="D136" s="351" t="s">
        <v>2204</v>
      </c>
      <c r="E136" s="93"/>
      <c r="F136" s="93"/>
      <c r="G136" s="93"/>
      <c r="H136" s="76"/>
      <c r="I136" s="76"/>
      <c r="J136" s="76"/>
      <c r="K136" s="153"/>
    </row>
    <row r="137" spans="3:12" ht="18.75">
      <c r="C137" s="210" t="str">
        <f>IFERROR(VLOOKUP(D136,'1. Desarrollo e Innov. Curricu.'!$E:$F,2,FALSE),IFERROR(VLOOKUP(D136,'2. Investigación Científica'!$E:$F,2,FALSE),IFERROR(VLOOKUP(D136,'3. Vinculación Univ. Sociedad'!$E:$F,2,FALSE),IFERROR(VLOOKUP(D136,'4. Docencia y Profesorado Univ.'!$E:$F,2,FALSE),IFERROR(VLOOKUP(D136,'5. Estudiantes y Graduados'!$E:$F,2,FALSE),IFERROR(VLOOKUP(D136,'11. Gestion Administrativa'!$E:$F,2,FALSE),IFERROR(VLOOKUP(D136,'13. Gestión Académica'!$E:$F,2,FALSE),IFERROR(VLOOKUP(D136,'8. Asegura. de la Calid. y M'!$E:$F,2,FALSE),IFERROR(VLOOKUP(D136,'6. Gestión del Conocimiento'!$E:$F,2,FALSE),IFERROR(VLOOKUP(D136,'15. Gobernabilidad y Proceso...'!$E:$F,2,FALSE),IFERROR(VLOOKUP(D136,'12. Gestión del Talento Humano'!$E:$F,2,FALSE),IFERROR(VLOOKUP(D136,'14. Internacional... de la E.S.'!$E:$F,2,FALSE),IFERROR(VLOOKUP(D136,'10. Posgrado'!$E:$F,2,FALSE),IFERROR(VLOOKUP(D136,'17. Gestión TIC'!$E:$F,2,FALSE),IFERROR(VLOOKUP(D136,'16. Desa. del Sistema Educ.Sup.'!$E:$F,2,FALSE),IFERROR(VLOOKUP(D136,'9. Cultura de Inno. Insti...'!$E:$F,2,FALSE),VLOOKUP(D136,'7. Lo Esencial de la Reforma U.'!$E:$F,2,0)))))))))))))))))</f>
        <v xml:space="preserve">1. Asignar responsable de seguimiento a las propuestas            2. Solicitar informes de avances.          3. Realizar Gestiones ante las Autoridades Superiores. </v>
      </c>
      <c r="D137" s="31"/>
      <c r="E137" s="93"/>
      <c r="F137" s="93"/>
      <c r="G137" s="93"/>
      <c r="H137" s="76"/>
      <c r="I137" s="76"/>
      <c r="J137" s="76"/>
      <c r="K137" s="153"/>
    </row>
    <row r="138" spans="3:12" ht="15.75" thickBot="1">
      <c r="C138" s="177"/>
      <c r="D138" s="31"/>
      <c r="E138" s="93"/>
      <c r="F138" s="93"/>
      <c r="G138" s="93"/>
      <c r="H138" s="76"/>
      <c r="I138" s="76"/>
      <c r="J138" s="76"/>
      <c r="K138" s="153"/>
    </row>
    <row r="139" spans="3:12" ht="30.75" thickBot="1">
      <c r="C139" s="134" t="s">
        <v>44</v>
      </c>
      <c r="D139" s="138" t="s">
        <v>55</v>
      </c>
      <c r="E139" s="170" t="s">
        <v>56</v>
      </c>
      <c r="F139" s="138" t="s">
        <v>57</v>
      </c>
      <c r="G139" s="135" t="s">
        <v>27</v>
      </c>
      <c r="H139" s="133" t="s">
        <v>128</v>
      </c>
      <c r="I139" s="136" t="s">
        <v>46</v>
      </c>
      <c r="J139" s="136" t="s">
        <v>129</v>
      </c>
      <c r="K139" s="136" t="s">
        <v>407</v>
      </c>
      <c r="L139" s="136" t="s">
        <v>408</v>
      </c>
    </row>
    <row r="140" spans="3:12" ht="15.75" thickBot="1">
      <c r="C140" s="137" t="s">
        <v>479</v>
      </c>
      <c r="D140" s="199"/>
      <c r="E140" s="152">
        <v>12</v>
      </c>
      <c r="F140" s="297">
        <f>HLOOKUP($C140,$BZ$2:$CM$3,2,0)</f>
        <v>43674.39</v>
      </c>
      <c r="G140" s="113">
        <f>D140*E140*F140</f>
        <v>0</v>
      </c>
      <c r="H140" s="166"/>
      <c r="I140" s="114" t="s">
        <v>493</v>
      </c>
      <c r="J140" s="114" t="str">
        <f>VLOOKUP(I140,Presupuesto!$B$11:$C$565,2,0)</f>
        <v>SUELDOS Y SALARIOS PERMANENTES</v>
      </c>
      <c r="K140" s="218" t="s">
        <v>1444</v>
      </c>
      <c r="L140" s="98" t="s">
        <v>391</v>
      </c>
    </row>
    <row r="141" spans="3:12">
      <c r="C141" s="171" t="s">
        <v>58</v>
      </c>
      <c r="D141" s="163"/>
      <c r="E141" s="154">
        <v>0</v>
      </c>
      <c r="F141" s="100">
        <f>IF(E140=0,"",(G140/E140)/12*E140)</f>
        <v>0</v>
      </c>
      <c r="G141" s="97">
        <f>F141</f>
        <v>0</v>
      </c>
      <c r="H141" s="164"/>
      <c r="I141" s="116" t="s">
        <v>513</v>
      </c>
      <c r="J141" s="116" t="str">
        <f>VLOOKUP(I141,Presupuesto!$B$11:$C$565,2,0)</f>
        <v>AGUINALDO Y DECIMO CUARTO MES</v>
      </c>
      <c r="K141" s="98" t="str">
        <f t="shared" ref="K141:K172" si="4">$K$140</f>
        <v>Posgrado</v>
      </c>
      <c r="L141" s="98" t="s">
        <v>409</v>
      </c>
    </row>
    <row r="142" spans="3:12" ht="15.75" thickBot="1">
      <c r="C142" s="172" t="s">
        <v>59</v>
      </c>
      <c r="D142" s="163"/>
      <c r="E142" s="154">
        <v>0</v>
      </c>
      <c r="F142" s="117">
        <f>IF(E140&lt;6,"",((E140-6)/12)*(G140/E140))</f>
        <v>0</v>
      </c>
      <c r="G142" s="97">
        <f>F142</f>
        <v>0</v>
      </c>
      <c r="H142" s="164"/>
      <c r="I142" s="101" t="s">
        <v>516</v>
      </c>
      <c r="J142" s="101" t="str">
        <f>VLOOKUP(I142,Presupuesto!$B$11:$C$565,2,0)</f>
        <v>DECIMOCUARTO MES</v>
      </c>
      <c r="K142" s="98" t="str">
        <f t="shared" si="4"/>
        <v>Posgrado</v>
      </c>
      <c r="L142" s="98" t="s">
        <v>392</v>
      </c>
    </row>
    <row r="143" spans="3:12" ht="15.75" thickBot="1">
      <c r="C143" s="137" t="s">
        <v>480</v>
      </c>
      <c r="D143" s="199"/>
      <c r="E143" s="152">
        <v>12</v>
      </c>
      <c r="F143" s="297">
        <f>HLOOKUP($C143,$BZ$2:$CM$3,2,0)</f>
        <v>39703.99</v>
      </c>
      <c r="G143" s="113">
        <f>D143*E143*F143</f>
        <v>0</v>
      </c>
      <c r="H143" s="166"/>
      <c r="I143" s="114" t="s">
        <v>493</v>
      </c>
      <c r="J143" s="114" t="str">
        <f>VLOOKUP(I143,Presupuesto!$B$11:$C$565,2,0)</f>
        <v>SUELDOS Y SALARIOS PERMANENTES</v>
      </c>
      <c r="K143" s="98" t="str">
        <f t="shared" si="4"/>
        <v>Posgrado</v>
      </c>
      <c r="L143" s="98" t="s">
        <v>392</v>
      </c>
    </row>
    <row r="144" spans="3:12">
      <c r="C144" s="171" t="s">
        <v>58</v>
      </c>
      <c r="D144" s="163"/>
      <c r="E144" s="154">
        <v>0</v>
      </c>
      <c r="F144" s="100">
        <f>IF(E143=0,"",(G143/E143)/12*E143)</f>
        <v>0</v>
      </c>
      <c r="G144" s="97">
        <f>F144</f>
        <v>0</v>
      </c>
      <c r="H144" s="164"/>
      <c r="I144" s="116" t="s">
        <v>513</v>
      </c>
      <c r="J144" s="116" t="str">
        <f>VLOOKUP(I144,Presupuesto!$B$11:$C$565,2,0)</f>
        <v>AGUINALDO Y DECIMO CUARTO MES</v>
      </c>
      <c r="K144" s="98" t="str">
        <f t="shared" si="4"/>
        <v>Posgrado</v>
      </c>
      <c r="L144" s="98" t="s">
        <v>392</v>
      </c>
    </row>
    <row r="145" spans="3:12" ht="15.75" thickBot="1">
      <c r="C145" s="172" t="s">
        <v>59</v>
      </c>
      <c r="D145" s="163"/>
      <c r="E145" s="154">
        <v>0</v>
      </c>
      <c r="F145" s="117">
        <f>IF(E143&lt;6,"",((E143-6)/12)*(G143/E143))</f>
        <v>0</v>
      </c>
      <c r="G145" s="97">
        <f>F145</f>
        <v>0</v>
      </c>
      <c r="H145" s="164"/>
      <c r="I145" s="101" t="s">
        <v>516</v>
      </c>
      <c r="J145" s="101" t="str">
        <f>VLOOKUP(I145,Presupuesto!$B$11:$C$565,2,0)</f>
        <v>DECIMOCUARTO MES</v>
      </c>
      <c r="K145" s="98" t="str">
        <f t="shared" si="4"/>
        <v>Posgrado</v>
      </c>
      <c r="L145" s="98" t="s">
        <v>392</v>
      </c>
    </row>
    <row r="146" spans="3:12" ht="15.75" thickBot="1">
      <c r="C146" s="137" t="s">
        <v>481</v>
      </c>
      <c r="D146" s="199"/>
      <c r="E146" s="152">
        <v>12</v>
      </c>
      <c r="F146" s="297">
        <f>HLOOKUP($C146,$BZ$2:$CM$3,2,0)</f>
        <v>35733.589999999997</v>
      </c>
      <c r="G146" s="113">
        <f>D146*E146*F146</f>
        <v>0</v>
      </c>
      <c r="H146" s="166"/>
      <c r="I146" s="114" t="s">
        <v>493</v>
      </c>
      <c r="J146" s="114" t="str">
        <f>VLOOKUP(I146,Presupuesto!$B$11:$C$565,2,0)</f>
        <v>SUELDOS Y SALARIOS PERMANENTES</v>
      </c>
      <c r="K146" s="98" t="str">
        <f t="shared" si="4"/>
        <v>Posgrado</v>
      </c>
      <c r="L146" s="98" t="s">
        <v>392</v>
      </c>
    </row>
    <row r="147" spans="3:12">
      <c r="C147" s="171" t="s">
        <v>58</v>
      </c>
      <c r="D147" s="163"/>
      <c r="E147" s="154">
        <v>0</v>
      </c>
      <c r="F147" s="100">
        <f>IF(E146=0,"",(G146/E146)/12*E146)</f>
        <v>0</v>
      </c>
      <c r="G147" s="97">
        <f>F147</f>
        <v>0</v>
      </c>
      <c r="H147" s="164"/>
      <c r="I147" s="116" t="s">
        <v>513</v>
      </c>
      <c r="J147" s="116" t="str">
        <f>VLOOKUP(I147,Presupuesto!$B$11:$C$565,2,0)</f>
        <v>AGUINALDO Y DECIMO CUARTO MES</v>
      </c>
      <c r="K147" s="98" t="str">
        <f t="shared" si="4"/>
        <v>Posgrado</v>
      </c>
      <c r="L147" s="98" t="s">
        <v>392</v>
      </c>
    </row>
    <row r="148" spans="3:12" ht="15.75" thickBot="1">
      <c r="C148" s="172" t="s">
        <v>59</v>
      </c>
      <c r="D148" s="163"/>
      <c r="E148" s="154">
        <v>0</v>
      </c>
      <c r="F148" s="117">
        <f>IF(E146&lt;6,"",((E146-6)/12)*(G146/E146))</f>
        <v>0</v>
      </c>
      <c r="G148" s="97">
        <f>F148</f>
        <v>0</v>
      </c>
      <c r="H148" s="164"/>
      <c r="I148" s="101" t="s">
        <v>516</v>
      </c>
      <c r="J148" s="101" t="str">
        <f>VLOOKUP(I148,Presupuesto!$B$11:$C$565,2,0)</f>
        <v>DECIMOCUARTO MES</v>
      </c>
      <c r="K148" s="98" t="str">
        <f t="shared" si="4"/>
        <v>Posgrado</v>
      </c>
      <c r="L148" s="98" t="s">
        <v>392</v>
      </c>
    </row>
    <row r="149" spans="3:12" ht="15.75" thickBot="1">
      <c r="C149" s="137" t="s">
        <v>482</v>
      </c>
      <c r="D149" s="199"/>
      <c r="E149" s="152">
        <v>12</v>
      </c>
      <c r="F149" s="297">
        <f>HLOOKUP($C149,$BZ$2:$CM$3,2,0)</f>
        <v>31763.19</v>
      </c>
      <c r="G149" s="113">
        <f>D149*E149*F149</f>
        <v>0</v>
      </c>
      <c r="H149" s="166"/>
      <c r="I149" s="114" t="s">
        <v>493</v>
      </c>
      <c r="J149" s="114" t="str">
        <f>VLOOKUP(I149,Presupuesto!$B$11:$C$565,2,0)</f>
        <v>SUELDOS Y SALARIOS PERMANENTES</v>
      </c>
      <c r="K149" s="98" t="str">
        <f t="shared" si="4"/>
        <v>Posgrado</v>
      </c>
      <c r="L149" s="98" t="s">
        <v>392</v>
      </c>
    </row>
    <row r="150" spans="3:12">
      <c r="C150" s="171" t="s">
        <v>58</v>
      </c>
      <c r="D150" s="163"/>
      <c r="E150" s="154">
        <v>0</v>
      </c>
      <c r="F150" s="100">
        <f>IF(E149=0,"",(G149/E149)/12*E149)</f>
        <v>0</v>
      </c>
      <c r="G150" s="97">
        <f>F150</f>
        <v>0</v>
      </c>
      <c r="H150" s="164"/>
      <c r="I150" s="116" t="s">
        <v>513</v>
      </c>
      <c r="J150" s="116" t="str">
        <f>VLOOKUP(I150,Presupuesto!$B$11:$C$565,2,0)</f>
        <v>AGUINALDO Y DECIMO CUARTO MES</v>
      </c>
      <c r="K150" s="98" t="str">
        <f t="shared" si="4"/>
        <v>Posgrado</v>
      </c>
      <c r="L150" s="98" t="s">
        <v>392</v>
      </c>
    </row>
    <row r="151" spans="3:12" ht="15.75" thickBot="1">
      <c r="C151" s="172" t="s">
        <v>59</v>
      </c>
      <c r="D151" s="163"/>
      <c r="E151" s="154">
        <v>0</v>
      </c>
      <c r="F151" s="117">
        <f>IF(E149&lt;6,"",((E149-6)/12)*(G149/E149))</f>
        <v>0</v>
      </c>
      <c r="G151" s="97">
        <f>F151</f>
        <v>0</v>
      </c>
      <c r="H151" s="164"/>
      <c r="I151" s="101" t="s">
        <v>516</v>
      </c>
      <c r="J151" s="101" t="str">
        <f>VLOOKUP(I151,Presupuesto!$B$11:$C$565,2,0)</f>
        <v>DECIMOCUARTO MES</v>
      </c>
      <c r="K151" s="98" t="str">
        <f t="shared" si="4"/>
        <v>Posgrado</v>
      </c>
      <c r="L151" s="98" t="s">
        <v>392</v>
      </c>
    </row>
    <row r="152" spans="3:12" ht="15.75" thickBot="1">
      <c r="C152" s="137" t="s">
        <v>483</v>
      </c>
      <c r="D152" s="199"/>
      <c r="E152" s="152">
        <v>12</v>
      </c>
      <c r="F152" s="297">
        <f>HLOOKUP($C152,$BZ$2:$CM$3,2,0)</f>
        <v>29777.99</v>
      </c>
      <c r="G152" s="113">
        <f>D152*E152*F152</f>
        <v>0</v>
      </c>
      <c r="H152" s="166"/>
      <c r="I152" s="114" t="s">
        <v>493</v>
      </c>
      <c r="J152" s="114" t="str">
        <f>VLOOKUP(I152,Presupuesto!$B$11:$C$565,2,0)</f>
        <v>SUELDOS Y SALARIOS PERMANENTES</v>
      </c>
      <c r="K152" s="98" t="str">
        <f t="shared" si="4"/>
        <v>Posgrado</v>
      </c>
      <c r="L152" s="98" t="s">
        <v>392</v>
      </c>
    </row>
    <row r="153" spans="3:12">
      <c r="C153" s="171" t="s">
        <v>58</v>
      </c>
      <c r="D153" s="163"/>
      <c r="E153" s="154">
        <v>0</v>
      </c>
      <c r="F153" s="100">
        <f>IF(E152=0,"",(G152/E152)/12*E152)</f>
        <v>0</v>
      </c>
      <c r="G153" s="97">
        <f>F153</f>
        <v>0</v>
      </c>
      <c r="H153" s="164"/>
      <c r="I153" s="116" t="s">
        <v>513</v>
      </c>
      <c r="J153" s="116" t="str">
        <f>VLOOKUP(I153,Presupuesto!$B$11:$C$565,2,0)</f>
        <v>AGUINALDO Y DECIMO CUARTO MES</v>
      </c>
      <c r="K153" s="98" t="str">
        <f t="shared" si="4"/>
        <v>Posgrado</v>
      </c>
      <c r="L153" s="98" t="s">
        <v>392</v>
      </c>
    </row>
    <row r="154" spans="3:12" ht="15.75" thickBot="1">
      <c r="C154" s="172" t="s">
        <v>59</v>
      </c>
      <c r="D154" s="163"/>
      <c r="E154" s="154">
        <v>0</v>
      </c>
      <c r="F154" s="117">
        <f>IF(E152&lt;6,"",((E152-6)/12)*(G152/E152))</f>
        <v>0</v>
      </c>
      <c r="G154" s="97">
        <f>F154</f>
        <v>0</v>
      </c>
      <c r="H154" s="164"/>
      <c r="I154" s="101" t="s">
        <v>516</v>
      </c>
      <c r="J154" s="101" t="str">
        <f>VLOOKUP(I154,Presupuesto!$B$11:$C$565,2,0)</f>
        <v>DECIMOCUARTO MES</v>
      </c>
      <c r="K154" s="98" t="str">
        <f t="shared" si="4"/>
        <v>Posgrado</v>
      </c>
      <c r="L154" s="98" t="s">
        <v>392</v>
      </c>
    </row>
    <row r="155" spans="3:12" ht="15.75" thickBot="1">
      <c r="C155" s="137" t="s">
        <v>484</v>
      </c>
      <c r="D155" s="199"/>
      <c r="E155" s="152">
        <v>12</v>
      </c>
      <c r="F155" s="297">
        <f>HLOOKUP($C155,$BZ$2:$CM$3,2,0)</f>
        <v>27792.79</v>
      </c>
      <c r="G155" s="113">
        <f>D155*E155*F155</f>
        <v>0</v>
      </c>
      <c r="H155" s="166"/>
      <c r="I155" s="114" t="s">
        <v>493</v>
      </c>
      <c r="J155" s="114" t="str">
        <f>VLOOKUP(I155,Presupuesto!$B$11:$C$565,2,0)</f>
        <v>SUELDOS Y SALARIOS PERMANENTES</v>
      </c>
      <c r="K155" s="98" t="str">
        <f t="shared" si="4"/>
        <v>Posgrado</v>
      </c>
      <c r="L155" s="98" t="s">
        <v>392</v>
      </c>
    </row>
    <row r="156" spans="3:12">
      <c r="C156" s="171" t="s">
        <v>58</v>
      </c>
      <c r="D156" s="163"/>
      <c r="E156" s="154">
        <v>0</v>
      </c>
      <c r="F156" s="100">
        <f>IF(E155=0,"",(G155/E155)/12*E155)</f>
        <v>0</v>
      </c>
      <c r="G156" s="97">
        <f>F156</f>
        <v>0</v>
      </c>
      <c r="H156" s="164"/>
      <c r="I156" s="116" t="s">
        <v>513</v>
      </c>
      <c r="J156" s="116" t="str">
        <f>VLOOKUP(I156,Presupuesto!$B$11:$C$565,2,0)</f>
        <v>AGUINALDO Y DECIMO CUARTO MES</v>
      </c>
      <c r="K156" s="98" t="str">
        <f t="shared" si="4"/>
        <v>Posgrado</v>
      </c>
      <c r="L156" s="98" t="s">
        <v>392</v>
      </c>
    </row>
    <row r="157" spans="3:12" ht="15.75" thickBot="1">
      <c r="C157" s="172" t="s">
        <v>59</v>
      </c>
      <c r="D157" s="163"/>
      <c r="E157" s="154">
        <v>0</v>
      </c>
      <c r="F157" s="117">
        <f>IF(E155&lt;6,"",((E155-6)/12)*(G155/E155))</f>
        <v>0</v>
      </c>
      <c r="G157" s="97">
        <f>F157</f>
        <v>0</v>
      </c>
      <c r="H157" s="164"/>
      <c r="I157" s="101" t="s">
        <v>516</v>
      </c>
      <c r="J157" s="101" t="str">
        <f>VLOOKUP(I157,Presupuesto!$B$11:$C$565,2,0)</f>
        <v>DECIMOCUARTO MES</v>
      </c>
      <c r="K157" s="98" t="str">
        <f t="shared" si="4"/>
        <v>Posgrado</v>
      </c>
      <c r="L157" s="98" t="s">
        <v>392</v>
      </c>
    </row>
    <row r="158" spans="3:12" ht="15.75" thickBot="1">
      <c r="C158" s="137" t="s">
        <v>485</v>
      </c>
      <c r="D158" s="199"/>
      <c r="E158" s="152">
        <v>12</v>
      </c>
      <c r="F158" s="297">
        <f>HLOOKUP($C158,$BZ$2:$CM$3,2,0)</f>
        <v>18859.39</v>
      </c>
      <c r="G158" s="113">
        <f>D158*E158*F158</f>
        <v>0</v>
      </c>
      <c r="H158" s="166"/>
      <c r="I158" s="114" t="s">
        <v>493</v>
      </c>
      <c r="J158" s="114" t="str">
        <f>VLOOKUP(I158,Presupuesto!$B$11:$C$565,2,0)</f>
        <v>SUELDOS Y SALARIOS PERMANENTES</v>
      </c>
      <c r="K158" s="98" t="str">
        <f t="shared" si="4"/>
        <v>Posgrado</v>
      </c>
      <c r="L158" s="98" t="s">
        <v>392</v>
      </c>
    </row>
    <row r="159" spans="3:12">
      <c r="C159" s="171" t="s">
        <v>58</v>
      </c>
      <c r="D159" s="163"/>
      <c r="E159" s="154">
        <v>0</v>
      </c>
      <c r="F159" s="100">
        <f>IF(E158=0,"",(G158/E158)/12*E158)</f>
        <v>0</v>
      </c>
      <c r="G159" s="97">
        <f>F159</f>
        <v>0</v>
      </c>
      <c r="H159" s="164"/>
      <c r="I159" s="116" t="s">
        <v>513</v>
      </c>
      <c r="J159" s="116" t="str">
        <f>VLOOKUP(I159,Presupuesto!$B$11:$C$565,2,0)</f>
        <v>AGUINALDO Y DECIMO CUARTO MES</v>
      </c>
      <c r="K159" s="98" t="str">
        <f t="shared" si="4"/>
        <v>Posgrado</v>
      </c>
      <c r="L159" s="98" t="s">
        <v>392</v>
      </c>
    </row>
    <row r="160" spans="3:12" ht="15.75" thickBot="1">
      <c r="C160" s="172" t="s">
        <v>59</v>
      </c>
      <c r="D160" s="163"/>
      <c r="E160" s="154">
        <v>0</v>
      </c>
      <c r="F160" s="117">
        <f>IF(E158&lt;6,"",((E158-6)/12)*(G158/E158))</f>
        <v>0</v>
      </c>
      <c r="G160" s="97">
        <f>F160</f>
        <v>0</v>
      </c>
      <c r="H160" s="164"/>
      <c r="I160" s="101" t="s">
        <v>516</v>
      </c>
      <c r="J160" s="101" t="str">
        <f>VLOOKUP(I160,Presupuesto!$B$11:$C$565,2,0)</f>
        <v>DECIMOCUARTO MES</v>
      </c>
      <c r="K160" s="98" t="str">
        <f t="shared" si="4"/>
        <v>Posgrado</v>
      </c>
      <c r="L160" s="98" t="s">
        <v>392</v>
      </c>
    </row>
    <row r="161" spans="3:12" ht="15.75" thickBot="1">
      <c r="C161" s="137" t="s">
        <v>486</v>
      </c>
      <c r="D161" s="199"/>
      <c r="E161" s="152">
        <v>12</v>
      </c>
      <c r="F161" s="297">
        <f>HLOOKUP($C161,$BZ$2:$CM$3,2,0)</f>
        <v>17866.8</v>
      </c>
      <c r="G161" s="113">
        <f>D161*E161*F161</f>
        <v>0</v>
      </c>
      <c r="H161" s="166"/>
      <c r="I161" s="114" t="s">
        <v>493</v>
      </c>
      <c r="J161" s="114" t="str">
        <f>VLOOKUP(I161,Presupuesto!$B$11:$C$565,2,0)</f>
        <v>SUELDOS Y SALARIOS PERMANENTES</v>
      </c>
      <c r="K161" s="98" t="str">
        <f t="shared" si="4"/>
        <v>Posgrado</v>
      </c>
      <c r="L161" s="98" t="s">
        <v>392</v>
      </c>
    </row>
    <row r="162" spans="3:12">
      <c r="C162" s="171" t="s">
        <v>58</v>
      </c>
      <c r="D162" s="163"/>
      <c r="E162" s="154">
        <v>0</v>
      </c>
      <c r="F162" s="100">
        <f>IF(E161=0,"",(G161/E161)/12*E161)</f>
        <v>0</v>
      </c>
      <c r="G162" s="97">
        <f>F162</f>
        <v>0</v>
      </c>
      <c r="H162" s="164"/>
      <c r="I162" s="116" t="s">
        <v>513</v>
      </c>
      <c r="J162" s="116" t="str">
        <f>VLOOKUP(I162,Presupuesto!$B$11:$C$565,2,0)</f>
        <v>AGUINALDO Y DECIMO CUARTO MES</v>
      </c>
      <c r="K162" s="98" t="str">
        <f t="shared" si="4"/>
        <v>Posgrado</v>
      </c>
      <c r="L162" s="98" t="s">
        <v>392</v>
      </c>
    </row>
    <row r="163" spans="3:12" ht="15.75" thickBot="1">
      <c r="C163" s="172" t="s">
        <v>59</v>
      </c>
      <c r="D163" s="163"/>
      <c r="E163" s="154">
        <v>0</v>
      </c>
      <c r="F163" s="117">
        <f>IF(E161&lt;6,"",((E161-6)/12)*(G161/E161))</f>
        <v>0</v>
      </c>
      <c r="G163" s="97">
        <f>F163</f>
        <v>0</v>
      </c>
      <c r="H163" s="164"/>
      <c r="I163" s="101" t="s">
        <v>516</v>
      </c>
      <c r="J163" s="101" t="str">
        <f>VLOOKUP(I163,Presupuesto!$B$11:$C$565,2,0)</f>
        <v>DECIMOCUARTO MES</v>
      </c>
      <c r="K163" s="98" t="str">
        <f t="shared" si="4"/>
        <v>Posgrado</v>
      </c>
      <c r="L163" s="98" t="s">
        <v>392</v>
      </c>
    </row>
    <row r="164" spans="3:12" ht="15.75" thickBot="1">
      <c r="C164" s="137" t="s">
        <v>487</v>
      </c>
      <c r="D164" s="199"/>
      <c r="E164" s="152">
        <v>12</v>
      </c>
      <c r="F164" s="297">
        <f>HLOOKUP($C164,$BZ$2:$CM$3,2,0)</f>
        <v>13896.4</v>
      </c>
      <c r="G164" s="113">
        <f>D164*E164*F164</f>
        <v>0</v>
      </c>
      <c r="H164" s="166"/>
      <c r="I164" s="114" t="s">
        <v>493</v>
      </c>
      <c r="J164" s="114" t="str">
        <f>VLOOKUP(I164,Presupuesto!$B$11:$C$565,2,0)</f>
        <v>SUELDOS Y SALARIOS PERMANENTES</v>
      </c>
      <c r="K164" s="98" t="str">
        <f t="shared" si="4"/>
        <v>Posgrado</v>
      </c>
      <c r="L164" s="98" t="s">
        <v>392</v>
      </c>
    </row>
    <row r="165" spans="3:12">
      <c r="C165" s="171" t="s">
        <v>58</v>
      </c>
      <c r="D165" s="163"/>
      <c r="E165" s="154">
        <v>0</v>
      </c>
      <c r="F165" s="100">
        <f>IF(E164=0,"",(G164/E164)/12*E164)</f>
        <v>0</v>
      </c>
      <c r="G165" s="97">
        <f>F165</f>
        <v>0</v>
      </c>
      <c r="H165" s="164"/>
      <c r="I165" s="116" t="s">
        <v>513</v>
      </c>
      <c r="J165" s="116" t="str">
        <f>VLOOKUP(I165,Presupuesto!$B$11:$C$565,2,0)</f>
        <v>AGUINALDO Y DECIMO CUARTO MES</v>
      </c>
      <c r="K165" s="98" t="str">
        <f t="shared" si="4"/>
        <v>Posgrado</v>
      </c>
      <c r="L165" s="98" t="s">
        <v>392</v>
      </c>
    </row>
    <row r="166" spans="3:12" ht="15.75" thickBot="1">
      <c r="C166" s="172" t="s">
        <v>59</v>
      </c>
      <c r="D166" s="163"/>
      <c r="E166" s="154">
        <v>0</v>
      </c>
      <c r="F166" s="117">
        <f>IF(E164&lt;6,"",((E164-6)/12)*(G164/E164))</f>
        <v>0</v>
      </c>
      <c r="G166" s="97">
        <f>F166</f>
        <v>0</v>
      </c>
      <c r="H166" s="164"/>
      <c r="I166" s="101" t="s">
        <v>516</v>
      </c>
      <c r="J166" s="101" t="str">
        <f>VLOOKUP(I166,Presupuesto!$B$11:$C$565,2,0)</f>
        <v>DECIMOCUARTO MES</v>
      </c>
      <c r="K166" s="98" t="str">
        <f t="shared" si="4"/>
        <v>Posgrado</v>
      </c>
      <c r="L166" s="98" t="s">
        <v>392</v>
      </c>
    </row>
    <row r="167" spans="3:12" ht="15.75" thickBot="1">
      <c r="C167" s="137" t="s">
        <v>488</v>
      </c>
      <c r="D167" s="199"/>
      <c r="E167" s="152">
        <v>12</v>
      </c>
      <c r="F167" s="297">
        <f>HLOOKUP($C167,$BZ$2:$CM$3,2,0)</f>
        <v>15004.09</v>
      </c>
      <c r="G167" s="113">
        <f>D167*E167*F167</f>
        <v>0</v>
      </c>
      <c r="H167" s="166"/>
      <c r="I167" s="114" t="s">
        <v>493</v>
      </c>
      <c r="J167" s="114" t="str">
        <f>VLOOKUP(I167,Presupuesto!$B$11:$C$565,2,0)</f>
        <v>SUELDOS Y SALARIOS PERMANENTES</v>
      </c>
      <c r="K167" s="98" t="str">
        <f t="shared" si="4"/>
        <v>Posgrado</v>
      </c>
      <c r="L167" s="98" t="s">
        <v>392</v>
      </c>
    </row>
    <row r="168" spans="3:12">
      <c r="C168" s="171" t="s">
        <v>58</v>
      </c>
      <c r="D168" s="163"/>
      <c r="E168" s="154">
        <v>0</v>
      </c>
      <c r="F168" s="100">
        <f>IF(E167=0,"",(G167/E167)/12*E167)</f>
        <v>0</v>
      </c>
      <c r="G168" s="97">
        <f>F168</f>
        <v>0</v>
      </c>
      <c r="H168" s="164"/>
      <c r="I168" s="116" t="s">
        <v>513</v>
      </c>
      <c r="J168" s="116" t="str">
        <f>VLOOKUP(I168,Presupuesto!$B$11:$C$565,2,0)</f>
        <v>AGUINALDO Y DECIMO CUARTO MES</v>
      </c>
      <c r="K168" s="98" t="str">
        <f t="shared" si="4"/>
        <v>Posgrado</v>
      </c>
      <c r="L168" s="98" t="s">
        <v>392</v>
      </c>
    </row>
    <row r="169" spans="3:12" ht="15.75" thickBot="1">
      <c r="C169" s="172" t="s">
        <v>59</v>
      </c>
      <c r="D169" s="163"/>
      <c r="E169" s="154">
        <v>0</v>
      </c>
      <c r="F169" s="117">
        <f>IF(E167&lt;6,"",((E167-6)/12)*(G167/E167))</f>
        <v>0</v>
      </c>
      <c r="G169" s="97">
        <f>F169</f>
        <v>0</v>
      </c>
      <c r="H169" s="164"/>
      <c r="I169" s="101" t="s">
        <v>516</v>
      </c>
      <c r="J169" s="101" t="str">
        <f>VLOOKUP(I169,Presupuesto!$B$11:$C$565,2,0)</f>
        <v>DECIMOCUARTO MES</v>
      </c>
      <c r="K169" s="98" t="str">
        <f t="shared" si="4"/>
        <v>Posgrado</v>
      </c>
      <c r="L169" s="98" t="s">
        <v>392</v>
      </c>
    </row>
    <row r="170" spans="3:12" ht="15.75" thickBot="1">
      <c r="C170" s="137" t="s">
        <v>489</v>
      </c>
      <c r="D170" s="199"/>
      <c r="E170" s="152">
        <v>12</v>
      </c>
      <c r="F170" s="297">
        <f>HLOOKUP($C170,$BZ$2:$CM$3,2,0)</f>
        <v>13238.9</v>
      </c>
      <c r="G170" s="113">
        <f>D170*E170*F170</f>
        <v>0</v>
      </c>
      <c r="H170" s="166"/>
      <c r="I170" s="114" t="s">
        <v>493</v>
      </c>
      <c r="J170" s="114" t="str">
        <f>VLOOKUP(I170,Presupuesto!$B$11:$C$565,2,0)</f>
        <v>SUELDOS Y SALARIOS PERMANENTES</v>
      </c>
      <c r="K170" s="98" t="str">
        <f t="shared" si="4"/>
        <v>Posgrado</v>
      </c>
      <c r="L170" s="98" t="s">
        <v>392</v>
      </c>
    </row>
    <row r="171" spans="3:12">
      <c r="C171" s="171" t="s">
        <v>58</v>
      </c>
      <c r="D171" s="163"/>
      <c r="E171" s="154">
        <v>0</v>
      </c>
      <c r="F171" s="100">
        <f>IF(E170=0,"",(G170/E170)/12*E170)</f>
        <v>0</v>
      </c>
      <c r="G171" s="97">
        <f>F171</f>
        <v>0</v>
      </c>
      <c r="H171" s="164"/>
      <c r="I171" s="116" t="s">
        <v>513</v>
      </c>
      <c r="J171" s="116" t="str">
        <f>VLOOKUP(I171,Presupuesto!$B$11:$C$565,2,0)</f>
        <v>AGUINALDO Y DECIMO CUARTO MES</v>
      </c>
      <c r="K171" s="98" t="str">
        <f t="shared" si="4"/>
        <v>Posgrado</v>
      </c>
      <c r="L171" s="98" t="s">
        <v>392</v>
      </c>
    </row>
    <row r="172" spans="3:12" ht="15.75" thickBot="1">
      <c r="C172" s="172" t="s">
        <v>59</v>
      </c>
      <c r="D172" s="163"/>
      <c r="E172" s="154">
        <v>0</v>
      </c>
      <c r="F172" s="117">
        <f>IF(E170&lt;6,"",((E170-6)/12)*(G170/E170))</f>
        <v>0</v>
      </c>
      <c r="G172" s="97">
        <f>F172</f>
        <v>0</v>
      </c>
      <c r="H172" s="164"/>
      <c r="I172" s="101" t="s">
        <v>516</v>
      </c>
      <c r="J172" s="101" t="str">
        <f>VLOOKUP(I172,Presupuesto!$B$11:$C$565,2,0)</f>
        <v>DECIMOCUARTO MES</v>
      </c>
      <c r="K172" s="98" t="str">
        <f t="shared" si="4"/>
        <v>Posgrado</v>
      </c>
      <c r="L172" s="98" t="s">
        <v>392</v>
      </c>
    </row>
    <row r="173" spans="3:12" ht="15.75" thickBot="1">
      <c r="C173" s="137" t="s">
        <v>490</v>
      </c>
      <c r="D173" s="199"/>
      <c r="E173" s="152">
        <v>12</v>
      </c>
      <c r="F173" s="297">
        <f>HLOOKUP($C173,$BZ$2:$CM$3,2,0)</f>
        <v>12356.31</v>
      </c>
      <c r="G173" s="113">
        <f>D173*E173*F173</f>
        <v>0</v>
      </c>
      <c r="H173" s="166"/>
      <c r="I173" s="114" t="s">
        <v>493</v>
      </c>
      <c r="J173" s="114" t="str">
        <f>VLOOKUP(I173,Presupuesto!$B$11:$C$565,2,0)</f>
        <v>SUELDOS Y SALARIOS PERMANENTES</v>
      </c>
      <c r="K173" s="98" t="str">
        <f t="shared" ref="K173:K196" si="5">$K$140</f>
        <v>Posgrado</v>
      </c>
      <c r="L173" s="98" t="s">
        <v>392</v>
      </c>
    </row>
    <row r="174" spans="3:12">
      <c r="C174" s="171" t="s">
        <v>58</v>
      </c>
      <c r="D174" s="163"/>
      <c r="E174" s="154">
        <v>0</v>
      </c>
      <c r="F174" s="100">
        <f>IF(E173=0,"",(G173/E173)/12*E173)</f>
        <v>0</v>
      </c>
      <c r="G174" s="97">
        <f>F174</f>
        <v>0</v>
      </c>
      <c r="H174" s="164"/>
      <c r="I174" s="116" t="s">
        <v>513</v>
      </c>
      <c r="J174" s="116" t="str">
        <f>VLOOKUP(I174,Presupuesto!$B$11:$C$565,2,0)</f>
        <v>AGUINALDO Y DECIMO CUARTO MES</v>
      </c>
      <c r="K174" s="98" t="str">
        <f t="shared" si="5"/>
        <v>Posgrado</v>
      </c>
      <c r="L174" s="98" t="s">
        <v>392</v>
      </c>
    </row>
    <row r="175" spans="3:12" ht="15.75" thickBot="1">
      <c r="C175" s="172" t="s">
        <v>59</v>
      </c>
      <c r="D175" s="163"/>
      <c r="E175" s="154">
        <v>0</v>
      </c>
      <c r="F175" s="117">
        <f>IF(E173&lt;6,"",((E173-6)/12)*(G173/E173))</f>
        <v>0</v>
      </c>
      <c r="G175" s="97">
        <f>F175</f>
        <v>0</v>
      </c>
      <c r="H175" s="164"/>
      <c r="I175" s="101" t="s">
        <v>516</v>
      </c>
      <c r="J175" s="101" t="str">
        <f>VLOOKUP(I175,Presupuesto!$B$11:$C$565,2,0)</f>
        <v>DECIMOCUARTO MES</v>
      </c>
      <c r="K175" s="98" t="str">
        <f t="shared" si="5"/>
        <v>Posgrado</v>
      </c>
      <c r="L175" s="98" t="s">
        <v>392</v>
      </c>
    </row>
    <row r="176" spans="3:12" ht="15.75" thickBot="1">
      <c r="C176" s="137" t="s">
        <v>491</v>
      </c>
      <c r="D176" s="199"/>
      <c r="E176" s="152">
        <v>12</v>
      </c>
      <c r="F176" s="297">
        <f>HLOOKUP($C176,$BZ$2:$CM$3,2,0)</f>
        <v>463.22</v>
      </c>
      <c r="G176" s="113">
        <f>D176*E176*F176</f>
        <v>0</v>
      </c>
      <c r="H176" s="166"/>
      <c r="I176" s="114" t="s">
        <v>493</v>
      </c>
      <c r="J176" s="114" t="str">
        <f>VLOOKUP(I176,Presupuesto!$B$11:$C$565,2,0)</f>
        <v>SUELDOS Y SALARIOS PERMANENTES</v>
      </c>
      <c r="K176" s="98" t="str">
        <f t="shared" si="5"/>
        <v>Posgrado</v>
      </c>
      <c r="L176" s="98" t="s">
        <v>392</v>
      </c>
    </row>
    <row r="177" spans="3:12">
      <c r="C177" s="171" t="s">
        <v>58</v>
      </c>
      <c r="D177" s="163"/>
      <c r="E177" s="154">
        <v>0</v>
      </c>
      <c r="F177" s="100">
        <f>IF(E176=0,"",(G176/E176)/12*E176)</f>
        <v>0</v>
      </c>
      <c r="G177" s="97">
        <f>F177</f>
        <v>0</v>
      </c>
      <c r="H177" s="164"/>
      <c r="I177" s="116" t="s">
        <v>513</v>
      </c>
      <c r="J177" s="116" t="str">
        <f>VLOOKUP(I177,Presupuesto!$B$11:$C$565,2,0)</f>
        <v>AGUINALDO Y DECIMO CUARTO MES</v>
      </c>
      <c r="K177" s="98" t="str">
        <f t="shared" si="5"/>
        <v>Posgrado</v>
      </c>
      <c r="L177" s="98" t="s">
        <v>392</v>
      </c>
    </row>
    <row r="178" spans="3:12" ht="15.75" thickBot="1">
      <c r="C178" s="172" t="s">
        <v>59</v>
      </c>
      <c r="D178" s="163"/>
      <c r="E178" s="154">
        <v>0</v>
      </c>
      <c r="F178" s="117">
        <f>IF(E176&lt;6,"",((E176-6)/12)*(G176/E176))</f>
        <v>0</v>
      </c>
      <c r="G178" s="97">
        <f>F178</f>
        <v>0</v>
      </c>
      <c r="H178" s="164"/>
      <c r="I178" s="101" t="s">
        <v>516</v>
      </c>
      <c r="J178" s="101" t="str">
        <f>VLOOKUP(I178,Presupuesto!$B$11:$C$565,2,0)</f>
        <v>DECIMOCUARTO MES</v>
      </c>
      <c r="K178" s="98" t="str">
        <f t="shared" si="5"/>
        <v>Posgrado</v>
      </c>
      <c r="L178" s="98" t="s">
        <v>392</v>
      </c>
    </row>
    <row r="179" spans="3:12" ht="15.75" thickBot="1">
      <c r="C179" s="137" t="s">
        <v>492</v>
      </c>
      <c r="D179" s="199"/>
      <c r="E179" s="152">
        <v>12</v>
      </c>
      <c r="F179" s="297">
        <f>HLOOKUP($C179,$BZ$2:$CM$3,2,0)</f>
        <v>2007.3</v>
      </c>
      <c r="G179" s="113">
        <f>D179*E179*F179</f>
        <v>0</v>
      </c>
      <c r="H179" s="166"/>
      <c r="I179" s="114" t="s">
        <v>493</v>
      </c>
      <c r="J179" s="114" t="str">
        <f>VLOOKUP(I179,Presupuesto!$B$11:$C$565,2,0)</f>
        <v>SUELDOS Y SALARIOS PERMANENTES</v>
      </c>
      <c r="K179" s="98" t="str">
        <f t="shared" si="5"/>
        <v>Posgrado</v>
      </c>
      <c r="L179" s="98" t="s">
        <v>392</v>
      </c>
    </row>
    <row r="180" spans="3:12">
      <c r="C180" s="171" t="s">
        <v>58</v>
      </c>
      <c r="D180" s="163"/>
      <c r="E180" s="154">
        <v>0</v>
      </c>
      <c r="F180" s="100">
        <f>IF(E179=0,"",(G179/E179)/12*E179)</f>
        <v>0</v>
      </c>
      <c r="G180" s="97">
        <f>F180</f>
        <v>0</v>
      </c>
      <c r="H180" s="164"/>
      <c r="I180" s="116" t="s">
        <v>513</v>
      </c>
      <c r="J180" s="116" t="str">
        <f>VLOOKUP(I180,Presupuesto!$B$11:$C$565,2,0)</f>
        <v>AGUINALDO Y DECIMO CUARTO MES</v>
      </c>
      <c r="K180" s="98" t="str">
        <f t="shared" si="5"/>
        <v>Posgrado</v>
      </c>
      <c r="L180" s="98" t="s">
        <v>392</v>
      </c>
    </row>
    <row r="181" spans="3:12" ht="15.75" thickBot="1">
      <c r="C181" s="172" t="s">
        <v>59</v>
      </c>
      <c r="D181" s="163"/>
      <c r="E181" s="154">
        <v>0</v>
      </c>
      <c r="F181" s="117">
        <f>IF(E179&lt;6,"",((E179-6)/12)*(G179/E179))</f>
        <v>0</v>
      </c>
      <c r="G181" s="97">
        <f>F181</f>
        <v>0</v>
      </c>
      <c r="H181" s="164"/>
      <c r="I181" s="101" t="s">
        <v>516</v>
      </c>
      <c r="J181" s="101" t="str">
        <f>VLOOKUP(I181,Presupuesto!$B$11:$C$565,2,0)</f>
        <v>DECIMOCUARTO MES</v>
      </c>
      <c r="K181" s="98" t="str">
        <f t="shared" si="5"/>
        <v>Posgrado</v>
      </c>
      <c r="L181" s="98" t="s">
        <v>392</v>
      </c>
    </row>
    <row r="182" spans="3:12">
      <c r="C182" s="637" t="s">
        <v>83</v>
      </c>
      <c r="D182" s="638">
        <v>1</v>
      </c>
      <c r="E182" s="639">
        <v>12</v>
      </c>
      <c r="F182" s="640">
        <v>23000</v>
      </c>
      <c r="G182" s="641">
        <f>D182*E182*F182</f>
        <v>276000</v>
      </c>
      <c r="H182" s="642" t="s">
        <v>126</v>
      </c>
      <c r="I182" s="643" t="s">
        <v>561</v>
      </c>
      <c r="J182" s="643" t="str">
        <f>VLOOKUP(I182,Presupuesto!$B$11:$C$565,2,0)</f>
        <v>CONTRATOS ESPECIALES</v>
      </c>
      <c r="K182" s="636" t="s">
        <v>469</v>
      </c>
      <c r="L182" s="636" t="s">
        <v>392</v>
      </c>
    </row>
    <row r="183" spans="3:12">
      <c r="C183" s="646" t="s">
        <v>58</v>
      </c>
      <c r="D183" s="165">
        <v>1</v>
      </c>
      <c r="E183" s="647">
        <v>0</v>
      </c>
      <c r="F183" s="647">
        <f>IF(E182=0,"",(G182/E182)/12*E182)</f>
        <v>23000</v>
      </c>
      <c r="G183" s="647">
        <f>F183</f>
        <v>23000</v>
      </c>
      <c r="H183" s="165" t="s">
        <v>126</v>
      </c>
      <c r="I183" s="648" t="s">
        <v>561</v>
      </c>
      <c r="J183" s="648" t="str">
        <f>VLOOKUP(I183,Presupuesto!$B$11:$C$565,2,0)</f>
        <v>CONTRATOS ESPECIALES</v>
      </c>
      <c r="K183" s="648" t="s">
        <v>469</v>
      </c>
      <c r="L183" s="648" t="s">
        <v>391</v>
      </c>
    </row>
    <row r="184" spans="3:12" ht="15.75" thickBot="1">
      <c r="C184" s="646" t="s">
        <v>59</v>
      </c>
      <c r="D184" s="165">
        <v>1</v>
      </c>
      <c r="E184" s="647">
        <v>0</v>
      </c>
      <c r="F184" s="647">
        <f>IF(E182&lt;6,"",((E182-6)/12)*(G182/E182))</f>
        <v>11500</v>
      </c>
      <c r="G184" s="647">
        <f>F184</f>
        <v>11500</v>
      </c>
      <c r="H184" s="165" t="s">
        <v>126</v>
      </c>
      <c r="I184" s="648" t="s">
        <v>561</v>
      </c>
      <c r="J184" s="648" t="str">
        <f>VLOOKUP(I184,Presupuesto!$B$11:$C$565,2,0)</f>
        <v>CONTRATOS ESPECIALES</v>
      </c>
      <c r="K184" s="648" t="s">
        <v>469</v>
      </c>
      <c r="L184" s="648" t="s">
        <v>396</v>
      </c>
    </row>
    <row r="185" spans="3:12" s="434" customFormat="1">
      <c r="C185" s="637" t="s">
        <v>83</v>
      </c>
      <c r="D185" s="638">
        <v>1</v>
      </c>
      <c r="E185" s="639">
        <v>12</v>
      </c>
      <c r="F185" s="640">
        <v>17000</v>
      </c>
      <c r="G185" s="641">
        <f>D185*E185*F185</f>
        <v>204000</v>
      </c>
      <c r="H185" s="642" t="s">
        <v>126</v>
      </c>
      <c r="I185" s="643" t="s">
        <v>561</v>
      </c>
      <c r="J185" s="643" t="str">
        <f>VLOOKUP(I185,Presupuesto!$B$11:$C$565,2,0)</f>
        <v>CONTRATOS ESPECIALES</v>
      </c>
      <c r="K185" s="636" t="s">
        <v>469</v>
      </c>
      <c r="L185" s="636" t="s">
        <v>392</v>
      </c>
    </row>
    <row r="186" spans="3:12" s="434" customFormat="1">
      <c r="C186" s="646" t="s">
        <v>58</v>
      </c>
      <c r="D186" s="165">
        <v>1</v>
      </c>
      <c r="E186" s="647">
        <v>0</v>
      </c>
      <c r="F186" s="647">
        <f>IF(E185=0,"",(G185/E185)/12*E185)</f>
        <v>17000</v>
      </c>
      <c r="G186" s="647">
        <f>F186</f>
        <v>17000</v>
      </c>
      <c r="H186" s="165" t="s">
        <v>126</v>
      </c>
      <c r="I186" s="648" t="s">
        <v>561</v>
      </c>
      <c r="J186" s="648" t="str">
        <f>VLOOKUP(I186,Presupuesto!$B$11:$C$565,2,0)</f>
        <v>CONTRATOS ESPECIALES</v>
      </c>
      <c r="K186" s="648" t="s">
        <v>469</v>
      </c>
      <c r="L186" s="648" t="s">
        <v>391</v>
      </c>
    </row>
    <row r="187" spans="3:12" s="434" customFormat="1" ht="15.75" thickBot="1">
      <c r="C187" s="646" t="s">
        <v>59</v>
      </c>
      <c r="D187" s="165">
        <v>1</v>
      </c>
      <c r="E187" s="647">
        <v>0</v>
      </c>
      <c r="F187" s="647">
        <f>IF(E185&lt;6,"",((E185-6)/12)*(G185/E185))</f>
        <v>8500</v>
      </c>
      <c r="G187" s="647">
        <f>F187</f>
        <v>8500</v>
      </c>
      <c r="H187" s="165" t="s">
        <v>126</v>
      </c>
      <c r="I187" s="648" t="s">
        <v>561</v>
      </c>
      <c r="J187" s="648" t="str">
        <f>VLOOKUP(I187,Presupuesto!$B$11:$C$565,2,0)</f>
        <v>CONTRATOS ESPECIALES</v>
      </c>
      <c r="K187" s="648" t="s">
        <v>469</v>
      </c>
      <c r="L187" s="648" t="s">
        <v>396</v>
      </c>
    </row>
    <row r="188" spans="3:12" s="434" customFormat="1">
      <c r="C188" s="637" t="s">
        <v>83</v>
      </c>
      <c r="D188" s="638">
        <v>2</v>
      </c>
      <c r="E188" s="639">
        <v>12</v>
      </c>
      <c r="F188" s="640">
        <v>8500</v>
      </c>
      <c r="G188" s="647">
        <f>D188*E188*F188</f>
        <v>204000</v>
      </c>
      <c r="H188" s="165" t="s">
        <v>126</v>
      </c>
      <c r="I188" s="648" t="s">
        <v>561</v>
      </c>
      <c r="J188" s="648" t="str">
        <f>VLOOKUP(I188,Presupuesto!$B$11:$C$565,2,0)</f>
        <v>CONTRATOS ESPECIALES</v>
      </c>
      <c r="K188" s="648" t="s">
        <v>469</v>
      </c>
      <c r="L188" s="648" t="s">
        <v>392</v>
      </c>
    </row>
    <row r="189" spans="3:12" s="434" customFormat="1">
      <c r="C189" s="646" t="s">
        <v>58</v>
      </c>
      <c r="D189" s="165">
        <v>2</v>
      </c>
      <c r="E189" s="647">
        <v>0</v>
      </c>
      <c r="F189" s="647">
        <f>IF(E188=0,"",(G188/E188)/12*E188)</f>
        <v>17000</v>
      </c>
      <c r="G189" s="647">
        <f>F189</f>
        <v>17000</v>
      </c>
      <c r="H189" s="165" t="s">
        <v>126</v>
      </c>
      <c r="I189" s="648" t="s">
        <v>561</v>
      </c>
      <c r="J189" s="648" t="str">
        <f>VLOOKUP(I189,Presupuesto!$B$11:$C$565,2,0)</f>
        <v>CONTRATOS ESPECIALES</v>
      </c>
      <c r="K189" s="648" t="s">
        <v>469</v>
      </c>
      <c r="L189" s="648" t="s">
        <v>391</v>
      </c>
    </row>
    <row r="190" spans="3:12" s="434" customFormat="1">
      <c r="C190" s="646" t="s">
        <v>59</v>
      </c>
      <c r="D190" s="165">
        <v>2</v>
      </c>
      <c r="E190" s="647">
        <v>0</v>
      </c>
      <c r="F190" s="647">
        <f>IF(E188&lt;6,"",((E188-6)/12)*(G188/E188))</f>
        <v>8500</v>
      </c>
      <c r="G190" s="647">
        <f>F190</f>
        <v>8500</v>
      </c>
      <c r="H190" s="165" t="s">
        <v>126</v>
      </c>
      <c r="I190" s="648" t="s">
        <v>561</v>
      </c>
      <c r="J190" s="648" t="str">
        <f>VLOOKUP(I190,Presupuesto!$B$11:$C$565,2,0)</f>
        <v>CONTRATOS ESPECIALES</v>
      </c>
      <c r="K190" s="648" t="s">
        <v>469</v>
      </c>
      <c r="L190" s="648" t="s">
        <v>396</v>
      </c>
    </row>
    <row r="191" spans="3:12">
      <c r="C191" s="649" t="s">
        <v>60</v>
      </c>
      <c r="D191" s="650"/>
      <c r="E191" s="650">
        <v>12</v>
      </c>
      <c r="F191" s="651">
        <v>30000</v>
      </c>
      <c r="G191" s="652">
        <f>D191*E191*F191</f>
        <v>0</v>
      </c>
      <c r="H191" s="653"/>
      <c r="I191" s="654" t="s">
        <v>702</v>
      </c>
      <c r="J191" s="654" t="str">
        <f>VLOOKUP(I191,Presupuesto!$B$11:$C$565,2,0)</f>
        <v>OTROS SERVICIOS TECNICOS Y PROFESIONALES</v>
      </c>
      <c r="K191" s="648" t="str">
        <f t="shared" si="5"/>
        <v>Posgrado</v>
      </c>
      <c r="L191" s="648" t="s">
        <v>391</v>
      </c>
    </row>
    <row r="192" spans="3:12">
      <c r="C192" s="644" t="s">
        <v>58</v>
      </c>
      <c r="D192" s="164"/>
      <c r="E192" s="130">
        <v>0</v>
      </c>
      <c r="F192" s="645">
        <v>0</v>
      </c>
      <c r="G192" s="97">
        <f>F192</f>
        <v>0</v>
      </c>
      <c r="H192" s="164"/>
      <c r="I192" s="98" t="s">
        <v>702</v>
      </c>
      <c r="J192" s="98" t="str">
        <f>VLOOKUP(I192,Presupuesto!$B$11:$C$565,2,0)</f>
        <v>OTROS SERVICIOS TECNICOS Y PROFESIONALES</v>
      </c>
      <c r="K192" s="98" t="str">
        <f t="shared" si="5"/>
        <v>Posgrado</v>
      </c>
      <c r="L192" s="98" t="s">
        <v>391</v>
      </c>
    </row>
    <row r="193" spans="3:12" ht="15.75" thickBot="1">
      <c r="C193" s="172" t="s">
        <v>59</v>
      </c>
      <c r="D193" s="163"/>
      <c r="E193" s="154">
        <v>0</v>
      </c>
      <c r="F193" s="100">
        <v>0</v>
      </c>
      <c r="G193" s="97">
        <f>F193</f>
        <v>0</v>
      </c>
      <c r="H193" s="164"/>
      <c r="I193" s="101" t="s">
        <v>702</v>
      </c>
      <c r="J193" s="101" t="str">
        <f>VLOOKUP(I193,Presupuesto!$B$11:$C$565,2,0)</f>
        <v>OTROS SERVICIOS TECNICOS Y PROFESIONALES</v>
      </c>
      <c r="K193" s="98" t="str">
        <f t="shared" si="5"/>
        <v>Posgrado</v>
      </c>
      <c r="L193" s="98" t="s">
        <v>391</v>
      </c>
    </row>
    <row r="194" spans="3:12" ht="15.75" thickBot="1">
      <c r="C194" s="140" t="s">
        <v>61</v>
      </c>
      <c r="D194" s="199"/>
      <c r="E194" s="152">
        <v>12</v>
      </c>
      <c r="F194" s="118">
        <v>30000</v>
      </c>
      <c r="G194" s="113">
        <f>D194*E194*F194</f>
        <v>0</v>
      </c>
      <c r="H194" s="166"/>
      <c r="I194" s="114" t="s">
        <v>493</v>
      </c>
      <c r="J194" s="114" t="str">
        <f>VLOOKUP(I194,Presupuesto!$B$11:$C$565,2,0)</f>
        <v>SUELDOS Y SALARIOS PERMANENTES</v>
      </c>
      <c r="K194" s="98" t="str">
        <f t="shared" si="5"/>
        <v>Posgrado</v>
      </c>
      <c r="L194" s="98" t="s">
        <v>391</v>
      </c>
    </row>
    <row r="195" spans="3:12">
      <c r="C195" s="171" t="s">
        <v>58</v>
      </c>
      <c r="D195" s="169"/>
      <c r="E195" s="131">
        <v>0</v>
      </c>
      <c r="F195" s="119">
        <f>IF(E194=0,"",(G194/E194)/12*E194)</f>
        <v>0</v>
      </c>
      <c r="G195" s="120">
        <f>F195</f>
        <v>0</v>
      </c>
      <c r="H195" s="164"/>
      <c r="I195" s="101" t="s">
        <v>513</v>
      </c>
      <c r="J195" s="101" t="str">
        <f>VLOOKUP(I195,Presupuesto!$B$11:$C$565,2,0)</f>
        <v>AGUINALDO Y DECIMO CUARTO MES</v>
      </c>
      <c r="K195" s="98" t="str">
        <f t="shared" si="5"/>
        <v>Posgrado</v>
      </c>
      <c r="L195" s="98" t="s">
        <v>391</v>
      </c>
    </row>
    <row r="196" spans="3:12" ht="15.75" thickBot="1">
      <c r="C196" s="173" t="s">
        <v>59</v>
      </c>
      <c r="D196" s="162"/>
      <c r="E196" s="132">
        <v>0</v>
      </c>
      <c r="F196" s="105">
        <f>IF(E194&lt;6,"",((E194-6)/12)*(G194/E194))</f>
        <v>0</v>
      </c>
      <c r="G196" s="105">
        <f>F196</f>
        <v>0</v>
      </c>
      <c r="H196" s="162"/>
      <c r="I196" s="106" t="s">
        <v>516</v>
      </c>
      <c r="J196" s="124" t="str">
        <f>VLOOKUP(I196,Presupuesto!$B$11:$C$565,2,0)</f>
        <v>DECIMOCUARTO MES</v>
      </c>
      <c r="K196" s="106" t="str">
        <f t="shared" si="5"/>
        <v>Posgrado</v>
      </c>
      <c r="L196" s="124" t="s">
        <v>391</v>
      </c>
    </row>
    <row r="198" spans="3:12" ht="15.75" thickBot="1">
      <c r="K198" s="153"/>
    </row>
    <row r="199" spans="3:12" ht="15.75" thickBot="1">
      <c r="C199" s="69" t="s">
        <v>43</v>
      </c>
      <c r="D199" s="30">
        <f>SUM(G206:G256)</f>
        <v>1363856.13</v>
      </c>
      <c r="E199" s="93"/>
      <c r="F199" s="93"/>
      <c r="G199" s="93"/>
      <c r="H199" s="76"/>
      <c r="I199" s="76"/>
      <c r="J199" s="76"/>
      <c r="K199" s="153"/>
    </row>
    <row r="200" spans="3:12">
      <c r="D200" s="31"/>
      <c r="E200" s="93"/>
      <c r="F200" s="93"/>
      <c r="G200" s="93"/>
      <c r="H200" s="76"/>
      <c r="I200" s="76"/>
      <c r="J200" s="76"/>
      <c r="K200" s="153"/>
    </row>
    <row r="201" spans="3:12">
      <c r="D201" s="31"/>
      <c r="E201" s="93"/>
      <c r="F201" s="93"/>
      <c r="G201" s="93"/>
      <c r="H201" s="76"/>
      <c r="I201" s="76"/>
      <c r="J201" s="76"/>
      <c r="K201" s="153"/>
    </row>
    <row r="202" spans="3:12" ht="15.75">
      <c r="C202" s="202" t="s">
        <v>389</v>
      </c>
      <c r="D202" s="351" t="s">
        <v>1922</v>
      </c>
      <c r="E202" s="93"/>
      <c r="F202" s="93"/>
      <c r="G202" s="93"/>
      <c r="H202" s="76"/>
      <c r="I202" s="76"/>
      <c r="J202" s="76"/>
      <c r="K202" s="153"/>
    </row>
    <row r="203" spans="3:12" ht="18.75">
      <c r="C203" s="210" t="str">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 xml:space="preserve">1. Nombrar Comisión para elaborar la propuesta.                                         2. Solicitar Plan de Trabajo a la Comisión Nombrada. 3. Hacer seguimiento del plan de trabajo.4 Contratacion de Jefe de la Unidad, 1 curriculista, 1 diseñador grafico, 2 tecnologos educativos </v>
      </c>
      <c r="D203" s="31"/>
      <c r="E203" s="93"/>
      <c r="F203" s="93"/>
      <c r="G203" s="93"/>
      <c r="H203" s="76"/>
      <c r="I203" s="76"/>
      <c r="J203" s="76"/>
      <c r="K203" s="153"/>
    </row>
    <row r="204" spans="3:12" ht="15.75" thickBot="1">
      <c r="C204" s="177"/>
      <c r="D204" s="31"/>
      <c r="E204" s="93"/>
      <c r="F204" s="93"/>
      <c r="G204" s="93"/>
      <c r="H204" s="76"/>
      <c r="I204" s="76"/>
      <c r="J204" s="76"/>
      <c r="K204" s="153"/>
    </row>
    <row r="205" spans="3:12" ht="30.75" thickBot="1">
      <c r="C205" s="134" t="s">
        <v>44</v>
      </c>
      <c r="D205" s="138" t="s">
        <v>55</v>
      </c>
      <c r="E205" s="170" t="s">
        <v>56</v>
      </c>
      <c r="F205" s="138" t="s">
        <v>57</v>
      </c>
      <c r="G205" s="135" t="s">
        <v>27</v>
      </c>
      <c r="H205" s="133" t="s">
        <v>128</v>
      </c>
      <c r="I205" s="136" t="s">
        <v>46</v>
      </c>
      <c r="J205" s="136" t="s">
        <v>129</v>
      </c>
      <c r="K205" s="136" t="s">
        <v>407</v>
      </c>
      <c r="L205" s="136" t="s">
        <v>408</v>
      </c>
    </row>
    <row r="206" spans="3:12" ht="15.75" thickBot="1">
      <c r="C206" s="137" t="s">
        <v>479</v>
      </c>
      <c r="D206" s="199"/>
      <c r="E206" s="152">
        <v>12</v>
      </c>
      <c r="F206" s="297">
        <f>HLOOKUP($C206,$BZ$2:$CM$3,2,0)</f>
        <v>43674.39</v>
      </c>
      <c r="G206" s="113">
        <f>D206*E206*F206</f>
        <v>0</v>
      </c>
      <c r="H206" s="166"/>
      <c r="I206" s="114" t="s">
        <v>493</v>
      </c>
      <c r="J206" s="114" t="str">
        <f>VLOOKUP(I206,Presupuesto!$B$11:$C$565,2,0)</f>
        <v>SUELDOS Y SALARIOS PERMANENTES</v>
      </c>
      <c r="K206" s="218" t="s">
        <v>1444</v>
      </c>
      <c r="L206" s="98" t="s">
        <v>391</v>
      </c>
    </row>
    <row r="207" spans="3:12">
      <c r="C207" s="171" t="s">
        <v>58</v>
      </c>
      <c r="D207" s="163"/>
      <c r="E207" s="154">
        <v>0</v>
      </c>
      <c r="F207" s="100">
        <f>IF(E206=0,"",(G206/E206)/12*E206)</f>
        <v>0</v>
      </c>
      <c r="G207" s="97">
        <f>F207</f>
        <v>0</v>
      </c>
      <c r="H207" s="164"/>
      <c r="I207" s="116" t="s">
        <v>513</v>
      </c>
      <c r="J207" s="116" t="str">
        <f>VLOOKUP(I207,Presupuesto!$B$11:$C$565,2,0)</f>
        <v>AGUINALDO Y DECIMO CUARTO MES</v>
      </c>
      <c r="K207" s="98" t="str">
        <f t="shared" ref="K207:K238" si="6">$K$206</f>
        <v>Posgrado</v>
      </c>
      <c r="L207" s="98" t="s">
        <v>409</v>
      </c>
    </row>
    <row r="208" spans="3:12" ht="15.75" thickBot="1">
      <c r="C208" s="172" t="s">
        <v>59</v>
      </c>
      <c r="D208" s="163"/>
      <c r="E208" s="154">
        <v>0</v>
      </c>
      <c r="F208" s="117">
        <f>IF(E206&lt;6,"",((E206-6)/12)*(G206/E206))</f>
        <v>0</v>
      </c>
      <c r="G208" s="97">
        <f>F208</f>
        <v>0</v>
      </c>
      <c r="H208" s="164"/>
      <c r="I208" s="101" t="s">
        <v>516</v>
      </c>
      <c r="J208" s="101" t="str">
        <f>VLOOKUP(I208,Presupuesto!$B$11:$C$565,2,0)</f>
        <v>DECIMOCUARTO MES</v>
      </c>
      <c r="K208" s="98" t="str">
        <f t="shared" si="6"/>
        <v>Posgrado</v>
      </c>
      <c r="L208" s="98" t="s">
        <v>392</v>
      </c>
    </row>
    <row r="209" spans="3:12" ht="15.75" thickBot="1">
      <c r="C209" s="137" t="s">
        <v>480</v>
      </c>
      <c r="D209" s="199"/>
      <c r="E209" s="152">
        <v>12</v>
      </c>
      <c r="F209" s="297">
        <f>HLOOKUP($C209,$BZ$2:$CM$3,2,0)</f>
        <v>39703.99</v>
      </c>
      <c r="G209" s="113">
        <f>D209*E209*F209</f>
        <v>0</v>
      </c>
      <c r="H209" s="166"/>
      <c r="I209" s="114" t="s">
        <v>493</v>
      </c>
      <c r="J209" s="114" t="str">
        <f>VLOOKUP(I209,Presupuesto!$B$11:$C$565,2,0)</f>
        <v>SUELDOS Y SALARIOS PERMANENTES</v>
      </c>
      <c r="K209" s="98" t="str">
        <f t="shared" si="6"/>
        <v>Posgrado</v>
      </c>
      <c r="L209" s="98" t="s">
        <v>392</v>
      </c>
    </row>
    <row r="210" spans="3:12">
      <c r="C210" s="171" t="s">
        <v>58</v>
      </c>
      <c r="D210" s="163"/>
      <c r="E210" s="154">
        <v>0</v>
      </c>
      <c r="F210" s="100">
        <f>IF(E209=0,"",(G209/E209)/12*E209)</f>
        <v>0</v>
      </c>
      <c r="G210" s="97">
        <f>F210</f>
        <v>0</v>
      </c>
      <c r="H210" s="164"/>
      <c r="I210" s="116" t="s">
        <v>513</v>
      </c>
      <c r="J210" s="116" t="str">
        <f>VLOOKUP(I210,Presupuesto!$B$11:$C$565,2,0)</f>
        <v>AGUINALDO Y DECIMO CUARTO MES</v>
      </c>
      <c r="K210" s="98" t="str">
        <f t="shared" si="6"/>
        <v>Posgrado</v>
      </c>
      <c r="L210" s="98" t="s">
        <v>392</v>
      </c>
    </row>
    <row r="211" spans="3:12" ht="15.75" thickBot="1">
      <c r="C211" s="172" t="s">
        <v>59</v>
      </c>
      <c r="D211" s="163"/>
      <c r="E211" s="154">
        <v>0</v>
      </c>
      <c r="F211" s="117">
        <f>IF(E209&lt;6,"",((E209-6)/12)*(G209/E209))</f>
        <v>0</v>
      </c>
      <c r="G211" s="97">
        <f>F211</f>
        <v>0</v>
      </c>
      <c r="H211" s="164"/>
      <c r="I211" s="101" t="s">
        <v>516</v>
      </c>
      <c r="J211" s="101" t="str">
        <f>VLOOKUP(I211,Presupuesto!$B$11:$C$565,2,0)</f>
        <v>DECIMOCUARTO MES</v>
      </c>
      <c r="K211" s="98" t="str">
        <f t="shared" si="6"/>
        <v>Posgrado</v>
      </c>
      <c r="L211" s="98" t="s">
        <v>392</v>
      </c>
    </row>
    <row r="212" spans="3:12" ht="15.75" thickBot="1">
      <c r="C212" s="137" t="s">
        <v>481</v>
      </c>
      <c r="D212" s="199"/>
      <c r="E212" s="152">
        <v>12</v>
      </c>
      <c r="F212" s="297">
        <f>HLOOKUP($C212,$BZ$2:$CM$3,2,0)</f>
        <v>35733.589999999997</v>
      </c>
      <c r="G212" s="113">
        <f>D212*E212*F212</f>
        <v>0</v>
      </c>
      <c r="H212" s="166"/>
      <c r="I212" s="114" t="s">
        <v>493</v>
      </c>
      <c r="J212" s="114" t="str">
        <f>VLOOKUP(I212,Presupuesto!$B$11:$C$565,2,0)</f>
        <v>SUELDOS Y SALARIOS PERMANENTES</v>
      </c>
      <c r="K212" s="98" t="str">
        <f t="shared" si="6"/>
        <v>Posgrado</v>
      </c>
      <c r="L212" s="98" t="s">
        <v>392</v>
      </c>
    </row>
    <row r="213" spans="3:12">
      <c r="C213" s="171" t="s">
        <v>58</v>
      </c>
      <c r="D213" s="163"/>
      <c r="E213" s="154">
        <v>0</v>
      </c>
      <c r="F213" s="100">
        <f>IF(E212=0,"",(G212/E212)/12*E212)</f>
        <v>0</v>
      </c>
      <c r="G213" s="97">
        <f>F213</f>
        <v>0</v>
      </c>
      <c r="H213" s="164"/>
      <c r="I213" s="116" t="s">
        <v>513</v>
      </c>
      <c r="J213" s="116" t="str">
        <f>VLOOKUP(I213,Presupuesto!$B$11:$C$565,2,0)</f>
        <v>AGUINALDO Y DECIMO CUARTO MES</v>
      </c>
      <c r="K213" s="98" t="str">
        <f t="shared" si="6"/>
        <v>Posgrado</v>
      </c>
      <c r="L213" s="98" t="s">
        <v>392</v>
      </c>
    </row>
    <row r="214" spans="3:12" ht="15.75" thickBot="1">
      <c r="C214" s="172" t="s">
        <v>59</v>
      </c>
      <c r="D214" s="163"/>
      <c r="E214" s="154">
        <v>0</v>
      </c>
      <c r="F214" s="117">
        <f>IF(E212&lt;6,"",((E212-6)/12)*(G212/E212))</f>
        <v>0</v>
      </c>
      <c r="G214" s="97">
        <f>F214</f>
        <v>0</v>
      </c>
      <c r="H214" s="164"/>
      <c r="I214" s="101" t="s">
        <v>516</v>
      </c>
      <c r="J214" s="101" t="str">
        <f>VLOOKUP(I214,Presupuesto!$B$11:$C$565,2,0)</f>
        <v>DECIMOCUARTO MES</v>
      </c>
      <c r="K214" s="98" t="str">
        <f t="shared" si="6"/>
        <v>Posgrado</v>
      </c>
      <c r="L214" s="98" t="s">
        <v>392</v>
      </c>
    </row>
    <row r="215" spans="3:12" ht="15.75" thickBot="1">
      <c r="C215" s="137" t="s">
        <v>482</v>
      </c>
      <c r="D215" s="199">
        <v>2</v>
      </c>
      <c r="E215" s="152">
        <v>12</v>
      </c>
      <c r="F215" s="297">
        <f>HLOOKUP($C215,$BZ$2:$CM$3,2,0)</f>
        <v>31763.19</v>
      </c>
      <c r="G215" s="113">
        <f>D215*E215*F215</f>
        <v>762316.55999999994</v>
      </c>
      <c r="H215" s="166" t="s">
        <v>126</v>
      </c>
      <c r="I215" s="114" t="s">
        <v>493</v>
      </c>
      <c r="J215" s="114" t="str">
        <f>VLOOKUP(I215,Presupuesto!$B$11:$C$565,2,0)</f>
        <v>SUELDOS Y SALARIOS PERMANENTES</v>
      </c>
      <c r="K215" s="98" t="s">
        <v>1360</v>
      </c>
      <c r="L215" s="98" t="s">
        <v>392</v>
      </c>
    </row>
    <row r="216" spans="3:12">
      <c r="C216" s="171" t="s">
        <v>58</v>
      </c>
      <c r="D216" s="163"/>
      <c r="E216" s="154">
        <v>0</v>
      </c>
      <c r="F216" s="100">
        <f>IF(E215=0,"",(G215/E215)/12*E215)</f>
        <v>63526.38</v>
      </c>
      <c r="G216" s="97">
        <f>F216</f>
        <v>63526.38</v>
      </c>
      <c r="H216" s="164" t="s">
        <v>126</v>
      </c>
      <c r="I216" s="116" t="s">
        <v>513</v>
      </c>
      <c r="J216" s="116" t="str">
        <f>VLOOKUP(I216,Presupuesto!$B$11:$C$565,2,0)</f>
        <v>AGUINALDO Y DECIMO CUARTO MES</v>
      </c>
      <c r="K216" s="98" t="s">
        <v>1360</v>
      </c>
      <c r="L216" s="98" t="s">
        <v>392</v>
      </c>
    </row>
    <row r="217" spans="3:12" ht="15.75" thickBot="1">
      <c r="C217" s="172" t="s">
        <v>59</v>
      </c>
      <c r="D217" s="163"/>
      <c r="E217" s="154">
        <v>0</v>
      </c>
      <c r="F217" s="117">
        <f>IF(E215&lt;6,"",((E215-6)/12)*(G215/E215))</f>
        <v>31763.19</v>
      </c>
      <c r="G217" s="97">
        <f>F217</f>
        <v>31763.19</v>
      </c>
      <c r="H217" s="164" t="s">
        <v>126</v>
      </c>
      <c r="I217" s="101" t="s">
        <v>516</v>
      </c>
      <c r="J217" s="101" t="str">
        <f>VLOOKUP(I217,Presupuesto!$B$11:$C$565,2,0)</f>
        <v>DECIMOCUARTO MES</v>
      </c>
      <c r="K217" s="98" t="s">
        <v>1360</v>
      </c>
      <c r="L217" s="98" t="s">
        <v>392</v>
      </c>
    </row>
    <row r="218" spans="3:12" ht="15.75" thickBot="1">
      <c r="C218" s="137" t="s">
        <v>483</v>
      </c>
      <c r="D218" s="199"/>
      <c r="E218" s="152">
        <v>12</v>
      </c>
      <c r="F218" s="297">
        <f>HLOOKUP($C218,$BZ$2:$CM$3,2,0)</f>
        <v>29777.99</v>
      </c>
      <c r="G218" s="113">
        <f>D218*E218*F218</f>
        <v>0</v>
      </c>
      <c r="H218" s="166"/>
      <c r="I218" s="114" t="s">
        <v>493</v>
      </c>
      <c r="J218" s="114" t="str">
        <f>VLOOKUP(I218,Presupuesto!$B$11:$C$565,2,0)</f>
        <v>SUELDOS Y SALARIOS PERMANENTES</v>
      </c>
      <c r="K218" s="98" t="str">
        <f t="shared" si="6"/>
        <v>Posgrado</v>
      </c>
      <c r="L218" s="98" t="s">
        <v>392</v>
      </c>
    </row>
    <row r="219" spans="3:12">
      <c r="C219" s="171" t="s">
        <v>58</v>
      </c>
      <c r="D219" s="163"/>
      <c r="E219" s="154">
        <v>0</v>
      </c>
      <c r="F219" s="100">
        <f>IF(E218=0,"",(G218/E218)/12*E218)</f>
        <v>0</v>
      </c>
      <c r="G219" s="97">
        <f>F219</f>
        <v>0</v>
      </c>
      <c r="H219" s="164"/>
      <c r="I219" s="116" t="s">
        <v>513</v>
      </c>
      <c r="J219" s="116" t="str">
        <f>VLOOKUP(I219,Presupuesto!$B$11:$C$565,2,0)</f>
        <v>AGUINALDO Y DECIMO CUARTO MES</v>
      </c>
      <c r="K219" s="98" t="str">
        <f t="shared" si="6"/>
        <v>Posgrado</v>
      </c>
      <c r="L219" s="98" t="s">
        <v>392</v>
      </c>
    </row>
    <row r="220" spans="3:12" ht="15.75" thickBot="1">
      <c r="C220" s="172" t="s">
        <v>59</v>
      </c>
      <c r="D220" s="163"/>
      <c r="E220" s="154">
        <v>0</v>
      </c>
      <c r="F220" s="117">
        <f>IF(E218&lt;6,"",((E218-6)/12)*(G218/E218))</f>
        <v>0</v>
      </c>
      <c r="G220" s="97">
        <f>F220</f>
        <v>0</v>
      </c>
      <c r="H220" s="164"/>
      <c r="I220" s="101" t="s">
        <v>516</v>
      </c>
      <c r="J220" s="101" t="str">
        <f>VLOOKUP(I220,Presupuesto!$B$11:$C$565,2,0)</f>
        <v>DECIMOCUARTO MES</v>
      </c>
      <c r="K220" s="98" t="str">
        <f t="shared" si="6"/>
        <v>Posgrado</v>
      </c>
      <c r="L220" s="98" t="s">
        <v>392</v>
      </c>
    </row>
    <row r="221" spans="3:12" ht="15.75" thickBot="1">
      <c r="C221" s="137" t="s">
        <v>484</v>
      </c>
      <c r="D221" s="199"/>
      <c r="E221" s="152">
        <v>12</v>
      </c>
      <c r="F221" s="297">
        <f>HLOOKUP($C221,$BZ$2:$CM$3,2,0)</f>
        <v>27792.79</v>
      </c>
      <c r="G221" s="113">
        <f>D221*E221*F221</f>
        <v>0</v>
      </c>
      <c r="H221" s="166"/>
      <c r="I221" s="114" t="s">
        <v>493</v>
      </c>
      <c r="J221" s="114" t="str">
        <f>VLOOKUP(I221,Presupuesto!$B$11:$C$565,2,0)</f>
        <v>SUELDOS Y SALARIOS PERMANENTES</v>
      </c>
      <c r="K221" s="98" t="str">
        <f t="shared" si="6"/>
        <v>Posgrado</v>
      </c>
      <c r="L221" s="98" t="s">
        <v>392</v>
      </c>
    </row>
    <row r="222" spans="3:12">
      <c r="C222" s="171" t="s">
        <v>58</v>
      </c>
      <c r="D222" s="163"/>
      <c r="E222" s="154">
        <v>0</v>
      </c>
      <c r="F222" s="100">
        <f>IF(E221=0,"",(G221/E221)/12*E221)</f>
        <v>0</v>
      </c>
      <c r="G222" s="97">
        <f>F222</f>
        <v>0</v>
      </c>
      <c r="H222" s="164"/>
      <c r="I222" s="116" t="s">
        <v>513</v>
      </c>
      <c r="J222" s="116" t="str">
        <f>VLOOKUP(I222,Presupuesto!$B$11:$C$565,2,0)</f>
        <v>AGUINALDO Y DECIMO CUARTO MES</v>
      </c>
      <c r="K222" s="98" t="str">
        <f t="shared" si="6"/>
        <v>Posgrado</v>
      </c>
      <c r="L222" s="98" t="s">
        <v>392</v>
      </c>
    </row>
    <row r="223" spans="3:12" ht="15.75" thickBot="1">
      <c r="C223" s="172" t="s">
        <v>59</v>
      </c>
      <c r="D223" s="163"/>
      <c r="E223" s="154">
        <v>0</v>
      </c>
      <c r="F223" s="117">
        <f>IF(E221&lt;6,"",((E221-6)/12)*(G221/E221))</f>
        <v>0</v>
      </c>
      <c r="G223" s="97">
        <f>F223</f>
        <v>0</v>
      </c>
      <c r="H223" s="164"/>
      <c r="I223" s="101" t="s">
        <v>516</v>
      </c>
      <c r="J223" s="101" t="str">
        <f>VLOOKUP(I223,Presupuesto!$B$11:$C$565,2,0)</f>
        <v>DECIMOCUARTO MES</v>
      </c>
      <c r="K223" s="98" t="str">
        <f t="shared" si="6"/>
        <v>Posgrado</v>
      </c>
      <c r="L223" s="98" t="s">
        <v>392</v>
      </c>
    </row>
    <row r="224" spans="3:12" ht="15.75" thickBot="1">
      <c r="C224" s="137" t="s">
        <v>485</v>
      </c>
      <c r="D224" s="199"/>
      <c r="E224" s="152">
        <v>12</v>
      </c>
      <c r="F224" s="297">
        <f>HLOOKUP($C224,$BZ$2:$CM$3,2,0)</f>
        <v>18859.39</v>
      </c>
      <c r="G224" s="113">
        <f>D224*E224*F224</f>
        <v>0</v>
      </c>
      <c r="H224" s="166"/>
      <c r="I224" s="114" t="s">
        <v>493</v>
      </c>
      <c r="J224" s="114" t="str">
        <f>VLOOKUP(I224,Presupuesto!$B$11:$C$565,2,0)</f>
        <v>SUELDOS Y SALARIOS PERMANENTES</v>
      </c>
      <c r="K224" s="98" t="str">
        <f t="shared" si="6"/>
        <v>Posgrado</v>
      </c>
      <c r="L224" s="98" t="s">
        <v>392</v>
      </c>
    </row>
    <row r="225" spans="3:12">
      <c r="C225" s="171" t="s">
        <v>58</v>
      </c>
      <c r="D225" s="163"/>
      <c r="E225" s="154">
        <v>0</v>
      </c>
      <c r="F225" s="100">
        <f>IF(E224=0,"",(G224/E224)/12*E224)</f>
        <v>0</v>
      </c>
      <c r="G225" s="97">
        <f>F225</f>
        <v>0</v>
      </c>
      <c r="H225" s="164"/>
      <c r="I225" s="116" t="s">
        <v>513</v>
      </c>
      <c r="J225" s="116" t="str">
        <f>VLOOKUP(I225,Presupuesto!$B$11:$C$565,2,0)</f>
        <v>AGUINALDO Y DECIMO CUARTO MES</v>
      </c>
      <c r="K225" s="98" t="str">
        <f t="shared" si="6"/>
        <v>Posgrado</v>
      </c>
      <c r="L225" s="98" t="s">
        <v>392</v>
      </c>
    </row>
    <row r="226" spans="3:12" ht="15.75" thickBot="1">
      <c r="C226" s="172" t="s">
        <v>59</v>
      </c>
      <c r="D226" s="163"/>
      <c r="E226" s="154">
        <v>0</v>
      </c>
      <c r="F226" s="117">
        <f>IF(E224&lt;6,"",((E224-6)/12)*(G224/E224))</f>
        <v>0</v>
      </c>
      <c r="G226" s="97">
        <f>F226</f>
        <v>0</v>
      </c>
      <c r="H226" s="164"/>
      <c r="I226" s="101" t="s">
        <v>516</v>
      </c>
      <c r="J226" s="101" t="str">
        <f>VLOOKUP(I226,Presupuesto!$B$11:$C$565,2,0)</f>
        <v>DECIMOCUARTO MES</v>
      </c>
      <c r="K226" s="98" t="str">
        <f t="shared" si="6"/>
        <v>Posgrado</v>
      </c>
      <c r="L226" s="98" t="s">
        <v>392</v>
      </c>
    </row>
    <row r="227" spans="3:12" ht="15.75" thickBot="1">
      <c r="C227" s="137" t="s">
        <v>486</v>
      </c>
      <c r="D227" s="199"/>
      <c r="E227" s="152">
        <v>12</v>
      </c>
      <c r="F227" s="297">
        <f>HLOOKUP($C227,$BZ$2:$CM$3,2,0)</f>
        <v>17866.8</v>
      </c>
      <c r="G227" s="113">
        <f>D227*E227*F227</f>
        <v>0</v>
      </c>
      <c r="H227" s="166"/>
      <c r="I227" s="114" t="s">
        <v>493</v>
      </c>
      <c r="J227" s="114" t="str">
        <f>VLOOKUP(I227,Presupuesto!$B$11:$C$565,2,0)</f>
        <v>SUELDOS Y SALARIOS PERMANENTES</v>
      </c>
      <c r="K227" s="98" t="str">
        <f t="shared" si="6"/>
        <v>Posgrado</v>
      </c>
      <c r="L227" s="98" t="s">
        <v>392</v>
      </c>
    </row>
    <row r="228" spans="3:12">
      <c r="C228" s="171" t="s">
        <v>58</v>
      </c>
      <c r="D228" s="163"/>
      <c r="E228" s="154">
        <v>0</v>
      </c>
      <c r="F228" s="100">
        <f>IF(E227=0,"",(G227/E227)/12*E227)</f>
        <v>0</v>
      </c>
      <c r="G228" s="97">
        <f>F228</f>
        <v>0</v>
      </c>
      <c r="H228" s="164"/>
      <c r="I228" s="116" t="s">
        <v>513</v>
      </c>
      <c r="J228" s="116" t="str">
        <f>VLOOKUP(I228,Presupuesto!$B$11:$C$565,2,0)</f>
        <v>AGUINALDO Y DECIMO CUARTO MES</v>
      </c>
      <c r="K228" s="98" t="str">
        <f t="shared" si="6"/>
        <v>Posgrado</v>
      </c>
      <c r="L228" s="98" t="s">
        <v>392</v>
      </c>
    </row>
    <row r="229" spans="3:12" ht="15.75" thickBot="1">
      <c r="C229" s="172" t="s">
        <v>59</v>
      </c>
      <c r="D229" s="163"/>
      <c r="E229" s="154">
        <v>0</v>
      </c>
      <c r="F229" s="117">
        <f>IF(E227&lt;6,"",((E227-6)/12)*(G227/E227))</f>
        <v>0</v>
      </c>
      <c r="G229" s="97">
        <f>F229</f>
        <v>0</v>
      </c>
      <c r="H229" s="164"/>
      <c r="I229" s="101" t="s">
        <v>516</v>
      </c>
      <c r="J229" s="101" t="str">
        <f>VLOOKUP(I229,Presupuesto!$B$11:$C$565,2,0)</f>
        <v>DECIMOCUARTO MES</v>
      </c>
      <c r="K229" s="98" t="str">
        <f t="shared" si="6"/>
        <v>Posgrado</v>
      </c>
      <c r="L229" s="98" t="s">
        <v>392</v>
      </c>
    </row>
    <row r="230" spans="3:12" ht="15.75" thickBot="1">
      <c r="C230" s="137" t="s">
        <v>487</v>
      </c>
      <c r="D230" s="199"/>
      <c r="E230" s="152">
        <v>12</v>
      </c>
      <c r="F230" s="297">
        <f>HLOOKUP($C230,$BZ$2:$CM$3,2,0)</f>
        <v>13896.4</v>
      </c>
      <c r="G230" s="113">
        <f>D230*E230*F230</f>
        <v>0</v>
      </c>
      <c r="H230" s="166"/>
      <c r="I230" s="114" t="s">
        <v>493</v>
      </c>
      <c r="J230" s="114" t="str">
        <f>VLOOKUP(I230,Presupuesto!$B$11:$C$565,2,0)</f>
        <v>SUELDOS Y SALARIOS PERMANENTES</v>
      </c>
      <c r="K230" s="98" t="str">
        <f t="shared" si="6"/>
        <v>Posgrado</v>
      </c>
      <c r="L230" s="98" t="s">
        <v>392</v>
      </c>
    </row>
    <row r="231" spans="3:12">
      <c r="C231" s="171" t="s">
        <v>58</v>
      </c>
      <c r="D231" s="163"/>
      <c r="E231" s="154">
        <v>0</v>
      </c>
      <c r="F231" s="100">
        <f>IF(E230=0,"",(G230/E230)/12*E230)</f>
        <v>0</v>
      </c>
      <c r="G231" s="97">
        <f>F231</f>
        <v>0</v>
      </c>
      <c r="H231" s="164"/>
      <c r="I231" s="116" t="s">
        <v>513</v>
      </c>
      <c r="J231" s="116" t="str">
        <f>VLOOKUP(I231,Presupuesto!$B$11:$C$565,2,0)</f>
        <v>AGUINALDO Y DECIMO CUARTO MES</v>
      </c>
      <c r="K231" s="98" t="str">
        <f t="shared" si="6"/>
        <v>Posgrado</v>
      </c>
      <c r="L231" s="98" t="s">
        <v>392</v>
      </c>
    </row>
    <row r="232" spans="3:12" ht="15.75" thickBot="1">
      <c r="C232" s="172" t="s">
        <v>59</v>
      </c>
      <c r="D232" s="163"/>
      <c r="E232" s="154">
        <v>0</v>
      </c>
      <c r="F232" s="117">
        <f>IF(E230&lt;6,"",((E230-6)/12)*(G230/E230))</f>
        <v>0</v>
      </c>
      <c r="G232" s="97">
        <f>F232</f>
        <v>0</v>
      </c>
      <c r="H232" s="164"/>
      <c r="I232" s="101" t="s">
        <v>516</v>
      </c>
      <c r="J232" s="101" t="str">
        <f>VLOOKUP(I232,Presupuesto!$B$11:$C$565,2,0)</f>
        <v>DECIMOCUARTO MES</v>
      </c>
      <c r="K232" s="98" t="str">
        <f t="shared" si="6"/>
        <v>Posgrado</v>
      </c>
      <c r="L232" s="98" t="s">
        <v>392</v>
      </c>
    </row>
    <row r="233" spans="3:12" ht="15.75" thickBot="1">
      <c r="C233" s="137" t="s">
        <v>488</v>
      </c>
      <c r="D233" s="199"/>
      <c r="E233" s="152">
        <v>12</v>
      </c>
      <c r="F233" s="297">
        <f>HLOOKUP($C233,$BZ$2:$CM$3,2,0)</f>
        <v>15004.09</v>
      </c>
      <c r="G233" s="113">
        <f>D233*E233*F233</f>
        <v>0</v>
      </c>
      <c r="H233" s="166"/>
      <c r="I233" s="114" t="s">
        <v>493</v>
      </c>
      <c r="J233" s="114" t="str">
        <f>VLOOKUP(I233,Presupuesto!$B$11:$C$565,2,0)</f>
        <v>SUELDOS Y SALARIOS PERMANENTES</v>
      </c>
      <c r="K233" s="98" t="str">
        <f t="shared" si="6"/>
        <v>Posgrado</v>
      </c>
      <c r="L233" s="98" t="s">
        <v>392</v>
      </c>
    </row>
    <row r="234" spans="3:12">
      <c r="C234" s="171" t="s">
        <v>58</v>
      </c>
      <c r="D234" s="163"/>
      <c r="E234" s="154">
        <v>0</v>
      </c>
      <c r="F234" s="100">
        <f>IF(E233=0,"",(G233/E233)/12*E233)</f>
        <v>0</v>
      </c>
      <c r="G234" s="97">
        <f>F234</f>
        <v>0</v>
      </c>
      <c r="H234" s="164"/>
      <c r="I234" s="116" t="s">
        <v>513</v>
      </c>
      <c r="J234" s="116" t="str">
        <f>VLOOKUP(I234,Presupuesto!$B$11:$C$565,2,0)</f>
        <v>AGUINALDO Y DECIMO CUARTO MES</v>
      </c>
      <c r="K234" s="98" t="str">
        <f t="shared" si="6"/>
        <v>Posgrado</v>
      </c>
      <c r="L234" s="98" t="s">
        <v>392</v>
      </c>
    </row>
    <row r="235" spans="3:12" ht="15.75" thickBot="1">
      <c r="C235" s="172" t="s">
        <v>59</v>
      </c>
      <c r="D235" s="163"/>
      <c r="E235" s="154">
        <v>0</v>
      </c>
      <c r="F235" s="117">
        <f>IF(E233&lt;6,"",((E233-6)/12)*(G233/E233))</f>
        <v>0</v>
      </c>
      <c r="G235" s="97">
        <f>F235</f>
        <v>0</v>
      </c>
      <c r="H235" s="164"/>
      <c r="I235" s="101" t="s">
        <v>516</v>
      </c>
      <c r="J235" s="101" t="str">
        <f>VLOOKUP(I235,Presupuesto!$B$11:$C$565,2,0)</f>
        <v>DECIMOCUARTO MES</v>
      </c>
      <c r="K235" s="98" t="str">
        <f t="shared" si="6"/>
        <v>Posgrado</v>
      </c>
      <c r="L235" s="98" t="s">
        <v>392</v>
      </c>
    </row>
    <row r="236" spans="3:12" ht="15.75" thickBot="1">
      <c r="C236" s="137" t="s">
        <v>489</v>
      </c>
      <c r="D236" s="199"/>
      <c r="E236" s="152">
        <v>12</v>
      </c>
      <c r="F236" s="297">
        <f>HLOOKUP($C236,$BZ$2:$CM$3,2,0)</f>
        <v>13238.9</v>
      </c>
      <c r="G236" s="113">
        <f>D236*E236*F236</f>
        <v>0</v>
      </c>
      <c r="H236" s="166"/>
      <c r="I236" s="114" t="s">
        <v>493</v>
      </c>
      <c r="J236" s="114" t="str">
        <f>VLOOKUP(I236,Presupuesto!$B$11:$C$565,2,0)</f>
        <v>SUELDOS Y SALARIOS PERMANENTES</v>
      </c>
      <c r="K236" s="98" t="str">
        <f t="shared" si="6"/>
        <v>Posgrado</v>
      </c>
      <c r="L236" s="98" t="s">
        <v>392</v>
      </c>
    </row>
    <row r="237" spans="3:12">
      <c r="C237" s="171" t="s">
        <v>58</v>
      </c>
      <c r="D237" s="163"/>
      <c r="E237" s="154">
        <v>0</v>
      </c>
      <c r="F237" s="100">
        <f>IF(E236=0,"",(G236/E236)/12*E236)</f>
        <v>0</v>
      </c>
      <c r="G237" s="97">
        <f>F237</f>
        <v>0</v>
      </c>
      <c r="H237" s="164"/>
      <c r="I237" s="116" t="s">
        <v>513</v>
      </c>
      <c r="J237" s="116" t="str">
        <f>VLOOKUP(I237,Presupuesto!$B$11:$C$565,2,0)</f>
        <v>AGUINALDO Y DECIMO CUARTO MES</v>
      </c>
      <c r="K237" s="98" t="str">
        <f t="shared" si="6"/>
        <v>Posgrado</v>
      </c>
      <c r="L237" s="98" t="s">
        <v>392</v>
      </c>
    </row>
    <row r="238" spans="3:12" ht="15.75" thickBot="1">
      <c r="C238" s="172" t="s">
        <v>59</v>
      </c>
      <c r="D238" s="163"/>
      <c r="E238" s="154">
        <v>0</v>
      </c>
      <c r="F238" s="117">
        <f>IF(E236&lt;6,"",((E236-6)/12)*(G236/E236))</f>
        <v>0</v>
      </c>
      <c r="G238" s="97">
        <f>F238</f>
        <v>0</v>
      </c>
      <c r="H238" s="164"/>
      <c r="I238" s="101" t="s">
        <v>516</v>
      </c>
      <c r="J238" s="101" t="str">
        <f>VLOOKUP(I238,Presupuesto!$B$11:$C$565,2,0)</f>
        <v>DECIMOCUARTO MES</v>
      </c>
      <c r="K238" s="98" t="str">
        <f t="shared" si="6"/>
        <v>Posgrado</v>
      </c>
      <c r="L238" s="98" t="s">
        <v>392</v>
      </c>
    </row>
    <row r="239" spans="3:12" ht="15.75" thickBot="1">
      <c r="C239" s="137" t="s">
        <v>490</v>
      </c>
      <c r="D239" s="199"/>
      <c r="E239" s="152">
        <v>12</v>
      </c>
      <c r="F239" s="297">
        <f>HLOOKUP($C239,$BZ$2:$CM$3,2,0)</f>
        <v>12356.31</v>
      </c>
      <c r="G239" s="113">
        <f>D239*E239*F239</f>
        <v>0</v>
      </c>
      <c r="H239" s="166"/>
      <c r="I239" s="114" t="s">
        <v>493</v>
      </c>
      <c r="J239" s="114" t="str">
        <f>VLOOKUP(I239,Presupuesto!$B$11:$C$565,2,0)</f>
        <v>SUELDOS Y SALARIOS PERMANENTES</v>
      </c>
      <c r="K239" s="98" t="str">
        <f t="shared" ref="K239:K253" si="7">$K$206</f>
        <v>Posgrado</v>
      </c>
      <c r="L239" s="98" t="s">
        <v>392</v>
      </c>
    </row>
    <row r="240" spans="3:12">
      <c r="C240" s="171" t="s">
        <v>58</v>
      </c>
      <c r="D240" s="163"/>
      <c r="E240" s="154">
        <v>0</v>
      </c>
      <c r="F240" s="100">
        <f>IF(E239=0,"",(G239/E239)/12*E239)</f>
        <v>0</v>
      </c>
      <c r="G240" s="97">
        <f>F240</f>
        <v>0</v>
      </c>
      <c r="H240" s="164"/>
      <c r="I240" s="116" t="s">
        <v>513</v>
      </c>
      <c r="J240" s="116" t="str">
        <f>VLOOKUP(I240,Presupuesto!$B$11:$C$565,2,0)</f>
        <v>AGUINALDO Y DECIMO CUARTO MES</v>
      </c>
      <c r="K240" s="98" t="str">
        <f t="shared" si="7"/>
        <v>Posgrado</v>
      </c>
      <c r="L240" s="98" t="s">
        <v>392</v>
      </c>
    </row>
    <row r="241" spans="3:12" ht="15.75" thickBot="1">
      <c r="C241" s="172" t="s">
        <v>59</v>
      </c>
      <c r="D241" s="163"/>
      <c r="E241" s="154">
        <v>0</v>
      </c>
      <c r="F241" s="117">
        <f>IF(E239&lt;6,"",((E239-6)/12)*(G239/E239))</f>
        <v>0</v>
      </c>
      <c r="G241" s="97">
        <f>F241</f>
        <v>0</v>
      </c>
      <c r="H241" s="164"/>
      <c r="I241" s="101" t="s">
        <v>516</v>
      </c>
      <c r="J241" s="101" t="str">
        <f>VLOOKUP(I241,Presupuesto!$B$11:$C$565,2,0)</f>
        <v>DECIMOCUARTO MES</v>
      </c>
      <c r="K241" s="98" t="str">
        <f t="shared" si="7"/>
        <v>Posgrado</v>
      </c>
      <c r="L241" s="98" t="s">
        <v>392</v>
      </c>
    </row>
    <row r="242" spans="3:12" ht="15.75" thickBot="1">
      <c r="C242" s="137" t="s">
        <v>491</v>
      </c>
      <c r="D242" s="199"/>
      <c r="E242" s="152">
        <v>12</v>
      </c>
      <c r="F242" s="297">
        <f>HLOOKUP($C242,$BZ$2:$CM$3,2,0)</f>
        <v>463.22</v>
      </c>
      <c r="G242" s="113">
        <f>D242*E242*F242</f>
        <v>0</v>
      </c>
      <c r="H242" s="166"/>
      <c r="I242" s="114" t="s">
        <v>493</v>
      </c>
      <c r="J242" s="114" t="str">
        <f>VLOOKUP(I242,Presupuesto!$B$11:$C$565,2,0)</f>
        <v>SUELDOS Y SALARIOS PERMANENTES</v>
      </c>
      <c r="K242" s="98" t="str">
        <f t="shared" si="7"/>
        <v>Posgrado</v>
      </c>
      <c r="L242" s="98" t="s">
        <v>392</v>
      </c>
    </row>
    <row r="243" spans="3:12">
      <c r="C243" s="171" t="s">
        <v>58</v>
      </c>
      <c r="D243" s="163"/>
      <c r="E243" s="154">
        <v>0</v>
      </c>
      <c r="F243" s="100">
        <f>IF(E242=0,"",(G242/E242)/12*E242)</f>
        <v>0</v>
      </c>
      <c r="G243" s="97">
        <f>F243</f>
        <v>0</v>
      </c>
      <c r="H243" s="164"/>
      <c r="I243" s="116" t="s">
        <v>513</v>
      </c>
      <c r="J243" s="116" t="str">
        <f>VLOOKUP(I243,Presupuesto!$B$11:$C$565,2,0)</f>
        <v>AGUINALDO Y DECIMO CUARTO MES</v>
      </c>
      <c r="K243" s="98" t="str">
        <f t="shared" si="7"/>
        <v>Posgrado</v>
      </c>
      <c r="L243" s="98" t="s">
        <v>392</v>
      </c>
    </row>
    <row r="244" spans="3:12" ht="15.75" thickBot="1">
      <c r="C244" s="172" t="s">
        <v>59</v>
      </c>
      <c r="D244" s="163"/>
      <c r="E244" s="154">
        <v>0</v>
      </c>
      <c r="F244" s="117">
        <f>IF(E242&lt;6,"",((E242-6)/12)*(G242/E242))</f>
        <v>0</v>
      </c>
      <c r="G244" s="97">
        <f>F244</f>
        <v>0</v>
      </c>
      <c r="H244" s="164"/>
      <c r="I244" s="101" t="s">
        <v>516</v>
      </c>
      <c r="J244" s="101" t="str">
        <f>VLOOKUP(I244,Presupuesto!$B$11:$C$565,2,0)</f>
        <v>DECIMOCUARTO MES</v>
      </c>
      <c r="K244" s="98" t="str">
        <f t="shared" si="7"/>
        <v>Posgrado</v>
      </c>
      <c r="L244" s="98" t="s">
        <v>392</v>
      </c>
    </row>
    <row r="245" spans="3:12" ht="15.75" thickBot="1">
      <c r="C245" s="137" t="s">
        <v>492</v>
      </c>
      <c r="D245" s="199"/>
      <c r="E245" s="152">
        <v>12</v>
      </c>
      <c r="F245" s="297">
        <f>HLOOKUP($C245,$BZ$2:$CM$3,2,0)</f>
        <v>2007.3</v>
      </c>
      <c r="G245" s="113">
        <f>D245*E245*F245</f>
        <v>0</v>
      </c>
      <c r="H245" s="166"/>
      <c r="I245" s="114" t="s">
        <v>493</v>
      </c>
      <c r="J245" s="114" t="str">
        <f>VLOOKUP(I245,Presupuesto!$B$11:$C$565,2,0)</f>
        <v>SUELDOS Y SALARIOS PERMANENTES</v>
      </c>
      <c r="K245" s="98" t="str">
        <f t="shared" si="7"/>
        <v>Posgrado</v>
      </c>
      <c r="L245" s="98" t="s">
        <v>392</v>
      </c>
    </row>
    <row r="246" spans="3:12">
      <c r="C246" s="171" t="s">
        <v>58</v>
      </c>
      <c r="D246" s="163"/>
      <c r="E246" s="154">
        <v>0</v>
      </c>
      <c r="F246" s="100">
        <f>IF(E245=0,"",(G245/E245)/12*E245)</f>
        <v>0</v>
      </c>
      <c r="G246" s="97">
        <f>F246</f>
        <v>0</v>
      </c>
      <c r="H246" s="164"/>
      <c r="I246" s="116" t="s">
        <v>513</v>
      </c>
      <c r="J246" s="116" t="str">
        <f>VLOOKUP(I246,Presupuesto!$B$11:$C$565,2,0)</f>
        <v>AGUINALDO Y DECIMO CUARTO MES</v>
      </c>
      <c r="K246" s="98" t="str">
        <f t="shared" si="7"/>
        <v>Posgrado</v>
      </c>
      <c r="L246" s="98" t="s">
        <v>392</v>
      </c>
    </row>
    <row r="247" spans="3:12" ht="15.75" thickBot="1">
      <c r="C247" s="172" t="s">
        <v>59</v>
      </c>
      <c r="D247" s="163"/>
      <c r="E247" s="154">
        <v>0</v>
      </c>
      <c r="F247" s="117">
        <f>IF(E245&lt;6,"",((E245-6)/12)*(G245/E245))</f>
        <v>0</v>
      </c>
      <c r="G247" s="97">
        <f>F247</f>
        <v>0</v>
      </c>
      <c r="H247" s="164"/>
      <c r="I247" s="101" t="s">
        <v>516</v>
      </c>
      <c r="J247" s="101" t="str">
        <f>VLOOKUP(I247,Presupuesto!$B$11:$C$565,2,0)</f>
        <v>DECIMOCUARTO MES</v>
      </c>
      <c r="K247" s="98" t="str">
        <f t="shared" si="7"/>
        <v>Posgrado</v>
      </c>
      <c r="L247" s="98" t="s">
        <v>392</v>
      </c>
    </row>
    <row r="248" spans="3:12" ht="15.75" thickBot="1">
      <c r="C248" s="140" t="s">
        <v>83</v>
      </c>
      <c r="D248" s="199"/>
      <c r="E248" s="152">
        <v>12</v>
      </c>
      <c r="F248" s="139">
        <v>30000</v>
      </c>
      <c r="G248" s="113">
        <f>D248*E248*F248</f>
        <v>0</v>
      </c>
      <c r="H248" s="166"/>
      <c r="I248" s="114" t="s">
        <v>561</v>
      </c>
      <c r="J248" s="114" t="str">
        <f>VLOOKUP(I248,Presupuesto!$B$11:$C$565,2,0)</f>
        <v>CONTRATOS ESPECIALES</v>
      </c>
      <c r="K248" s="98" t="str">
        <f t="shared" si="7"/>
        <v>Posgrado</v>
      </c>
      <c r="L248" s="98" t="s">
        <v>392</v>
      </c>
    </row>
    <row r="249" spans="3:12">
      <c r="C249" s="171" t="s">
        <v>58</v>
      </c>
      <c r="D249" s="163"/>
      <c r="E249" s="154">
        <v>0</v>
      </c>
      <c r="F249" s="117">
        <f>IF(E248=0,"",(G248/E248)/12*E248)</f>
        <v>0</v>
      </c>
      <c r="G249" s="97">
        <f>F249</f>
        <v>0</v>
      </c>
      <c r="H249" s="164"/>
      <c r="I249" s="101" t="s">
        <v>561</v>
      </c>
      <c r="J249" s="101" t="str">
        <f>VLOOKUP(I249,Presupuesto!$B$11:$C$565,2,0)</f>
        <v>CONTRATOS ESPECIALES</v>
      </c>
      <c r="K249" s="98" t="str">
        <f t="shared" si="7"/>
        <v>Posgrado</v>
      </c>
      <c r="L249" s="98" t="s">
        <v>391</v>
      </c>
    </row>
    <row r="250" spans="3:12" ht="15.75" thickBot="1">
      <c r="C250" s="172" t="s">
        <v>59</v>
      </c>
      <c r="D250" s="163"/>
      <c r="E250" s="154">
        <v>0</v>
      </c>
      <c r="F250" s="100">
        <f>IF(E248&lt;6,"",((E248-6)/12)*(G248/E248))</f>
        <v>0</v>
      </c>
      <c r="G250" s="97">
        <f>F250</f>
        <v>0</v>
      </c>
      <c r="H250" s="164"/>
      <c r="I250" s="101" t="s">
        <v>561</v>
      </c>
      <c r="J250" s="101" t="str">
        <f>VLOOKUP(I250,Presupuesto!$B$11:$C$565,2,0)</f>
        <v>CONTRATOS ESPECIALES</v>
      </c>
      <c r="K250" s="98" t="str">
        <f t="shared" si="7"/>
        <v>Posgrado</v>
      </c>
      <c r="L250" s="98" t="s">
        <v>396</v>
      </c>
    </row>
    <row r="251" spans="3:12" ht="15.75" thickBot="1">
      <c r="C251" s="140" t="s">
        <v>60</v>
      </c>
      <c r="D251" s="199">
        <v>0</v>
      </c>
      <c r="E251" s="152">
        <v>12</v>
      </c>
      <c r="F251" s="118">
        <v>60000</v>
      </c>
      <c r="G251" s="113">
        <f>D251*E251*F251</f>
        <v>0</v>
      </c>
      <c r="H251" s="166"/>
      <c r="I251" s="114" t="s">
        <v>702</v>
      </c>
      <c r="J251" s="114" t="str">
        <f>VLOOKUP(I251,Presupuesto!$B$11:$C$565,2,0)</f>
        <v>OTROS SERVICIOS TECNICOS Y PROFESIONALES</v>
      </c>
      <c r="K251" s="98" t="str">
        <f t="shared" si="7"/>
        <v>Posgrado</v>
      </c>
      <c r="L251" s="98" t="s">
        <v>391</v>
      </c>
    </row>
    <row r="252" spans="3:12">
      <c r="C252" s="171" t="s">
        <v>58</v>
      </c>
      <c r="D252" s="163"/>
      <c r="E252" s="154">
        <v>0</v>
      </c>
      <c r="F252" s="100">
        <v>0</v>
      </c>
      <c r="G252" s="97">
        <f>F252</f>
        <v>0</v>
      </c>
      <c r="H252" s="164"/>
      <c r="I252" s="101" t="s">
        <v>702</v>
      </c>
      <c r="J252" s="101" t="str">
        <f>VLOOKUP(I252,Presupuesto!$B$11:$C$565,2,0)</f>
        <v>OTROS SERVICIOS TECNICOS Y PROFESIONALES</v>
      </c>
      <c r="K252" s="98" t="str">
        <f t="shared" si="7"/>
        <v>Posgrado</v>
      </c>
      <c r="L252" s="98" t="s">
        <v>391</v>
      </c>
    </row>
    <row r="253" spans="3:12" ht="15.75" thickBot="1">
      <c r="C253" s="172" t="s">
        <v>59</v>
      </c>
      <c r="D253" s="163"/>
      <c r="E253" s="154">
        <v>0</v>
      </c>
      <c r="F253" s="100">
        <v>0</v>
      </c>
      <c r="G253" s="97">
        <f>F253</f>
        <v>0</v>
      </c>
      <c r="H253" s="164"/>
      <c r="I253" s="101" t="s">
        <v>702</v>
      </c>
      <c r="J253" s="101" t="str">
        <f>VLOOKUP(I253,Presupuesto!$B$11:$C$565,2,0)</f>
        <v>OTROS SERVICIOS TECNICOS Y PROFESIONALES</v>
      </c>
      <c r="K253" s="98" t="str">
        <f t="shared" si="7"/>
        <v>Posgrado</v>
      </c>
      <c r="L253" s="98" t="s">
        <v>391</v>
      </c>
    </row>
    <row r="254" spans="3:12" ht="15.75" thickBot="1">
      <c r="C254" s="140" t="s">
        <v>61</v>
      </c>
      <c r="D254" s="199">
        <v>3</v>
      </c>
      <c r="E254" s="152">
        <v>12</v>
      </c>
      <c r="F254" s="118">
        <v>12500</v>
      </c>
      <c r="G254" s="113">
        <f>D254*E254*F254</f>
        <v>450000</v>
      </c>
      <c r="H254" s="166" t="s">
        <v>126</v>
      </c>
      <c r="I254" s="114" t="s">
        <v>493</v>
      </c>
      <c r="J254" s="114" t="str">
        <f>VLOOKUP(I254,Presupuesto!$B$11:$C$565,2,0)</f>
        <v>SUELDOS Y SALARIOS PERMANENTES</v>
      </c>
      <c r="K254" s="98" t="s">
        <v>1360</v>
      </c>
      <c r="L254" s="98" t="s">
        <v>391</v>
      </c>
    </row>
    <row r="255" spans="3:12">
      <c r="C255" s="171" t="s">
        <v>58</v>
      </c>
      <c r="D255" s="169"/>
      <c r="E255" s="131">
        <v>0</v>
      </c>
      <c r="F255" s="119">
        <f>IF(E254=0,"",(G254/E254)/12*E254)</f>
        <v>37500</v>
      </c>
      <c r="G255" s="120">
        <f>F255</f>
        <v>37500</v>
      </c>
      <c r="H255" s="164" t="s">
        <v>126</v>
      </c>
      <c r="I255" s="101" t="s">
        <v>513</v>
      </c>
      <c r="J255" s="101" t="str">
        <f>VLOOKUP(I255,Presupuesto!$B$11:$C$565,2,0)</f>
        <v>AGUINALDO Y DECIMO CUARTO MES</v>
      </c>
      <c r="K255" s="98" t="s">
        <v>1360</v>
      </c>
      <c r="L255" s="98" t="s">
        <v>391</v>
      </c>
    </row>
    <row r="256" spans="3:12" ht="15.75" thickBot="1">
      <c r="C256" s="173" t="s">
        <v>59</v>
      </c>
      <c r="D256" s="162"/>
      <c r="E256" s="132">
        <v>0</v>
      </c>
      <c r="F256" s="105">
        <f>IF(E254&lt;6,"",((E254-6)/12)*(G254/E254))</f>
        <v>18750</v>
      </c>
      <c r="G256" s="105">
        <f>F256</f>
        <v>18750</v>
      </c>
      <c r="H256" s="162" t="s">
        <v>126</v>
      </c>
      <c r="I256" s="106" t="s">
        <v>516</v>
      </c>
      <c r="J256" s="124" t="str">
        <f>VLOOKUP(I256,Presupuesto!$B$11:$C$565,2,0)</f>
        <v>DECIMOCUARTO MES</v>
      </c>
      <c r="K256" s="98" t="s">
        <v>1360</v>
      </c>
      <c r="L256" s="124" t="s">
        <v>391</v>
      </c>
    </row>
    <row r="258" spans="3:12" ht="15.75" thickBot="1">
      <c r="K258" s="153"/>
    </row>
    <row r="259" spans="3:12" ht="15.75" thickBot="1">
      <c r="C259" s="69" t="s">
        <v>43</v>
      </c>
      <c r="D259" s="30">
        <f>SUM(G266:G316)</f>
        <v>2468015.3249999997</v>
      </c>
      <c r="E259" s="93"/>
      <c r="F259" s="93"/>
      <c r="G259" s="93"/>
      <c r="H259" s="76"/>
      <c r="I259" s="76"/>
      <c r="J259" s="76"/>
      <c r="K259" s="153"/>
    </row>
    <row r="260" spans="3:12">
      <c r="D260" s="31"/>
      <c r="E260" s="93"/>
      <c r="F260" s="93"/>
      <c r="G260" s="93"/>
      <c r="H260" s="76"/>
      <c r="I260" s="76"/>
      <c r="J260" s="76"/>
      <c r="K260" s="153"/>
    </row>
    <row r="261" spans="3:12">
      <c r="D261" s="31"/>
      <c r="E261" s="93"/>
      <c r="F261" s="93"/>
      <c r="G261" s="93"/>
      <c r="H261" s="76"/>
      <c r="I261" s="76"/>
      <c r="J261" s="76"/>
      <c r="K261" s="153"/>
    </row>
    <row r="262" spans="3:12" ht="15.75">
      <c r="C262" s="202" t="s">
        <v>389</v>
      </c>
      <c r="D262" s="351" t="s">
        <v>1969</v>
      </c>
      <c r="E262" s="93"/>
      <c r="F262" s="93"/>
      <c r="G262" s="93"/>
      <c r="H262" s="76"/>
      <c r="I262" s="76"/>
      <c r="J262" s="76"/>
      <c r="K262" s="153"/>
    </row>
    <row r="263" spans="3:12" ht="18.75">
      <c r="C263" s="210" t="str">
        <f>IFERROR(VLOOKUP(D262,'1. Desarrollo e Innov. Curricu.'!$E:$F,2,FALSE),IFERROR(VLOOKUP(D262,'2. Investigación Científica'!$E:$F,2,FALSE),IFERROR(VLOOKUP(D262,'3. Vinculación Univ. Sociedad'!$E:$F,2,FALSE),IFERROR(VLOOKUP(D262,'4. Docencia y Profesorado Univ.'!$E:$F,2,FALSE),IFERROR(VLOOKUP(D262,'5. Estudiantes y Graduados'!$E:$F,2,FALSE),IFERROR(VLOOKUP(D262,'11. Gestion Administrativa'!$E:$F,2,FALSE),IFERROR(VLOOKUP(D262,'13. Gestión Académica'!$E:$F,2,FALSE),IFERROR(VLOOKUP(D262,'8. Asegura. de la Calid. y M'!$E:$F,2,FALSE),IFERROR(VLOOKUP(D262,'6. Gestión del Conocimiento'!$E:$F,2,FALSE),IFERROR(VLOOKUP(D262,'15. Gobernabilidad y Proceso...'!$E:$F,2,FALSE),IFERROR(VLOOKUP(D262,'12. Gestión del Talento Humano'!$E:$F,2,FALSE),IFERROR(VLOOKUP(D262,'14. Internacional... de la E.S.'!$E:$F,2,FALSE),IFERROR(VLOOKUP(D262,'10. Posgrado'!$E:$F,2,FALSE),IFERROR(VLOOKUP(D262,'17. Gestión TIC'!$E:$F,2,FALSE),IFERROR(VLOOKUP(D262,'16. Desa. del Sistema Educ.Sup.'!$E:$F,2,FALSE),IFERROR(VLOOKUP(D262,'9. Cultura de Inno. Insti...'!$E:$F,2,FALSE),VLOOKUP(D262,'7. Lo Esencial de la Reforma U.'!$E:$F,2,0)))))))))))))))))</f>
        <v xml:space="preserve">1. Crear los perfiles de los puestos 2. Realizar procesos de admisión y empleo 3. realizar procesos de nombramiento.  </v>
      </c>
      <c r="D263" s="31"/>
      <c r="E263" s="93"/>
      <c r="F263" s="93"/>
      <c r="G263" s="93"/>
      <c r="H263" s="76"/>
      <c r="I263" s="76"/>
      <c r="J263" s="76"/>
      <c r="K263" s="153"/>
    </row>
    <row r="264" spans="3:12" ht="15.75" thickBot="1">
      <c r="C264" s="177"/>
      <c r="D264" s="31"/>
      <c r="E264" s="93"/>
      <c r="F264" s="93"/>
      <c r="G264" s="93"/>
      <c r="H264" s="76"/>
      <c r="I264" s="76"/>
      <c r="J264" s="76"/>
      <c r="K264" s="153"/>
    </row>
    <row r="265" spans="3:12" ht="30.75" thickBot="1">
      <c r="C265" s="134" t="s">
        <v>44</v>
      </c>
      <c r="D265" s="138" t="s">
        <v>55</v>
      </c>
      <c r="E265" s="170" t="s">
        <v>56</v>
      </c>
      <c r="F265" s="138" t="s">
        <v>57</v>
      </c>
      <c r="G265" s="135" t="s">
        <v>27</v>
      </c>
      <c r="H265" s="133" t="s">
        <v>128</v>
      </c>
      <c r="I265" s="136" t="s">
        <v>46</v>
      </c>
      <c r="J265" s="136" t="s">
        <v>129</v>
      </c>
      <c r="K265" s="136" t="s">
        <v>407</v>
      </c>
      <c r="L265" s="136" t="s">
        <v>408</v>
      </c>
    </row>
    <row r="266" spans="3:12" ht="15.75" thickBot="1">
      <c r="C266" s="137" t="s">
        <v>479</v>
      </c>
      <c r="D266" s="199"/>
      <c r="E266" s="152">
        <v>12</v>
      </c>
      <c r="F266" s="297">
        <f>HLOOKUP($C266,$BZ$2:$CM$3,2,0)</f>
        <v>43674.39</v>
      </c>
      <c r="G266" s="113">
        <f>D266*E266*F266</f>
        <v>0</v>
      </c>
      <c r="H266" s="166"/>
      <c r="I266" s="114" t="s">
        <v>493</v>
      </c>
      <c r="J266" s="114" t="str">
        <f>VLOOKUP(I266,Presupuesto!$B$11:$C$565,2,0)</f>
        <v>SUELDOS Y SALARIOS PERMANENTES</v>
      </c>
      <c r="K266" s="218" t="s">
        <v>1444</v>
      </c>
      <c r="L266" s="98" t="s">
        <v>391</v>
      </c>
    </row>
    <row r="267" spans="3:12">
      <c r="C267" s="171" t="s">
        <v>58</v>
      </c>
      <c r="D267" s="163"/>
      <c r="E267" s="154">
        <v>0</v>
      </c>
      <c r="F267" s="100">
        <f>IF(E266=0,"",(G266/E266)/12*E266)</f>
        <v>0</v>
      </c>
      <c r="G267" s="97">
        <f>F267</f>
        <v>0</v>
      </c>
      <c r="H267" s="164"/>
      <c r="I267" s="116" t="s">
        <v>513</v>
      </c>
      <c r="J267" s="116" t="str">
        <f>VLOOKUP(I267,Presupuesto!$B$11:$C$565,2,0)</f>
        <v>AGUINALDO Y DECIMO CUARTO MES</v>
      </c>
      <c r="K267" s="98" t="str">
        <f t="shared" ref="K267:K298" si="8">$K$266</f>
        <v>Posgrado</v>
      </c>
      <c r="L267" s="98" t="s">
        <v>409</v>
      </c>
    </row>
    <row r="268" spans="3:12" ht="15.75" thickBot="1">
      <c r="C268" s="172" t="s">
        <v>59</v>
      </c>
      <c r="D268" s="163"/>
      <c r="E268" s="154">
        <v>0</v>
      </c>
      <c r="F268" s="117">
        <f>IF(E266&lt;6,"",((E266-6)/12)*(G266/E266))</f>
        <v>0</v>
      </c>
      <c r="G268" s="97">
        <f>F268</f>
        <v>0</v>
      </c>
      <c r="H268" s="164"/>
      <c r="I268" s="101" t="s">
        <v>516</v>
      </c>
      <c r="J268" s="101" t="str">
        <f>VLOOKUP(I268,Presupuesto!$B$11:$C$565,2,0)</f>
        <v>DECIMOCUARTO MES</v>
      </c>
      <c r="K268" s="98" t="str">
        <f t="shared" si="8"/>
        <v>Posgrado</v>
      </c>
      <c r="L268" s="98" t="s">
        <v>392</v>
      </c>
    </row>
    <row r="269" spans="3:12" ht="15.75" thickBot="1">
      <c r="C269" s="137" t="s">
        <v>480</v>
      </c>
      <c r="D269" s="199"/>
      <c r="E269" s="152">
        <v>12</v>
      </c>
      <c r="F269" s="297">
        <f>HLOOKUP($C269,$BZ$2:$CM$3,2,0)</f>
        <v>39703.99</v>
      </c>
      <c r="G269" s="113">
        <f>D269*E269*F269</f>
        <v>0</v>
      </c>
      <c r="H269" s="166"/>
      <c r="I269" s="114" t="s">
        <v>493</v>
      </c>
      <c r="J269" s="114" t="str">
        <f>VLOOKUP(I269,Presupuesto!$B$11:$C$565,2,0)</f>
        <v>SUELDOS Y SALARIOS PERMANENTES</v>
      </c>
      <c r="K269" s="98" t="str">
        <f t="shared" si="8"/>
        <v>Posgrado</v>
      </c>
      <c r="L269" s="98" t="s">
        <v>392</v>
      </c>
    </row>
    <row r="270" spans="3:12">
      <c r="C270" s="171" t="s">
        <v>58</v>
      </c>
      <c r="D270" s="163"/>
      <c r="E270" s="154">
        <v>0</v>
      </c>
      <c r="F270" s="100">
        <f>IF(E269=0,"",(G269/E269)/12*E269)</f>
        <v>0</v>
      </c>
      <c r="G270" s="97">
        <f>F270</f>
        <v>0</v>
      </c>
      <c r="H270" s="164"/>
      <c r="I270" s="116" t="s">
        <v>513</v>
      </c>
      <c r="J270" s="116" t="str">
        <f>VLOOKUP(I270,Presupuesto!$B$11:$C$565,2,0)</f>
        <v>AGUINALDO Y DECIMO CUARTO MES</v>
      </c>
      <c r="K270" s="98" t="str">
        <f t="shared" si="8"/>
        <v>Posgrado</v>
      </c>
      <c r="L270" s="98" t="s">
        <v>392</v>
      </c>
    </row>
    <row r="271" spans="3:12" ht="15.75" thickBot="1">
      <c r="C271" s="172" t="s">
        <v>59</v>
      </c>
      <c r="D271" s="163"/>
      <c r="E271" s="154">
        <v>0</v>
      </c>
      <c r="F271" s="117">
        <f>IF(E269&lt;6,"",((E269-6)/12)*(G269/E269))</f>
        <v>0</v>
      </c>
      <c r="G271" s="97">
        <f>F271</f>
        <v>0</v>
      </c>
      <c r="H271" s="164"/>
      <c r="I271" s="101" t="s">
        <v>516</v>
      </c>
      <c r="J271" s="101" t="str">
        <f>VLOOKUP(I271,Presupuesto!$B$11:$C$565,2,0)</f>
        <v>DECIMOCUARTO MES</v>
      </c>
      <c r="K271" s="98" t="str">
        <f t="shared" si="8"/>
        <v>Posgrado</v>
      </c>
      <c r="L271" s="98" t="s">
        <v>392</v>
      </c>
    </row>
    <row r="272" spans="3:12" ht="15.75" thickBot="1">
      <c r="C272" s="137" t="s">
        <v>481</v>
      </c>
      <c r="D272" s="199"/>
      <c r="E272" s="152">
        <v>12</v>
      </c>
      <c r="F272" s="297">
        <f>HLOOKUP($C272,$BZ$2:$CM$3,2,0)</f>
        <v>35733.589999999997</v>
      </c>
      <c r="G272" s="113">
        <f>D272*E272*F272</f>
        <v>0</v>
      </c>
      <c r="H272" s="166"/>
      <c r="I272" s="114" t="s">
        <v>493</v>
      </c>
      <c r="J272" s="114" t="str">
        <f>VLOOKUP(I272,Presupuesto!$B$11:$C$565,2,0)</f>
        <v>SUELDOS Y SALARIOS PERMANENTES</v>
      </c>
      <c r="K272" s="98" t="str">
        <f t="shared" si="8"/>
        <v>Posgrado</v>
      </c>
      <c r="L272" s="98" t="s">
        <v>392</v>
      </c>
    </row>
    <row r="273" spans="3:12">
      <c r="C273" s="171" t="s">
        <v>58</v>
      </c>
      <c r="D273" s="163"/>
      <c r="E273" s="154">
        <v>0</v>
      </c>
      <c r="F273" s="100">
        <f>IF(E272=0,"",(G272/E272)/12*E272)</f>
        <v>0</v>
      </c>
      <c r="G273" s="97">
        <f>F273</f>
        <v>0</v>
      </c>
      <c r="H273" s="164"/>
      <c r="I273" s="116" t="s">
        <v>513</v>
      </c>
      <c r="J273" s="116" t="str">
        <f>VLOOKUP(I273,Presupuesto!$B$11:$C$565,2,0)</f>
        <v>AGUINALDO Y DECIMO CUARTO MES</v>
      </c>
      <c r="K273" s="98" t="str">
        <f t="shared" si="8"/>
        <v>Posgrado</v>
      </c>
      <c r="L273" s="98" t="s">
        <v>392</v>
      </c>
    </row>
    <row r="274" spans="3:12" ht="15.75" thickBot="1">
      <c r="C274" s="172" t="s">
        <v>59</v>
      </c>
      <c r="D274" s="163"/>
      <c r="E274" s="154">
        <v>0</v>
      </c>
      <c r="F274" s="117">
        <f>IF(E272&lt;6,"",((E272-6)/12)*(G272/E272))</f>
        <v>0</v>
      </c>
      <c r="G274" s="97">
        <f>F274</f>
        <v>0</v>
      </c>
      <c r="H274" s="164"/>
      <c r="I274" s="101" t="s">
        <v>516</v>
      </c>
      <c r="J274" s="101" t="str">
        <f>VLOOKUP(I274,Presupuesto!$B$11:$C$565,2,0)</f>
        <v>DECIMOCUARTO MES</v>
      </c>
      <c r="K274" s="98" t="str">
        <f t="shared" si="8"/>
        <v>Posgrado</v>
      </c>
      <c r="L274" s="98" t="s">
        <v>392</v>
      </c>
    </row>
    <row r="275" spans="3:12" ht="15.75" thickBot="1">
      <c r="C275" s="137" t="s">
        <v>482</v>
      </c>
      <c r="D275" s="199">
        <v>5</v>
      </c>
      <c r="E275" s="152">
        <v>12</v>
      </c>
      <c r="F275" s="297">
        <f>HLOOKUP($C275,$BZ$2:$CM$3,2,0)</f>
        <v>31763.19</v>
      </c>
      <c r="G275" s="113">
        <f>D275*E275*F275</f>
        <v>1905791.4</v>
      </c>
      <c r="H275" s="166" t="s">
        <v>126</v>
      </c>
      <c r="I275" s="114" t="s">
        <v>493</v>
      </c>
      <c r="J275" s="114" t="str">
        <f>VLOOKUP(I275,Presupuesto!$B$11:$C$565,2,0)</f>
        <v>SUELDOS Y SALARIOS PERMANENTES</v>
      </c>
      <c r="K275" s="98" t="s">
        <v>1363</v>
      </c>
      <c r="L275" s="98" t="s">
        <v>391</v>
      </c>
    </row>
    <row r="276" spans="3:12">
      <c r="C276" s="171" t="s">
        <v>58</v>
      </c>
      <c r="D276" s="163"/>
      <c r="E276" s="154">
        <v>0</v>
      </c>
      <c r="F276" s="100">
        <f>IF(E275=0,"",(G275/E275)/12*E275)</f>
        <v>158815.94999999998</v>
      </c>
      <c r="G276" s="97">
        <f>F276</f>
        <v>158815.94999999998</v>
      </c>
      <c r="H276" s="164" t="s">
        <v>126</v>
      </c>
      <c r="I276" s="116" t="s">
        <v>513</v>
      </c>
      <c r="J276" s="116" t="str">
        <f>VLOOKUP(I276,Presupuesto!$B$11:$C$565,2,0)</f>
        <v>AGUINALDO Y DECIMO CUARTO MES</v>
      </c>
      <c r="K276" s="98" t="s">
        <v>1363</v>
      </c>
      <c r="L276" s="98" t="s">
        <v>391</v>
      </c>
    </row>
    <row r="277" spans="3:12" ht="15.75" thickBot="1">
      <c r="C277" s="172" t="s">
        <v>59</v>
      </c>
      <c r="D277" s="163"/>
      <c r="E277" s="154">
        <v>0</v>
      </c>
      <c r="F277" s="117">
        <f>IF(E275&lt;6,"",((E275-6)/12)*(G275/E275))</f>
        <v>79407.974999999991</v>
      </c>
      <c r="G277" s="97">
        <f>F277</f>
        <v>79407.974999999991</v>
      </c>
      <c r="H277" s="164" t="s">
        <v>126</v>
      </c>
      <c r="I277" s="101" t="s">
        <v>516</v>
      </c>
      <c r="J277" s="101" t="str">
        <f>VLOOKUP(I277,Presupuesto!$B$11:$C$565,2,0)</f>
        <v>DECIMOCUARTO MES</v>
      </c>
      <c r="K277" s="98" t="s">
        <v>1363</v>
      </c>
      <c r="L277" s="98" t="s">
        <v>391</v>
      </c>
    </row>
    <row r="278" spans="3:12" ht="15.75" thickBot="1">
      <c r="C278" s="137" t="s">
        <v>483</v>
      </c>
      <c r="D278" s="199"/>
      <c r="E278" s="152">
        <v>12</v>
      </c>
      <c r="F278" s="297">
        <f>HLOOKUP($C278,$BZ$2:$CM$3,2,0)</f>
        <v>29777.99</v>
      </c>
      <c r="G278" s="113">
        <f>D278*E278*F278</f>
        <v>0</v>
      </c>
      <c r="H278" s="166"/>
      <c r="I278" s="114" t="s">
        <v>493</v>
      </c>
      <c r="J278" s="114" t="str">
        <f>VLOOKUP(I278,Presupuesto!$B$11:$C$565,2,0)</f>
        <v>SUELDOS Y SALARIOS PERMANENTES</v>
      </c>
      <c r="K278" s="98" t="str">
        <f t="shared" si="8"/>
        <v>Posgrado</v>
      </c>
      <c r="L278" s="98" t="s">
        <v>392</v>
      </c>
    </row>
    <row r="279" spans="3:12">
      <c r="C279" s="171" t="s">
        <v>58</v>
      </c>
      <c r="D279" s="163"/>
      <c r="E279" s="154">
        <v>0</v>
      </c>
      <c r="F279" s="100">
        <f>IF(E278=0,"",(G278/E278)/12*E278)</f>
        <v>0</v>
      </c>
      <c r="G279" s="97">
        <f>F279</f>
        <v>0</v>
      </c>
      <c r="H279" s="164"/>
      <c r="I279" s="116" t="s">
        <v>513</v>
      </c>
      <c r="J279" s="116" t="str">
        <f>VLOOKUP(I279,Presupuesto!$B$11:$C$565,2,0)</f>
        <v>AGUINALDO Y DECIMO CUARTO MES</v>
      </c>
      <c r="K279" s="98" t="str">
        <f t="shared" si="8"/>
        <v>Posgrado</v>
      </c>
      <c r="L279" s="98" t="s">
        <v>392</v>
      </c>
    </row>
    <row r="280" spans="3:12" ht="15.75" thickBot="1">
      <c r="C280" s="172" t="s">
        <v>59</v>
      </c>
      <c r="D280" s="163"/>
      <c r="E280" s="154">
        <v>0</v>
      </c>
      <c r="F280" s="117">
        <f>IF(E278&lt;6,"",((E278-6)/12)*(G278/E278))</f>
        <v>0</v>
      </c>
      <c r="G280" s="97">
        <f>F280</f>
        <v>0</v>
      </c>
      <c r="H280" s="164"/>
      <c r="I280" s="101" t="s">
        <v>516</v>
      </c>
      <c r="J280" s="101" t="str">
        <f>VLOOKUP(I280,Presupuesto!$B$11:$C$565,2,0)</f>
        <v>DECIMOCUARTO MES</v>
      </c>
      <c r="K280" s="98" t="str">
        <f t="shared" si="8"/>
        <v>Posgrado</v>
      </c>
      <c r="L280" s="98" t="s">
        <v>392</v>
      </c>
    </row>
    <row r="281" spans="3:12" ht="15.75" thickBot="1">
      <c r="C281" s="137" t="s">
        <v>484</v>
      </c>
      <c r="D281" s="199"/>
      <c r="E281" s="152">
        <v>12</v>
      </c>
      <c r="F281" s="297">
        <f>HLOOKUP($C281,$BZ$2:$CM$3,2,0)</f>
        <v>27792.79</v>
      </c>
      <c r="G281" s="113">
        <f>D281*E281*F281</f>
        <v>0</v>
      </c>
      <c r="H281" s="166"/>
      <c r="I281" s="114" t="s">
        <v>493</v>
      </c>
      <c r="J281" s="114" t="str">
        <f>VLOOKUP(I281,Presupuesto!$B$11:$C$565,2,0)</f>
        <v>SUELDOS Y SALARIOS PERMANENTES</v>
      </c>
      <c r="K281" s="98" t="str">
        <f t="shared" si="8"/>
        <v>Posgrado</v>
      </c>
      <c r="L281" s="98" t="s">
        <v>392</v>
      </c>
    </row>
    <row r="282" spans="3:12">
      <c r="C282" s="171" t="s">
        <v>58</v>
      </c>
      <c r="D282" s="163"/>
      <c r="E282" s="154">
        <v>0</v>
      </c>
      <c r="F282" s="100">
        <f>IF(E281=0,"",(G281/E281)/12*E281)</f>
        <v>0</v>
      </c>
      <c r="G282" s="97">
        <f>F282</f>
        <v>0</v>
      </c>
      <c r="H282" s="164"/>
      <c r="I282" s="116" t="s">
        <v>513</v>
      </c>
      <c r="J282" s="116" t="str">
        <f>VLOOKUP(I282,Presupuesto!$B$11:$C$565,2,0)</f>
        <v>AGUINALDO Y DECIMO CUARTO MES</v>
      </c>
      <c r="K282" s="98" t="str">
        <f t="shared" si="8"/>
        <v>Posgrado</v>
      </c>
      <c r="L282" s="98" t="s">
        <v>392</v>
      </c>
    </row>
    <row r="283" spans="3:12" ht="15.75" thickBot="1">
      <c r="C283" s="172" t="s">
        <v>59</v>
      </c>
      <c r="D283" s="163"/>
      <c r="E283" s="154">
        <v>0</v>
      </c>
      <c r="F283" s="117">
        <f>IF(E281&lt;6,"",((E281-6)/12)*(G281/E281))</f>
        <v>0</v>
      </c>
      <c r="G283" s="97">
        <f>F283</f>
        <v>0</v>
      </c>
      <c r="H283" s="164"/>
      <c r="I283" s="101" t="s">
        <v>516</v>
      </c>
      <c r="J283" s="101" t="str">
        <f>VLOOKUP(I283,Presupuesto!$B$11:$C$565,2,0)</f>
        <v>DECIMOCUARTO MES</v>
      </c>
      <c r="K283" s="98" t="str">
        <f t="shared" si="8"/>
        <v>Posgrado</v>
      </c>
      <c r="L283" s="98" t="s">
        <v>392</v>
      </c>
    </row>
    <row r="284" spans="3:12" ht="15.75" thickBot="1">
      <c r="C284" s="137" t="s">
        <v>485</v>
      </c>
      <c r="D284" s="199"/>
      <c r="E284" s="152">
        <v>12</v>
      </c>
      <c r="F284" s="297">
        <f>HLOOKUP($C284,$BZ$2:$CM$3,2,0)</f>
        <v>18859.39</v>
      </c>
      <c r="G284" s="113">
        <f>D284*E284*F284</f>
        <v>0</v>
      </c>
      <c r="H284" s="166"/>
      <c r="I284" s="114" t="s">
        <v>493</v>
      </c>
      <c r="J284" s="114" t="str">
        <f>VLOOKUP(I284,Presupuesto!$B$11:$C$565,2,0)</f>
        <v>SUELDOS Y SALARIOS PERMANENTES</v>
      </c>
      <c r="K284" s="98" t="str">
        <f t="shared" si="8"/>
        <v>Posgrado</v>
      </c>
      <c r="L284" s="98" t="s">
        <v>392</v>
      </c>
    </row>
    <row r="285" spans="3:12">
      <c r="C285" s="171" t="s">
        <v>58</v>
      </c>
      <c r="D285" s="163"/>
      <c r="E285" s="154">
        <v>0</v>
      </c>
      <c r="F285" s="100">
        <f>IF(E284=0,"",(G284/E284)/12*E284)</f>
        <v>0</v>
      </c>
      <c r="G285" s="97">
        <f>F285</f>
        <v>0</v>
      </c>
      <c r="H285" s="164"/>
      <c r="I285" s="116" t="s">
        <v>513</v>
      </c>
      <c r="J285" s="116" t="str">
        <f>VLOOKUP(I285,Presupuesto!$B$11:$C$565,2,0)</f>
        <v>AGUINALDO Y DECIMO CUARTO MES</v>
      </c>
      <c r="K285" s="98" t="str">
        <f t="shared" si="8"/>
        <v>Posgrado</v>
      </c>
      <c r="L285" s="98" t="s">
        <v>392</v>
      </c>
    </row>
    <row r="286" spans="3:12" ht="15.75" thickBot="1">
      <c r="C286" s="172" t="s">
        <v>59</v>
      </c>
      <c r="D286" s="163"/>
      <c r="E286" s="154">
        <v>0</v>
      </c>
      <c r="F286" s="117">
        <f>IF(E284&lt;6,"",((E284-6)/12)*(G284/E284))</f>
        <v>0</v>
      </c>
      <c r="G286" s="97">
        <f>F286</f>
        <v>0</v>
      </c>
      <c r="H286" s="164"/>
      <c r="I286" s="101" t="s">
        <v>516</v>
      </c>
      <c r="J286" s="101" t="str">
        <f>VLOOKUP(I286,Presupuesto!$B$11:$C$565,2,0)</f>
        <v>DECIMOCUARTO MES</v>
      </c>
      <c r="K286" s="98" t="str">
        <f t="shared" si="8"/>
        <v>Posgrado</v>
      </c>
      <c r="L286" s="98" t="s">
        <v>392</v>
      </c>
    </row>
    <row r="287" spans="3:12" ht="15.75" thickBot="1">
      <c r="C287" s="137" t="s">
        <v>486</v>
      </c>
      <c r="D287" s="199"/>
      <c r="E287" s="152">
        <v>12</v>
      </c>
      <c r="F287" s="297">
        <f>HLOOKUP($C287,$BZ$2:$CM$3,2,0)</f>
        <v>17866.8</v>
      </c>
      <c r="G287" s="113">
        <f>D287*E287*F287</f>
        <v>0</v>
      </c>
      <c r="H287" s="166"/>
      <c r="I287" s="114" t="s">
        <v>493</v>
      </c>
      <c r="J287" s="114" t="str">
        <f>VLOOKUP(I287,Presupuesto!$B$11:$C$565,2,0)</f>
        <v>SUELDOS Y SALARIOS PERMANENTES</v>
      </c>
      <c r="K287" s="98" t="str">
        <f t="shared" si="8"/>
        <v>Posgrado</v>
      </c>
      <c r="L287" s="98" t="s">
        <v>392</v>
      </c>
    </row>
    <row r="288" spans="3:12">
      <c r="C288" s="171" t="s">
        <v>58</v>
      </c>
      <c r="D288" s="163"/>
      <c r="E288" s="154">
        <v>0</v>
      </c>
      <c r="F288" s="100">
        <f>IF(E287=0,"",(G287/E287)/12*E287)</f>
        <v>0</v>
      </c>
      <c r="G288" s="97">
        <f>F288</f>
        <v>0</v>
      </c>
      <c r="H288" s="164"/>
      <c r="I288" s="116" t="s">
        <v>513</v>
      </c>
      <c r="J288" s="116" t="str">
        <f>VLOOKUP(I288,Presupuesto!$B$11:$C$565,2,0)</f>
        <v>AGUINALDO Y DECIMO CUARTO MES</v>
      </c>
      <c r="K288" s="98" t="str">
        <f t="shared" si="8"/>
        <v>Posgrado</v>
      </c>
      <c r="L288" s="98" t="s">
        <v>392</v>
      </c>
    </row>
    <row r="289" spans="3:12" ht="15.75" thickBot="1">
      <c r="C289" s="172" t="s">
        <v>59</v>
      </c>
      <c r="D289" s="163"/>
      <c r="E289" s="154">
        <v>0</v>
      </c>
      <c r="F289" s="117">
        <f>IF(E287&lt;6,"",((E287-6)/12)*(G287/E287))</f>
        <v>0</v>
      </c>
      <c r="G289" s="97">
        <f>F289</f>
        <v>0</v>
      </c>
      <c r="H289" s="164"/>
      <c r="I289" s="101" t="s">
        <v>516</v>
      </c>
      <c r="J289" s="101" t="str">
        <f>VLOOKUP(I289,Presupuesto!$B$11:$C$565,2,0)</f>
        <v>DECIMOCUARTO MES</v>
      </c>
      <c r="K289" s="98" t="str">
        <f t="shared" si="8"/>
        <v>Posgrado</v>
      </c>
      <c r="L289" s="98" t="s">
        <v>392</v>
      </c>
    </row>
    <row r="290" spans="3:12" ht="15.75" thickBot="1">
      <c r="C290" s="137" t="s">
        <v>487</v>
      </c>
      <c r="D290" s="199"/>
      <c r="E290" s="152">
        <v>12</v>
      </c>
      <c r="F290" s="297">
        <f>HLOOKUP($C290,$BZ$2:$CM$3,2,0)</f>
        <v>13896.4</v>
      </c>
      <c r="G290" s="113">
        <f>D290*E290*F290</f>
        <v>0</v>
      </c>
      <c r="H290" s="166"/>
      <c r="I290" s="114" t="s">
        <v>493</v>
      </c>
      <c r="J290" s="114" t="str">
        <f>VLOOKUP(I290,Presupuesto!$B$11:$C$565,2,0)</f>
        <v>SUELDOS Y SALARIOS PERMANENTES</v>
      </c>
      <c r="K290" s="98" t="str">
        <f t="shared" si="8"/>
        <v>Posgrado</v>
      </c>
      <c r="L290" s="98" t="s">
        <v>392</v>
      </c>
    </row>
    <row r="291" spans="3:12">
      <c r="C291" s="171" t="s">
        <v>58</v>
      </c>
      <c r="D291" s="163"/>
      <c r="E291" s="154">
        <v>0</v>
      </c>
      <c r="F291" s="100">
        <f>IF(E290=0,"",(G290/E290)/12*E290)</f>
        <v>0</v>
      </c>
      <c r="G291" s="97">
        <f>F291</f>
        <v>0</v>
      </c>
      <c r="H291" s="164"/>
      <c r="I291" s="116" t="s">
        <v>513</v>
      </c>
      <c r="J291" s="116" t="str">
        <f>VLOOKUP(I291,Presupuesto!$B$11:$C$565,2,0)</f>
        <v>AGUINALDO Y DECIMO CUARTO MES</v>
      </c>
      <c r="K291" s="98" t="str">
        <f t="shared" si="8"/>
        <v>Posgrado</v>
      </c>
      <c r="L291" s="98" t="s">
        <v>392</v>
      </c>
    </row>
    <row r="292" spans="3:12" ht="15.75" thickBot="1">
      <c r="C292" s="172" t="s">
        <v>59</v>
      </c>
      <c r="D292" s="163"/>
      <c r="E292" s="154">
        <v>0</v>
      </c>
      <c r="F292" s="117">
        <f>IF(E290&lt;6,"",((E290-6)/12)*(G290/E290))</f>
        <v>0</v>
      </c>
      <c r="G292" s="97">
        <f>F292</f>
        <v>0</v>
      </c>
      <c r="H292" s="164"/>
      <c r="I292" s="101" t="s">
        <v>516</v>
      </c>
      <c r="J292" s="101" t="str">
        <f>VLOOKUP(I292,Presupuesto!$B$11:$C$565,2,0)</f>
        <v>DECIMOCUARTO MES</v>
      </c>
      <c r="K292" s="98" t="str">
        <f t="shared" si="8"/>
        <v>Posgrado</v>
      </c>
      <c r="L292" s="98" t="s">
        <v>392</v>
      </c>
    </row>
    <row r="293" spans="3:12" ht="15.75" thickBot="1">
      <c r="C293" s="137" t="s">
        <v>488</v>
      </c>
      <c r="D293" s="199"/>
      <c r="E293" s="152">
        <v>12</v>
      </c>
      <c r="F293" s="297">
        <f>HLOOKUP($C293,$BZ$2:$CM$3,2,0)</f>
        <v>15004.09</v>
      </c>
      <c r="G293" s="113">
        <f>D293*E293*F293</f>
        <v>0</v>
      </c>
      <c r="H293" s="166"/>
      <c r="I293" s="114" t="s">
        <v>493</v>
      </c>
      <c r="J293" s="114" t="str">
        <f>VLOOKUP(I293,Presupuesto!$B$11:$C$565,2,0)</f>
        <v>SUELDOS Y SALARIOS PERMANENTES</v>
      </c>
      <c r="K293" s="98" t="str">
        <f t="shared" si="8"/>
        <v>Posgrado</v>
      </c>
      <c r="L293" s="98" t="s">
        <v>392</v>
      </c>
    </row>
    <row r="294" spans="3:12">
      <c r="C294" s="171" t="s">
        <v>58</v>
      </c>
      <c r="D294" s="163"/>
      <c r="E294" s="154">
        <v>0</v>
      </c>
      <c r="F294" s="100">
        <f>IF(E293=0,"",(G293/E293)/12*E293)</f>
        <v>0</v>
      </c>
      <c r="G294" s="97">
        <f>F294</f>
        <v>0</v>
      </c>
      <c r="H294" s="164"/>
      <c r="I294" s="116" t="s">
        <v>513</v>
      </c>
      <c r="J294" s="116" t="str">
        <f>VLOOKUP(I294,Presupuesto!$B$11:$C$565,2,0)</f>
        <v>AGUINALDO Y DECIMO CUARTO MES</v>
      </c>
      <c r="K294" s="98" t="str">
        <f t="shared" si="8"/>
        <v>Posgrado</v>
      </c>
      <c r="L294" s="98" t="s">
        <v>392</v>
      </c>
    </row>
    <row r="295" spans="3:12" ht="15.75" thickBot="1">
      <c r="C295" s="172" t="s">
        <v>59</v>
      </c>
      <c r="D295" s="163"/>
      <c r="E295" s="154">
        <v>0</v>
      </c>
      <c r="F295" s="117">
        <f>IF(E293&lt;6,"",((E293-6)/12)*(G293/E293))</f>
        <v>0</v>
      </c>
      <c r="G295" s="97">
        <f>F295</f>
        <v>0</v>
      </c>
      <c r="H295" s="164"/>
      <c r="I295" s="101" t="s">
        <v>516</v>
      </c>
      <c r="J295" s="101" t="str">
        <f>VLOOKUP(I295,Presupuesto!$B$11:$C$565,2,0)</f>
        <v>DECIMOCUARTO MES</v>
      </c>
      <c r="K295" s="98" t="str">
        <f t="shared" si="8"/>
        <v>Posgrado</v>
      </c>
      <c r="L295" s="98" t="s">
        <v>392</v>
      </c>
    </row>
    <row r="296" spans="3:12" ht="15.75" thickBot="1">
      <c r="C296" s="137" t="s">
        <v>489</v>
      </c>
      <c r="D296" s="199"/>
      <c r="E296" s="152">
        <v>12</v>
      </c>
      <c r="F296" s="297">
        <f>HLOOKUP($C296,$BZ$2:$CM$3,2,0)</f>
        <v>13238.9</v>
      </c>
      <c r="G296" s="113">
        <f>D296*E296*F296</f>
        <v>0</v>
      </c>
      <c r="H296" s="166"/>
      <c r="I296" s="114" t="s">
        <v>493</v>
      </c>
      <c r="J296" s="114" t="str">
        <f>VLOOKUP(I296,Presupuesto!$B$11:$C$565,2,0)</f>
        <v>SUELDOS Y SALARIOS PERMANENTES</v>
      </c>
      <c r="K296" s="98" t="str">
        <f t="shared" si="8"/>
        <v>Posgrado</v>
      </c>
      <c r="L296" s="98" t="s">
        <v>392</v>
      </c>
    </row>
    <row r="297" spans="3:12">
      <c r="C297" s="171" t="s">
        <v>58</v>
      </c>
      <c r="D297" s="163"/>
      <c r="E297" s="154">
        <v>0</v>
      </c>
      <c r="F297" s="100">
        <f>IF(E296=0,"",(G296/E296)/12*E296)</f>
        <v>0</v>
      </c>
      <c r="G297" s="97">
        <f>F297</f>
        <v>0</v>
      </c>
      <c r="H297" s="164"/>
      <c r="I297" s="116" t="s">
        <v>513</v>
      </c>
      <c r="J297" s="116" t="str">
        <f>VLOOKUP(I297,Presupuesto!$B$11:$C$565,2,0)</f>
        <v>AGUINALDO Y DECIMO CUARTO MES</v>
      </c>
      <c r="K297" s="98" t="str">
        <f t="shared" si="8"/>
        <v>Posgrado</v>
      </c>
      <c r="L297" s="98" t="s">
        <v>392</v>
      </c>
    </row>
    <row r="298" spans="3:12" ht="15.75" thickBot="1">
      <c r="C298" s="172" t="s">
        <v>59</v>
      </c>
      <c r="D298" s="163"/>
      <c r="E298" s="154">
        <v>0</v>
      </c>
      <c r="F298" s="117">
        <f>IF(E296&lt;6,"",((E296-6)/12)*(G296/E296))</f>
        <v>0</v>
      </c>
      <c r="G298" s="97">
        <f>F298</f>
        <v>0</v>
      </c>
      <c r="H298" s="164"/>
      <c r="I298" s="101" t="s">
        <v>516</v>
      </c>
      <c r="J298" s="101" t="str">
        <f>VLOOKUP(I298,Presupuesto!$B$11:$C$565,2,0)</f>
        <v>DECIMOCUARTO MES</v>
      </c>
      <c r="K298" s="98" t="str">
        <f t="shared" si="8"/>
        <v>Posgrado</v>
      </c>
      <c r="L298" s="98" t="s">
        <v>392</v>
      </c>
    </row>
    <row r="299" spans="3:12" ht="15.75" thickBot="1">
      <c r="C299" s="137" t="s">
        <v>490</v>
      </c>
      <c r="D299" s="199"/>
      <c r="E299" s="152">
        <v>12</v>
      </c>
      <c r="F299" s="297">
        <f>HLOOKUP($C299,$BZ$2:$CM$3,2,0)</f>
        <v>12356.31</v>
      </c>
      <c r="G299" s="113">
        <f>D299*E299*F299</f>
        <v>0</v>
      </c>
      <c r="H299" s="166"/>
      <c r="I299" s="114" t="s">
        <v>493</v>
      </c>
      <c r="J299" s="114" t="str">
        <f>VLOOKUP(I299,Presupuesto!$B$11:$C$565,2,0)</f>
        <v>SUELDOS Y SALARIOS PERMANENTES</v>
      </c>
      <c r="K299" s="98" t="str">
        <f t="shared" ref="K299:K313" si="9">$K$266</f>
        <v>Posgrado</v>
      </c>
      <c r="L299" s="98" t="s">
        <v>392</v>
      </c>
    </row>
    <row r="300" spans="3:12">
      <c r="C300" s="171" t="s">
        <v>58</v>
      </c>
      <c r="D300" s="163"/>
      <c r="E300" s="154">
        <v>0</v>
      </c>
      <c r="F300" s="100">
        <f>IF(E299=0,"",(G299/E299)/12*E299)</f>
        <v>0</v>
      </c>
      <c r="G300" s="97">
        <f>F300</f>
        <v>0</v>
      </c>
      <c r="H300" s="164"/>
      <c r="I300" s="116" t="s">
        <v>513</v>
      </c>
      <c r="J300" s="116" t="str">
        <f>VLOOKUP(I300,Presupuesto!$B$11:$C$565,2,0)</f>
        <v>AGUINALDO Y DECIMO CUARTO MES</v>
      </c>
      <c r="K300" s="98" t="str">
        <f t="shared" si="9"/>
        <v>Posgrado</v>
      </c>
      <c r="L300" s="98" t="s">
        <v>392</v>
      </c>
    </row>
    <row r="301" spans="3:12" ht="15.75" thickBot="1">
      <c r="C301" s="172" t="s">
        <v>59</v>
      </c>
      <c r="D301" s="163"/>
      <c r="E301" s="154">
        <v>0</v>
      </c>
      <c r="F301" s="117">
        <f>IF(E299&lt;6,"",((E299-6)/12)*(G299/E299))</f>
        <v>0</v>
      </c>
      <c r="G301" s="97">
        <f>F301</f>
        <v>0</v>
      </c>
      <c r="H301" s="164"/>
      <c r="I301" s="101" t="s">
        <v>516</v>
      </c>
      <c r="J301" s="101" t="str">
        <f>VLOOKUP(I301,Presupuesto!$B$11:$C$565,2,0)</f>
        <v>DECIMOCUARTO MES</v>
      </c>
      <c r="K301" s="98" t="str">
        <f t="shared" si="9"/>
        <v>Posgrado</v>
      </c>
      <c r="L301" s="98" t="s">
        <v>392</v>
      </c>
    </row>
    <row r="302" spans="3:12" ht="15.75" thickBot="1">
      <c r="C302" s="137" t="s">
        <v>491</v>
      </c>
      <c r="D302" s="199"/>
      <c r="E302" s="152">
        <v>12</v>
      </c>
      <c r="F302" s="297">
        <f>HLOOKUP($C302,$BZ$2:$CM$3,2,0)</f>
        <v>463.22</v>
      </c>
      <c r="G302" s="113">
        <f>D302*E302*F302</f>
        <v>0</v>
      </c>
      <c r="H302" s="166"/>
      <c r="I302" s="114" t="s">
        <v>493</v>
      </c>
      <c r="J302" s="114" t="str">
        <f>VLOOKUP(I302,Presupuesto!$B$11:$C$565,2,0)</f>
        <v>SUELDOS Y SALARIOS PERMANENTES</v>
      </c>
      <c r="K302" s="98" t="str">
        <f t="shared" si="9"/>
        <v>Posgrado</v>
      </c>
      <c r="L302" s="98" t="s">
        <v>392</v>
      </c>
    </row>
    <row r="303" spans="3:12">
      <c r="C303" s="171" t="s">
        <v>58</v>
      </c>
      <c r="D303" s="163"/>
      <c r="E303" s="154">
        <v>0</v>
      </c>
      <c r="F303" s="100">
        <f>IF(E302=0,"",(G302/E302)/12*E302)</f>
        <v>0</v>
      </c>
      <c r="G303" s="97">
        <f>F303</f>
        <v>0</v>
      </c>
      <c r="H303" s="164"/>
      <c r="I303" s="116" t="s">
        <v>513</v>
      </c>
      <c r="J303" s="116" t="str">
        <f>VLOOKUP(I303,Presupuesto!$B$11:$C$565,2,0)</f>
        <v>AGUINALDO Y DECIMO CUARTO MES</v>
      </c>
      <c r="K303" s="98" t="str">
        <f t="shared" si="9"/>
        <v>Posgrado</v>
      </c>
      <c r="L303" s="98" t="s">
        <v>392</v>
      </c>
    </row>
    <row r="304" spans="3:12" ht="15.75" thickBot="1">
      <c r="C304" s="172" t="s">
        <v>59</v>
      </c>
      <c r="D304" s="163"/>
      <c r="E304" s="154">
        <v>0</v>
      </c>
      <c r="F304" s="117">
        <f>IF(E302&lt;6,"",((E302-6)/12)*(G302/E302))</f>
        <v>0</v>
      </c>
      <c r="G304" s="97">
        <f>F304</f>
        <v>0</v>
      </c>
      <c r="H304" s="164"/>
      <c r="I304" s="101" t="s">
        <v>516</v>
      </c>
      <c r="J304" s="101" t="str">
        <f>VLOOKUP(I304,Presupuesto!$B$11:$C$565,2,0)</f>
        <v>DECIMOCUARTO MES</v>
      </c>
      <c r="K304" s="98" t="str">
        <f t="shared" si="9"/>
        <v>Posgrado</v>
      </c>
      <c r="L304" s="98" t="s">
        <v>392</v>
      </c>
    </row>
    <row r="305" spans="3:12" ht="15.75" thickBot="1">
      <c r="C305" s="137" t="s">
        <v>492</v>
      </c>
      <c r="D305" s="199"/>
      <c r="E305" s="152">
        <v>12</v>
      </c>
      <c r="F305" s="297">
        <f>HLOOKUP($C305,$BZ$2:$CM$3,2,0)</f>
        <v>2007.3</v>
      </c>
      <c r="G305" s="113">
        <f>D305*E305*F305</f>
        <v>0</v>
      </c>
      <c r="H305" s="166"/>
      <c r="I305" s="114" t="s">
        <v>493</v>
      </c>
      <c r="J305" s="114" t="str">
        <f>VLOOKUP(I305,Presupuesto!$B$11:$C$565,2,0)</f>
        <v>SUELDOS Y SALARIOS PERMANENTES</v>
      </c>
      <c r="K305" s="98" t="str">
        <f t="shared" si="9"/>
        <v>Posgrado</v>
      </c>
      <c r="L305" s="98" t="s">
        <v>392</v>
      </c>
    </row>
    <row r="306" spans="3:12">
      <c r="C306" s="171" t="s">
        <v>58</v>
      </c>
      <c r="D306" s="163"/>
      <c r="E306" s="154">
        <v>0</v>
      </c>
      <c r="F306" s="100">
        <f>IF(E305=0,"",(G305/E305)/12*E305)</f>
        <v>0</v>
      </c>
      <c r="G306" s="97">
        <f>F306</f>
        <v>0</v>
      </c>
      <c r="H306" s="164"/>
      <c r="I306" s="116" t="s">
        <v>513</v>
      </c>
      <c r="J306" s="116" t="str">
        <f>VLOOKUP(I306,Presupuesto!$B$11:$C$565,2,0)</f>
        <v>AGUINALDO Y DECIMO CUARTO MES</v>
      </c>
      <c r="K306" s="98" t="str">
        <f t="shared" si="9"/>
        <v>Posgrado</v>
      </c>
      <c r="L306" s="98" t="s">
        <v>392</v>
      </c>
    </row>
    <row r="307" spans="3:12" ht="15.75" thickBot="1">
      <c r="C307" s="172" t="s">
        <v>59</v>
      </c>
      <c r="D307" s="163"/>
      <c r="E307" s="154">
        <v>0</v>
      </c>
      <c r="F307" s="117">
        <f>IF(E305&lt;6,"",((E305-6)/12)*(G305/E305))</f>
        <v>0</v>
      </c>
      <c r="G307" s="97">
        <f>F307</f>
        <v>0</v>
      </c>
      <c r="H307" s="164"/>
      <c r="I307" s="101" t="s">
        <v>516</v>
      </c>
      <c r="J307" s="101" t="str">
        <f>VLOOKUP(I307,Presupuesto!$B$11:$C$565,2,0)</f>
        <v>DECIMOCUARTO MES</v>
      </c>
      <c r="K307" s="98" t="str">
        <f t="shared" si="9"/>
        <v>Posgrado</v>
      </c>
      <c r="L307" s="98" t="s">
        <v>392</v>
      </c>
    </row>
    <row r="308" spans="3:12" ht="15.75" thickBot="1">
      <c r="C308" s="140" t="s">
        <v>83</v>
      </c>
      <c r="D308" s="199"/>
      <c r="E308" s="152">
        <v>12</v>
      </c>
      <c r="F308" s="139">
        <v>30000</v>
      </c>
      <c r="G308" s="113">
        <f>D308*E308*F308</f>
        <v>0</v>
      </c>
      <c r="H308" s="166"/>
      <c r="I308" s="114" t="s">
        <v>561</v>
      </c>
      <c r="J308" s="114" t="str">
        <f>VLOOKUP(I308,Presupuesto!$B$11:$C$565,2,0)</f>
        <v>CONTRATOS ESPECIALES</v>
      </c>
      <c r="K308" s="98" t="str">
        <f t="shared" si="9"/>
        <v>Posgrado</v>
      </c>
      <c r="L308" s="98" t="s">
        <v>392</v>
      </c>
    </row>
    <row r="309" spans="3:12">
      <c r="C309" s="171" t="s">
        <v>58</v>
      </c>
      <c r="D309" s="163"/>
      <c r="E309" s="154">
        <v>0</v>
      </c>
      <c r="F309" s="117">
        <f>IF(E308=0,"",(G308/E308)/12*E308)</f>
        <v>0</v>
      </c>
      <c r="G309" s="97">
        <f>F309</f>
        <v>0</v>
      </c>
      <c r="H309" s="164"/>
      <c r="I309" s="101" t="s">
        <v>561</v>
      </c>
      <c r="J309" s="101" t="str">
        <f>VLOOKUP(I309,Presupuesto!$B$11:$C$565,2,0)</f>
        <v>CONTRATOS ESPECIALES</v>
      </c>
      <c r="K309" s="98" t="str">
        <f t="shared" si="9"/>
        <v>Posgrado</v>
      </c>
      <c r="L309" s="98" t="s">
        <v>391</v>
      </c>
    </row>
    <row r="310" spans="3:12" ht="15.75" thickBot="1">
      <c r="C310" s="172" t="s">
        <v>59</v>
      </c>
      <c r="D310" s="163"/>
      <c r="E310" s="154">
        <v>0</v>
      </c>
      <c r="F310" s="100">
        <f>IF(E308&lt;6,"",((E308-6)/12)*(G308/E308))</f>
        <v>0</v>
      </c>
      <c r="G310" s="97">
        <f>F310</f>
        <v>0</v>
      </c>
      <c r="H310" s="164"/>
      <c r="I310" s="101" t="s">
        <v>561</v>
      </c>
      <c r="J310" s="101" t="str">
        <f>VLOOKUP(I310,Presupuesto!$B$11:$C$565,2,0)</f>
        <v>CONTRATOS ESPECIALES</v>
      </c>
      <c r="K310" s="98" t="str">
        <f t="shared" si="9"/>
        <v>Posgrado</v>
      </c>
      <c r="L310" s="98" t="s">
        <v>396</v>
      </c>
    </row>
    <row r="311" spans="3:12" ht="15.75" thickBot="1">
      <c r="C311" s="140" t="s">
        <v>60</v>
      </c>
      <c r="D311" s="199"/>
      <c r="E311" s="152">
        <v>12</v>
      </c>
      <c r="F311" s="118">
        <v>30000</v>
      </c>
      <c r="G311" s="113">
        <f>D311*E311*F311</f>
        <v>0</v>
      </c>
      <c r="H311" s="166"/>
      <c r="I311" s="114" t="s">
        <v>702</v>
      </c>
      <c r="J311" s="114" t="str">
        <f>VLOOKUP(I311,Presupuesto!$B$11:$C$565,2,0)</f>
        <v>OTROS SERVICIOS TECNICOS Y PROFESIONALES</v>
      </c>
      <c r="K311" s="98" t="str">
        <f t="shared" si="9"/>
        <v>Posgrado</v>
      </c>
      <c r="L311" s="98" t="s">
        <v>391</v>
      </c>
    </row>
    <row r="312" spans="3:12">
      <c r="C312" s="171" t="s">
        <v>58</v>
      </c>
      <c r="D312" s="163"/>
      <c r="E312" s="154">
        <v>0</v>
      </c>
      <c r="F312" s="100">
        <v>0</v>
      </c>
      <c r="G312" s="97">
        <f>F312</f>
        <v>0</v>
      </c>
      <c r="H312" s="164"/>
      <c r="I312" s="101" t="s">
        <v>702</v>
      </c>
      <c r="J312" s="101" t="str">
        <f>VLOOKUP(I312,Presupuesto!$B$11:$C$565,2,0)</f>
        <v>OTROS SERVICIOS TECNICOS Y PROFESIONALES</v>
      </c>
      <c r="K312" s="98" t="str">
        <f t="shared" si="9"/>
        <v>Posgrado</v>
      </c>
      <c r="L312" s="98" t="s">
        <v>391</v>
      </c>
    </row>
    <row r="313" spans="3:12" ht="15.75" thickBot="1">
      <c r="C313" s="172" t="s">
        <v>59</v>
      </c>
      <c r="D313" s="163"/>
      <c r="E313" s="154">
        <v>0</v>
      </c>
      <c r="F313" s="100">
        <v>0</v>
      </c>
      <c r="G313" s="97">
        <f>F313</f>
        <v>0</v>
      </c>
      <c r="H313" s="164"/>
      <c r="I313" s="101" t="s">
        <v>702</v>
      </c>
      <c r="J313" s="101" t="str">
        <f>VLOOKUP(I313,Presupuesto!$B$11:$C$565,2,0)</f>
        <v>OTROS SERVICIOS TECNICOS Y PROFESIONALES</v>
      </c>
      <c r="K313" s="98" t="str">
        <f t="shared" si="9"/>
        <v>Posgrado</v>
      </c>
      <c r="L313" s="98" t="s">
        <v>391</v>
      </c>
    </row>
    <row r="314" spans="3:12" ht="15.75" thickBot="1">
      <c r="C314" s="140" t="s">
        <v>61</v>
      </c>
      <c r="D314" s="199">
        <v>2</v>
      </c>
      <c r="E314" s="152">
        <v>12</v>
      </c>
      <c r="F314" s="118">
        <v>12000</v>
      </c>
      <c r="G314" s="113">
        <f>D314*E314*F314</f>
        <v>288000</v>
      </c>
      <c r="H314" s="166" t="s">
        <v>126</v>
      </c>
      <c r="I314" s="114" t="s">
        <v>493</v>
      </c>
      <c r="J314" s="114" t="str">
        <f>VLOOKUP(I314,Presupuesto!$B$11:$C$565,2,0)</f>
        <v>SUELDOS Y SALARIOS PERMANENTES</v>
      </c>
      <c r="K314" s="98" t="s">
        <v>1363</v>
      </c>
      <c r="L314" s="98" t="s">
        <v>391</v>
      </c>
    </row>
    <row r="315" spans="3:12">
      <c r="C315" s="171" t="s">
        <v>58</v>
      </c>
      <c r="D315" s="169"/>
      <c r="E315" s="131">
        <v>0</v>
      </c>
      <c r="F315" s="119">
        <f>IF(E314=0,"",(G314/E314)/12*E314)</f>
        <v>24000</v>
      </c>
      <c r="G315" s="120">
        <f>F315</f>
        <v>24000</v>
      </c>
      <c r="H315" s="164" t="s">
        <v>126</v>
      </c>
      <c r="I315" s="101" t="s">
        <v>513</v>
      </c>
      <c r="J315" s="101" t="str">
        <f>VLOOKUP(I315,Presupuesto!$B$11:$C$565,2,0)</f>
        <v>AGUINALDO Y DECIMO CUARTO MES</v>
      </c>
      <c r="K315" s="98" t="s">
        <v>1363</v>
      </c>
      <c r="L315" s="98" t="s">
        <v>391</v>
      </c>
    </row>
    <row r="316" spans="3:12" ht="15.75" thickBot="1">
      <c r="C316" s="173" t="s">
        <v>59</v>
      </c>
      <c r="D316" s="162"/>
      <c r="E316" s="132">
        <v>0</v>
      </c>
      <c r="F316" s="105">
        <f>IF(E314&lt;6,"",((E314-6)/12)*(G314/E314))</f>
        <v>12000</v>
      </c>
      <c r="G316" s="105">
        <f>F316</f>
        <v>12000</v>
      </c>
      <c r="H316" s="162" t="s">
        <v>126</v>
      </c>
      <c r="I316" s="106" t="s">
        <v>516</v>
      </c>
      <c r="J316" s="124" t="str">
        <f>VLOOKUP(I316,Presupuesto!$B$11:$C$565,2,0)</f>
        <v>DECIMOCUARTO MES</v>
      </c>
      <c r="K316" s="106" t="s">
        <v>1363</v>
      </c>
      <c r="L316" s="124" t="s">
        <v>391</v>
      </c>
    </row>
    <row r="318" spans="3:12" ht="15.75" thickBot="1">
      <c r="K318" s="153"/>
    </row>
    <row r="319" spans="3:12" ht="15.75" thickBot="1">
      <c r="C319" s="69" t="s">
        <v>43</v>
      </c>
      <c r="D319" s="30">
        <f>SUM(G326:G376)</f>
        <v>168750</v>
      </c>
      <c r="E319" s="93"/>
      <c r="F319" s="93"/>
      <c r="G319" s="93"/>
      <c r="H319" s="76"/>
      <c r="I319" s="76"/>
      <c r="J319" s="76"/>
      <c r="K319" s="153"/>
    </row>
    <row r="320" spans="3:12">
      <c r="D320" s="31"/>
      <c r="E320" s="93"/>
      <c r="F320" s="93"/>
      <c r="G320" s="93"/>
      <c r="H320" s="76"/>
      <c r="I320" s="76"/>
      <c r="J320" s="76"/>
      <c r="K320" s="153"/>
    </row>
    <row r="321" spans="3:12">
      <c r="D321" s="31"/>
      <c r="E321" s="93"/>
      <c r="F321" s="93"/>
      <c r="G321" s="93"/>
      <c r="H321" s="76"/>
      <c r="I321" s="76"/>
      <c r="J321" s="76"/>
      <c r="K321" s="153"/>
    </row>
    <row r="322" spans="3:12" ht="15.75">
      <c r="C322" s="202" t="s">
        <v>389</v>
      </c>
      <c r="D322" s="351" t="s">
        <v>2027</v>
      </c>
      <c r="E322" s="93"/>
      <c r="F322" s="93"/>
      <c r="G322" s="93"/>
      <c r="H322" s="76"/>
      <c r="I322" s="76"/>
      <c r="J322" s="76"/>
      <c r="K322" s="153"/>
    </row>
    <row r="323" spans="3:12" ht="18.75">
      <c r="C323" s="210" t="str">
        <f>IFERROR(VLOOKUP(D322,'1. Desarrollo e Innov. Curricu.'!$E:$F,2,FALSE),IFERROR(VLOOKUP(D322,'2. Investigación Científica'!$E:$F,2,FALSE),IFERROR(VLOOKUP(D322,'3. Vinculación Univ. Sociedad'!$E:$F,2,FALSE),IFERROR(VLOOKUP(D322,'4. Docencia y Profesorado Univ.'!$E:$F,2,FALSE),IFERROR(VLOOKUP(D322,'5. Estudiantes y Graduados'!$E:$F,2,FALSE),IFERROR(VLOOKUP(D322,'11. Gestion Administrativa'!$E:$F,2,FALSE),IFERROR(VLOOKUP(D322,'13. Gestión Académica'!$E:$F,2,FALSE),IFERROR(VLOOKUP(D322,'8. Asegura. de la Calid. y M'!$E:$F,2,FALSE),IFERROR(VLOOKUP(D322,'6. Gestión del Conocimiento'!$E:$F,2,FALSE),IFERROR(VLOOKUP(D322,'15. Gobernabilidad y Proceso...'!$E:$F,2,FALSE),IFERROR(VLOOKUP(D322,'12. Gestión del Talento Humano'!$E:$F,2,FALSE),IFERROR(VLOOKUP(D322,'14. Internacional... de la E.S.'!$E:$F,2,FALSE),IFERROR(VLOOKUP(D322,'10. Posgrado'!$E:$F,2,FALSE),IFERROR(VLOOKUP(D322,'17. Gestión TIC'!$E:$F,2,FALSE),IFERROR(VLOOKUP(D322,'16. Desa. del Sistema Educ.Sup.'!$E:$F,2,FALSE),IFERROR(VLOOKUP(D322,'9. Cultura de Inno. Insti...'!$E:$F,2,FALSE),VLOOKUP(D322,'7. Lo Esencial de la Reforma U.'!$E:$F,2,0)))))))))))))))))</f>
        <v xml:space="preserve">1.  Asesoramiento,  acompañamiento tecnico en la aplicación de los postulantes durante todo el proceso, 2. seguimiento en la movilidad a los beneficiados 3. Difusion de los resultados de la movilidad  4. contratacion de oficial de becas </v>
      </c>
      <c r="D323" s="31"/>
      <c r="E323" s="93"/>
      <c r="F323" s="93"/>
      <c r="G323" s="93"/>
      <c r="H323" s="76"/>
      <c r="I323" s="76"/>
      <c r="J323" s="76"/>
      <c r="K323" s="153"/>
    </row>
    <row r="324" spans="3:12" ht="15.75" thickBot="1">
      <c r="C324" s="177"/>
      <c r="D324" s="31"/>
      <c r="E324" s="93"/>
      <c r="F324" s="93"/>
      <c r="G324" s="93"/>
      <c r="H324" s="76"/>
      <c r="I324" s="76"/>
      <c r="J324" s="76"/>
      <c r="K324" s="153"/>
    </row>
    <row r="325" spans="3:12" ht="30.75" thickBot="1">
      <c r="C325" s="134" t="s">
        <v>44</v>
      </c>
      <c r="D325" s="138" t="s">
        <v>55</v>
      </c>
      <c r="E325" s="170" t="s">
        <v>56</v>
      </c>
      <c r="F325" s="138" t="s">
        <v>57</v>
      </c>
      <c r="G325" s="135" t="s">
        <v>27</v>
      </c>
      <c r="H325" s="133" t="s">
        <v>128</v>
      </c>
      <c r="I325" s="136" t="s">
        <v>46</v>
      </c>
      <c r="J325" s="136" t="s">
        <v>129</v>
      </c>
      <c r="K325" s="136" t="s">
        <v>407</v>
      </c>
      <c r="L325" s="136" t="s">
        <v>408</v>
      </c>
    </row>
    <row r="326" spans="3:12" ht="15.75" thickBot="1">
      <c r="C326" s="137" t="s">
        <v>479</v>
      </c>
      <c r="D326" s="199"/>
      <c r="E326" s="152">
        <v>12</v>
      </c>
      <c r="F326" s="297">
        <f>HLOOKUP($C326,$BZ$2:$CM$3,2,0)</f>
        <v>43674.39</v>
      </c>
      <c r="G326" s="113">
        <f>D326*E326*F326</f>
        <v>0</v>
      </c>
      <c r="H326" s="166"/>
      <c r="I326" s="114" t="s">
        <v>493</v>
      </c>
      <c r="J326" s="114" t="str">
        <f>VLOOKUP(I326,Presupuesto!$B$11:$C$565,2,0)</f>
        <v>SUELDOS Y SALARIOS PERMANENTES</v>
      </c>
      <c r="K326" s="218" t="s">
        <v>1444</v>
      </c>
      <c r="L326" s="98" t="s">
        <v>391</v>
      </c>
    </row>
    <row r="327" spans="3:12">
      <c r="C327" s="171" t="s">
        <v>58</v>
      </c>
      <c r="D327" s="163"/>
      <c r="E327" s="154">
        <v>0</v>
      </c>
      <c r="F327" s="100">
        <f>IF(E326=0,"",(G326/E326)/12*E326)</f>
        <v>0</v>
      </c>
      <c r="G327" s="97">
        <f>F327</f>
        <v>0</v>
      </c>
      <c r="H327" s="164"/>
      <c r="I327" s="116" t="s">
        <v>513</v>
      </c>
      <c r="J327" s="116" t="str">
        <f>VLOOKUP(I327,Presupuesto!$B$11:$C$565,2,0)</f>
        <v>AGUINALDO Y DECIMO CUARTO MES</v>
      </c>
      <c r="K327" s="98" t="str">
        <f t="shared" ref="K327:K358" si="10">$K$326</f>
        <v>Posgrado</v>
      </c>
      <c r="L327" s="98" t="s">
        <v>409</v>
      </c>
    </row>
    <row r="328" spans="3:12" ht="15.75" thickBot="1">
      <c r="C328" s="172" t="s">
        <v>59</v>
      </c>
      <c r="D328" s="163"/>
      <c r="E328" s="154">
        <v>0</v>
      </c>
      <c r="F328" s="117">
        <f>IF(E326&lt;6,"",((E326-6)/12)*(G326/E326))</f>
        <v>0</v>
      </c>
      <c r="G328" s="97">
        <f>F328</f>
        <v>0</v>
      </c>
      <c r="H328" s="164"/>
      <c r="I328" s="101" t="s">
        <v>516</v>
      </c>
      <c r="J328" s="101" t="str">
        <f>VLOOKUP(I328,Presupuesto!$B$11:$C$565,2,0)</f>
        <v>DECIMOCUARTO MES</v>
      </c>
      <c r="K328" s="98" t="str">
        <f t="shared" si="10"/>
        <v>Posgrado</v>
      </c>
      <c r="L328" s="98" t="s">
        <v>392</v>
      </c>
    </row>
    <row r="329" spans="3:12" ht="15.75" thickBot="1">
      <c r="C329" s="137" t="s">
        <v>480</v>
      </c>
      <c r="D329" s="199"/>
      <c r="E329" s="152">
        <v>12</v>
      </c>
      <c r="F329" s="297">
        <f>HLOOKUP($C329,$BZ$2:$CM$3,2,0)</f>
        <v>39703.99</v>
      </c>
      <c r="G329" s="113">
        <f>D329*E329*F329</f>
        <v>0</v>
      </c>
      <c r="H329" s="166"/>
      <c r="I329" s="114" t="s">
        <v>493</v>
      </c>
      <c r="J329" s="114" t="str">
        <f>VLOOKUP(I329,Presupuesto!$B$11:$C$565,2,0)</f>
        <v>SUELDOS Y SALARIOS PERMANENTES</v>
      </c>
      <c r="K329" s="98" t="str">
        <f t="shared" si="10"/>
        <v>Posgrado</v>
      </c>
      <c r="L329" s="98" t="s">
        <v>392</v>
      </c>
    </row>
    <row r="330" spans="3:12">
      <c r="C330" s="171" t="s">
        <v>58</v>
      </c>
      <c r="D330" s="163"/>
      <c r="E330" s="154">
        <v>0</v>
      </c>
      <c r="F330" s="100">
        <f>IF(E329=0,"",(G329/E329)/12*E329)</f>
        <v>0</v>
      </c>
      <c r="G330" s="97">
        <f>F330</f>
        <v>0</v>
      </c>
      <c r="H330" s="164"/>
      <c r="I330" s="116" t="s">
        <v>513</v>
      </c>
      <c r="J330" s="116" t="str">
        <f>VLOOKUP(I330,Presupuesto!$B$11:$C$565,2,0)</f>
        <v>AGUINALDO Y DECIMO CUARTO MES</v>
      </c>
      <c r="K330" s="98" t="str">
        <f t="shared" si="10"/>
        <v>Posgrado</v>
      </c>
      <c r="L330" s="98" t="s">
        <v>392</v>
      </c>
    </row>
    <row r="331" spans="3:12" ht="15.75" thickBot="1">
      <c r="C331" s="172" t="s">
        <v>59</v>
      </c>
      <c r="D331" s="163"/>
      <c r="E331" s="154">
        <v>0</v>
      </c>
      <c r="F331" s="117">
        <f>IF(E329&lt;6,"",((E329-6)/12)*(G329/E329))</f>
        <v>0</v>
      </c>
      <c r="G331" s="97">
        <f>F331</f>
        <v>0</v>
      </c>
      <c r="H331" s="164"/>
      <c r="I331" s="101" t="s">
        <v>516</v>
      </c>
      <c r="J331" s="101" t="str">
        <f>VLOOKUP(I331,Presupuesto!$B$11:$C$565,2,0)</f>
        <v>DECIMOCUARTO MES</v>
      </c>
      <c r="K331" s="98" t="str">
        <f t="shared" si="10"/>
        <v>Posgrado</v>
      </c>
      <c r="L331" s="98" t="s">
        <v>392</v>
      </c>
    </row>
    <row r="332" spans="3:12" ht="15.75" thickBot="1">
      <c r="C332" s="137" t="s">
        <v>481</v>
      </c>
      <c r="D332" s="199"/>
      <c r="E332" s="152">
        <v>12</v>
      </c>
      <c r="F332" s="297">
        <f>HLOOKUP($C332,$BZ$2:$CM$3,2,0)</f>
        <v>35733.589999999997</v>
      </c>
      <c r="G332" s="113">
        <f>D332*E332*F332</f>
        <v>0</v>
      </c>
      <c r="H332" s="166"/>
      <c r="I332" s="114" t="s">
        <v>493</v>
      </c>
      <c r="J332" s="114" t="str">
        <f>VLOOKUP(I332,Presupuesto!$B$11:$C$565,2,0)</f>
        <v>SUELDOS Y SALARIOS PERMANENTES</v>
      </c>
      <c r="K332" s="98" t="str">
        <f t="shared" si="10"/>
        <v>Posgrado</v>
      </c>
      <c r="L332" s="98" t="s">
        <v>392</v>
      </c>
    </row>
    <row r="333" spans="3:12">
      <c r="C333" s="171" t="s">
        <v>58</v>
      </c>
      <c r="D333" s="163"/>
      <c r="E333" s="154">
        <v>0</v>
      </c>
      <c r="F333" s="100">
        <f>IF(E332=0,"",(G332/E332)/12*E332)</f>
        <v>0</v>
      </c>
      <c r="G333" s="97">
        <f>F333</f>
        <v>0</v>
      </c>
      <c r="H333" s="164"/>
      <c r="I333" s="116" t="s">
        <v>513</v>
      </c>
      <c r="J333" s="116" t="str">
        <f>VLOOKUP(I333,Presupuesto!$B$11:$C$565,2,0)</f>
        <v>AGUINALDO Y DECIMO CUARTO MES</v>
      </c>
      <c r="K333" s="98" t="str">
        <f t="shared" si="10"/>
        <v>Posgrado</v>
      </c>
      <c r="L333" s="98" t="s">
        <v>392</v>
      </c>
    </row>
    <row r="334" spans="3:12" ht="15.75" thickBot="1">
      <c r="C334" s="172" t="s">
        <v>59</v>
      </c>
      <c r="D334" s="163"/>
      <c r="E334" s="154">
        <v>0</v>
      </c>
      <c r="F334" s="117">
        <f>IF(E332&lt;6,"",((E332-6)/12)*(G332/E332))</f>
        <v>0</v>
      </c>
      <c r="G334" s="97">
        <f>F334</f>
        <v>0</v>
      </c>
      <c r="H334" s="164"/>
      <c r="I334" s="101" t="s">
        <v>516</v>
      </c>
      <c r="J334" s="101" t="str">
        <f>VLOOKUP(I334,Presupuesto!$B$11:$C$565,2,0)</f>
        <v>DECIMOCUARTO MES</v>
      </c>
      <c r="K334" s="98" t="str">
        <f t="shared" si="10"/>
        <v>Posgrado</v>
      </c>
      <c r="L334" s="98" t="s">
        <v>392</v>
      </c>
    </row>
    <row r="335" spans="3:12" ht="15.75" thickBot="1">
      <c r="C335" s="137" t="s">
        <v>482</v>
      </c>
      <c r="D335" s="199"/>
      <c r="E335" s="152">
        <v>12</v>
      </c>
      <c r="F335" s="297">
        <f>HLOOKUP($C335,$BZ$2:$CM$3,2,0)</f>
        <v>31763.19</v>
      </c>
      <c r="G335" s="113">
        <f>D335*E335*F335</f>
        <v>0</v>
      </c>
      <c r="H335" s="166"/>
      <c r="I335" s="114" t="s">
        <v>493</v>
      </c>
      <c r="J335" s="114" t="str">
        <f>VLOOKUP(I335,Presupuesto!$B$11:$C$565,2,0)</f>
        <v>SUELDOS Y SALARIOS PERMANENTES</v>
      </c>
      <c r="K335" s="98" t="str">
        <f t="shared" si="10"/>
        <v>Posgrado</v>
      </c>
      <c r="L335" s="98" t="s">
        <v>392</v>
      </c>
    </row>
    <row r="336" spans="3:12">
      <c r="C336" s="171" t="s">
        <v>58</v>
      </c>
      <c r="D336" s="163"/>
      <c r="E336" s="154">
        <v>0</v>
      </c>
      <c r="F336" s="100">
        <f>IF(E335=0,"",(G335/E335)/12*E335)</f>
        <v>0</v>
      </c>
      <c r="G336" s="97">
        <f>F336</f>
        <v>0</v>
      </c>
      <c r="H336" s="164"/>
      <c r="I336" s="116" t="s">
        <v>513</v>
      </c>
      <c r="J336" s="116" t="str">
        <f>VLOOKUP(I336,Presupuesto!$B$11:$C$565,2,0)</f>
        <v>AGUINALDO Y DECIMO CUARTO MES</v>
      </c>
      <c r="K336" s="98" t="str">
        <f t="shared" si="10"/>
        <v>Posgrado</v>
      </c>
      <c r="L336" s="98" t="s">
        <v>392</v>
      </c>
    </row>
    <row r="337" spans="3:12" ht="15.75" thickBot="1">
      <c r="C337" s="172" t="s">
        <v>59</v>
      </c>
      <c r="D337" s="163"/>
      <c r="E337" s="154">
        <v>0</v>
      </c>
      <c r="F337" s="117">
        <f>IF(E335&lt;6,"",((E335-6)/12)*(G335/E335))</f>
        <v>0</v>
      </c>
      <c r="G337" s="97">
        <f>F337</f>
        <v>0</v>
      </c>
      <c r="H337" s="164"/>
      <c r="I337" s="101" t="s">
        <v>516</v>
      </c>
      <c r="J337" s="101" t="str">
        <f>VLOOKUP(I337,Presupuesto!$B$11:$C$565,2,0)</f>
        <v>DECIMOCUARTO MES</v>
      </c>
      <c r="K337" s="98" t="str">
        <f t="shared" si="10"/>
        <v>Posgrado</v>
      </c>
      <c r="L337" s="98" t="s">
        <v>392</v>
      </c>
    </row>
    <row r="338" spans="3:12" ht="15.75" thickBot="1">
      <c r="C338" s="137" t="s">
        <v>483</v>
      </c>
      <c r="D338" s="199"/>
      <c r="E338" s="152">
        <v>12</v>
      </c>
      <c r="F338" s="297">
        <f>HLOOKUP($C338,$BZ$2:$CM$3,2,0)</f>
        <v>29777.99</v>
      </c>
      <c r="G338" s="113">
        <f>D338*E338*F338</f>
        <v>0</v>
      </c>
      <c r="H338" s="166"/>
      <c r="I338" s="114" t="s">
        <v>493</v>
      </c>
      <c r="J338" s="114" t="str">
        <f>VLOOKUP(I338,Presupuesto!$B$11:$C$565,2,0)</f>
        <v>SUELDOS Y SALARIOS PERMANENTES</v>
      </c>
      <c r="K338" s="98" t="str">
        <f t="shared" si="10"/>
        <v>Posgrado</v>
      </c>
      <c r="L338" s="98" t="s">
        <v>392</v>
      </c>
    </row>
    <row r="339" spans="3:12">
      <c r="C339" s="171" t="s">
        <v>58</v>
      </c>
      <c r="D339" s="163"/>
      <c r="E339" s="154">
        <v>0</v>
      </c>
      <c r="F339" s="100">
        <f>IF(E338=0,"",(G338/E338)/12*E338)</f>
        <v>0</v>
      </c>
      <c r="G339" s="97">
        <f>F339</f>
        <v>0</v>
      </c>
      <c r="H339" s="164"/>
      <c r="I339" s="116" t="s">
        <v>513</v>
      </c>
      <c r="J339" s="116" t="str">
        <f>VLOOKUP(I339,Presupuesto!$B$11:$C$565,2,0)</f>
        <v>AGUINALDO Y DECIMO CUARTO MES</v>
      </c>
      <c r="K339" s="98" t="str">
        <f t="shared" si="10"/>
        <v>Posgrado</v>
      </c>
      <c r="L339" s="98" t="s">
        <v>392</v>
      </c>
    </row>
    <row r="340" spans="3:12" ht="15.75" thickBot="1">
      <c r="C340" s="172" t="s">
        <v>59</v>
      </c>
      <c r="D340" s="163"/>
      <c r="E340" s="154">
        <v>0</v>
      </c>
      <c r="F340" s="117">
        <f>IF(E338&lt;6,"",((E338-6)/12)*(G338/E338))</f>
        <v>0</v>
      </c>
      <c r="G340" s="97">
        <f>F340</f>
        <v>0</v>
      </c>
      <c r="H340" s="164"/>
      <c r="I340" s="101" t="s">
        <v>516</v>
      </c>
      <c r="J340" s="101" t="str">
        <f>VLOOKUP(I340,Presupuesto!$B$11:$C$565,2,0)</f>
        <v>DECIMOCUARTO MES</v>
      </c>
      <c r="K340" s="98" t="str">
        <f t="shared" si="10"/>
        <v>Posgrado</v>
      </c>
      <c r="L340" s="98" t="s">
        <v>392</v>
      </c>
    </row>
    <row r="341" spans="3:12" ht="15.75" thickBot="1">
      <c r="C341" s="137" t="s">
        <v>484</v>
      </c>
      <c r="D341" s="199"/>
      <c r="E341" s="152">
        <v>12</v>
      </c>
      <c r="F341" s="297">
        <f>HLOOKUP($C341,$BZ$2:$CM$3,2,0)</f>
        <v>27792.79</v>
      </c>
      <c r="G341" s="113">
        <f>D341*E341*F341</f>
        <v>0</v>
      </c>
      <c r="H341" s="166"/>
      <c r="I341" s="114" t="s">
        <v>493</v>
      </c>
      <c r="J341" s="114" t="str">
        <f>VLOOKUP(I341,Presupuesto!$B$11:$C$565,2,0)</f>
        <v>SUELDOS Y SALARIOS PERMANENTES</v>
      </c>
      <c r="K341" s="98" t="str">
        <f t="shared" si="10"/>
        <v>Posgrado</v>
      </c>
      <c r="L341" s="98" t="s">
        <v>392</v>
      </c>
    </row>
    <row r="342" spans="3:12">
      <c r="C342" s="171" t="s">
        <v>58</v>
      </c>
      <c r="D342" s="163"/>
      <c r="E342" s="154">
        <v>0</v>
      </c>
      <c r="F342" s="100">
        <f>IF(E341=0,"",(G341/E341)/12*E341)</f>
        <v>0</v>
      </c>
      <c r="G342" s="97">
        <f>F342</f>
        <v>0</v>
      </c>
      <c r="H342" s="164"/>
      <c r="I342" s="116" t="s">
        <v>513</v>
      </c>
      <c r="J342" s="116" t="str">
        <f>VLOOKUP(I342,Presupuesto!$B$11:$C$565,2,0)</f>
        <v>AGUINALDO Y DECIMO CUARTO MES</v>
      </c>
      <c r="K342" s="98" t="str">
        <f t="shared" si="10"/>
        <v>Posgrado</v>
      </c>
      <c r="L342" s="98" t="s">
        <v>392</v>
      </c>
    </row>
    <row r="343" spans="3:12" ht="15.75" thickBot="1">
      <c r="C343" s="172" t="s">
        <v>59</v>
      </c>
      <c r="D343" s="163"/>
      <c r="E343" s="154">
        <v>0</v>
      </c>
      <c r="F343" s="117">
        <f>IF(E341&lt;6,"",((E341-6)/12)*(G341/E341))</f>
        <v>0</v>
      </c>
      <c r="G343" s="97">
        <f>F343</f>
        <v>0</v>
      </c>
      <c r="H343" s="164"/>
      <c r="I343" s="101" t="s">
        <v>516</v>
      </c>
      <c r="J343" s="101" t="str">
        <f>VLOOKUP(I343,Presupuesto!$B$11:$C$565,2,0)</f>
        <v>DECIMOCUARTO MES</v>
      </c>
      <c r="K343" s="98" t="str">
        <f t="shared" si="10"/>
        <v>Posgrado</v>
      </c>
      <c r="L343" s="98" t="s">
        <v>392</v>
      </c>
    </row>
    <row r="344" spans="3:12" ht="15.75" thickBot="1">
      <c r="C344" s="137" t="s">
        <v>485</v>
      </c>
      <c r="D344" s="199"/>
      <c r="E344" s="152">
        <v>12</v>
      </c>
      <c r="F344" s="297">
        <f>HLOOKUP($C344,$BZ$2:$CM$3,2,0)</f>
        <v>18859.39</v>
      </c>
      <c r="G344" s="113">
        <f>D344*E344*F344</f>
        <v>0</v>
      </c>
      <c r="H344" s="166"/>
      <c r="I344" s="114" t="s">
        <v>493</v>
      </c>
      <c r="J344" s="114" t="str">
        <f>VLOOKUP(I344,Presupuesto!$B$11:$C$565,2,0)</f>
        <v>SUELDOS Y SALARIOS PERMANENTES</v>
      </c>
      <c r="K344" s="98" t="str">
        <f t="shared" si="10"/>
        <v>Posgrado</v>
      </c>
      <c r="L344" s="98" t="s">
        <v>392</v>
      </c>
    </row>
    <row r="345" spans="3:12">
      <c r="C345" s="171" t="s">
        <v>58</v>
      </c>
      <c r="D345" s="163"/>
      <c r="E345" s="154">
        <v>0</v>
      </c>
      <c r="F345" s="100">
        <f>IF(E344=0,"",(G344/E344)/12*E344)</f>
        <v>0</v>
      </c>
      <c r="G345" s="97">
        <f>F345</f>
        <v>0</v>
      </c>
      <c r="H345" s="164"/>
      <c r="I345" s="116" t="s">
        <v>513</v>
      </c>
      <c r="J345" s="116" t="str">
        <f>VLOOKUP(I345,Presupuesto!$B$11:$C$565,2,0)</f>
        <v>AGUINALDO Y DECIMO CUARTO MES</v>
      </c>
      <c r="K345" s="98" t="str">
        <f t="shared" si="10"/>
        <v>Posgrado</v>
      </c>
      <c r="L345" s="98" t="s">
        <v>392</v>
      </c>
    </row>
    <row r="346" spans="3:12" ht="15.75" thickBot="1">
      <c r="C346" s="172" t="s">
        <v>59</v>
      </c>
      <c r="D346" s="163"/>
      <c r="E346" s="154">
        <v>0</v>
      </c>
      <c r="F346" s="117">
        <f>IF(E344&lt;6,"",((E344-6)/12)*(G344/E344))</f>
        <v>0</v>
      </c>
      <c r="G346" s="97">
        <f>F346</f>
        <v>0</v>
      </c>
      <c r="H346" s="164"/>
      <c r="I346" s="101" t="s">
        <v>516</v>
      </c>
      <c r="J346" s="101" t="str">
        <f>VLOOKUP(I346,Presupuesto!$B$11:$C$565,2,0)</f>
        <v>DECIMOCUARTO MES</v>
      </c>
      <c r="K346" s="98" t="str">
        <f t="shared" si="10"/>
        <v>Posgrado</v>
      </c>
      <c r="L346" s="98" t="s">
        <v>392</v>
      </c>
    </row>
    <row r="347" spans="3:12" ht="15.75" thickBot="1">
      <c r="C347" s="137" t="s">
        <v>486</v>
      </c>
      <c r="D347" s="199"/>
      <c r="E347" s="152">
        <v>12</v>
      </c>
      <c r="F347" s="297">
        <f>HLOOKUP($C347,$BZ$2:$CM$3,2,0)</f>
        <v>17866.8</v>
      </c>
      <c r="G347" s="113">
        <f>D347*E347*F347</f>
        <v>0</v>
      </c>
      <c r="H347" s="166"/>
      <c r="I347" s="114" t="s">
        <v>493</v>
      </c>
      <c r="J347" s="114" t="str">
        <f>VLOOKUP(I347,Presupuesto!$B$11:$C$565,2,0)</f>
        <v>SUELDOS Y SALARIOS PERMANENTES</v>
      </c>
      <c r="K347" s="98" t="str">
        <f t="shared" si="10"/>
        <v>Posgrado</v>
      </c>
      <c r="L347" s="98" t="s">
        <v>392</v>
      </c>
    </row>
    <row r="348" spans="3:12">
      <c r="C348" s="171" t="s">
        <v>58</v>
      </c>
      <c r="D348" s="163"/>
      <c r="E348" s="154">
        <v>0</v>
      </c>
      <c r="F348" s="100">
        <f>IF(E347=0,"",(G347/E347)/12*E347)</f>
        <v>0</v>
      </c>
      <c r="G348" s="97">
        <f>F348</f>
        <v>0</v>
      </c>
      <c r="H348" s="164"/>
      <c r="I348" s="116" t="s">
        <v>513</v>
      </c>
      <c r="J348" s="116" t="str">
        <f>VLOOKUP(I348,Presupuesto!$B$11:$C$565,2,0)</f>
        <v>AGUINALDO Y DECIMO CUARTO MES</v>
      </c>
      <c r="K348" s="98" t="str">
        <f t="shared" si="10"/>
        <v>Posgrado</v>
      </c>
      <c r="L348" s="98" t="s">
        <v>392</v>
      </c>
    </row>
    <row r="349" spans="3:12" ht="15.75" thickBot="1">
      <c r="C349" s="172" t="s">
        <v>59</v>
      </c>
      <c r="D349" s="163"/>
      <c r="E349" s="154">
        <v>0</v>
      </c>
      <c r="F349" s="117">
        <f>IF(E347&lt;6,"",((E347-6)/12)*(G347/E347))</f>
        <v>0</v>
      </c>
      <c r="G349" s="97">
        <f>F349</f>
        <v>0</v>
      </c>
      <c r="H349" s="164"/>
      <c r="I349" s="101" t="s">
        <v>516</v>
      </c>
      <c r="J349" s="101" t="str">
        <f>VLOOKUP(I349,Presupuesto!$B$11:$C$565,2,0)</f>
        <v>DECIMOCUARTO MES</v>
      </c>
      <c r="K349" s="98" t="str">
        <f t="shared" si="10"/>
        <v>Posgrado</v>
      </c>
      <c r="L349" s="98" t="s">
        <v>392</v>
      </c>
    </row>
    <row r="350" spans="3:12" ht="15.75" thickBot="1">
      <c r="C350" s="137" t="s">
        <v>487</v>
      </c>
      <c r="D350" s="199"/>
      <c r="E350" s="152">
        <v>12</v>
      </c>
      <c r="F350" s="297">
        <f>HLOOKUP($C350,$BZ$2:$CM$3,2,0)</f>
        <v>13896.4</v>
      </c>
      <c r="G350" s="113">
        <f>D350*E350*F350</f>
        <v>0</v>
      </c>
      <c r="H350" s="166"/>
      <c r="I350" s="114" t="s">
        <v>493</v>
      </c>
      <c r="J350" s="114" t="str">
        <f>VLOOKUP(I350,Presupuesto!$B$11:$C$565,2,0)</f>
        <v>SUELDOS Y SALARIOS PERMANENTES</v>
      </c>
      <c r="K350" s="98" t="str">
        <f t="shared" si="10"/>
        <v>Posgrado</v>
      </c>
      <c r="L350" s="98" t="s">
        <v>392</v>
      </c>
    </row>
    <row r="351" spans="3:12">
      <c r="C351" s="171" t="s">
        <v>58</v>
      </c>
      <c r="D351" s="163"/>
      <c r="E351" s="154">
        <v>0</v>
      </c>
      <c r="F351" s="100">
        <f>IF(E350=0,"",(G350/E350)/12*E350)</f>
        <v>0</v>
      </c>
      <c r="G351" s="97">
        <f>F351</f>
        <v>0</v>
      </c>
      <c r="H351" s="164"/>
      <c r="I351" s="116" t="s">
        <v>513</v>
      </c>
      <c r="J351" s="116" t="str">
        <f>VLOOKUP(I351,Presupuesto!$B$11:$C$565,2,0)</f>
        <v>AGUINALDO Y DECIMO CUARTO MES</v>
      </c>
      <c r="K351" s="98" t="str">
        <f t="shared" si="10"/>
        <v>Posgrado</v>
      </c>
      <c r="L351" s="98" t="s">
        <v>392</v>
      </c>
    </row>
    <row r="352" spans="3:12" ht="15.75" thickBot="1">
      <c r="C352" s="172" t="s">
        <v>59</v>
      </c>
      <c r="D352" s="163"/>
      <c r="E352" s="154">
        <v>0</v>
      </c>
      <c r="F352" s="117">
        <f>IF(E350&lt;6,"",((E350-6)/12)*(G350/E350))</f>
        <v>0</v>
      </c>
      <c r="G352" s="97">
        <f>F352</f>
        <v>0</v>
      </c>
      <c r="H352" s="164"/>
      <c r="I352" s="101" t="s">
        <v>516</v>
      </c>
      <c r="J352" s="101" t="str">
        <f>VLOOKUP(I352,Presupuesto!$B$11:$C$565,2,0)</f>
        <v>DECIMOCUARTO MES</v>
      </c>
      <c r="K352" s="98" t="str">
        <f t="shared" si="10"/>
        <v>Posgrado</v>
      </c>
      <c r="L352" s="98" t="s">
        <v>392</v>
      </c>
    </row>
    <row r="353" spans="3:12" ht="15.75" thickBot="1">
      <c r="C353" s="137" t="s">
        <v>488</v>
      </c>
      <c r="D353" s="199"/>
      <c r="E353" s="152">
        <v>12</v>
      </c>
      <c r="F353" s="297">
        <f>HLOOKUP($C353,$BZ$2:$CM$3,2,0)</f>
        <v>15004.09</v>
      </c>
      <c r="G353" s="113">
        <f>D353*E353*F353</f>
        <v>0</v>
      </c>
      <c r="H353" s="166"/>
      <c r="I353" s="114" t="s">
        <v>493</v>
      </c>
      <c r="J353" s="114" t="str">
        <f>VLOOKUP(I353,Presupuesto!$B$11:$C$565,2,0)</f>
        <v>SUELDOS Y SALARIOS PERMANENTES</v>
      </c>
      <c r="K353" s="98" t="str">
        <f t="shared" si="10"/>
        <v>Posgrado</v>
      </c>
      <c r="L353" s="98" t="s">
        <v>392</v>
      </c>
    </row>
    <row r="354" spans="3:12">
      <c r="C354" s="171" t="s">
        <v>58</v>
      </c>
      <c r="D354" s="163"/>
      <c r="E354" s="154">
        <v>0</v>
      </c>
      <c r="F354" s="100">
        <f>IF(E353=0,"",(G353/E353)/12*E353)</f>
        <v>0</v>
      </c>
      <c r="G354" s="97">
        <f>F354</f>
        <v>0</v>
      </c>
      <c r="H354" s="164"/>
      <c r="I354" s="116" t="s">
        <v>513</v>
      </c>
      <c r="J354" s="116" t="str">
        <f>VLOOKUP(I354,Presupuesto!$B$11:$C$565,2,0)</f>
        <v>AGUINALDO Y DECIMO CUARTO MES</v>
      </c>
      <c r="K354" s="98" t="str">
        <f t="shared" si="10"/>
        <v>Posgrado</v>
      </c>
      <c r="L354" s="98" t="s">
        <v>392</v>
      </c>
    </row>
    <row r="355" spans="3:12" ht="15.75" thickBot="1">
      <c r="C355" s="172" t="s">
        <v>59</v>
      </c>
      <c r="D355" s="163"/>
      <c r="E355" s="154">
        <v>0</v>
      </c>
      <c r="F355" s="117">
        <f>IF(E353&lt;6,"",((E353-6)/12)*(G353/E353))</f>
        <v>0</v>
      </c>
      <c r="G355" s="97">
        <f>F355</f>
        <v>0</v>
      </c>
      <c r="H355" s="164"/>
      <c r="I355" s="101" t="s">
        <v>516</v>
      </c>
      <c r="J355" s="101" t="str">
        <f>VLOOKUP(I355,Presupuesto!$B$11:$C$565,2,0)</f>
        <v>DECIMOCUARTO MES</v>
      </c>
      <c r="K355" s="98" t="str">
        <f t="shared" si="10"/>
        <v>Posgrado</v>
      </c>
      <c r="L355" s="98" t="s">
        <v>392</v>
      </c>
    </row>
    <row r="356" spans="3:12" ht="15.75" thickBot="1">
      <c r="C356" s="137" t="s">
        <v>489</v>
      </c>
      <c r="D356" s="199"/>
      <c r="E356" s="152">
        <v>12</v>
      </c>
      <c r="F356" s="297">
        <f>HLOOKUP($C356,$BZ$2:$CM$3,2,0)</f>
        <v>13238.9</v>
      </c>
      <c r="G356" s="113">
        <f>D356*E356*F356</f>
        <v>0</v>
      </c>
      <c r="H356" s="166"/>
      <c r="I356" s="114" t="s">
        <v>493</v>
      </c>
      <c r="J356" s="114" t="str">
        <f>VLOOKUP(I356,Presupuesto!$B$11:$C$565,2,0)</f>
        <v>SUELDOS Y SALARIOS PERMANENTES</v>
      </c>
      <c r="K356" s="98" t="str">
        <f t="shared" si="10"/>
        <v>Posgrado</v>
      </c>
      <c r="L356" s="98" t="s">
        <v>392</v>
      </c>
    </row>
    <row r="357" spans="3:12">
      <c r="C357" s="171" t="s">
        <v>58</v>
      </c>
      <c r="D357" s="163"/>
      <c r="E357" s="154">
        <v>0</v>
      </c>
      <c r="F357" s="100">
        <f>IF(E356=0,"",(G356/E356)/12*E356)</f>
        <v>0</v>
      </c>
      <c r="G357" s="97">
        <f>F357</f>
        <v>0</v>
      </c>
      <c r="H357" s="164"/>
      <c r="I357" s="116" t="s">
        <v>513</v>
      </c>
      <c r="J357" s="116" t="str">
        <f>VLOOKUP(I357,Presupuesto!$B$11:$C$565,2,0)</f>
        <v>AGUINALDO Y DECIMO CUARTO MES</v>
      </c>
      <c r="K357" s="98" t="str">
        <f t="shared" si="10"/>
        <v>Posgrado</v>
      </c>
      <c r="L357" s="98" t="s">
        <v>392</v>
      </c>
    </row>
    <row r="358" spans="3:12" ht="15.75" thickBot="1">
      <c r="C358" s="172" t="s">
        <v>59</v>
      </c>
      <c r="D358" s="163"/>
      <c r="E358" s="154">
        <v>0</v>
      </c>
      <c r="F358" s="117">
        <f>IF(E356&lt;6,"",((E356-6)/12)*(G356/E356))</f>
        <v>0</v>
      </c>
      <c r="G358" s="97">
        <f>F358</f>
        <v>0</v>
      </c>
      <c r="H358" s="164"/>
      <c r="I358" s="101" t="s">
        <v>516</v>
      </c>
      <c r="J358" s="101" t="str">
        <f>VLOOKUP(I358,Presupuesto!$B$11:$C$565,2,0)</f>
        <v>DECIMOCUARTO MES</v>
      </c>
      <c r="K358" s="98" t="str">
        <f t="shared" si="10"/>
        <v>Posgrado</v>
      </c>
      <c r="L358" s="98" t="s">
        <v>392</v>
      </c>
    </row>
    <row r="359" spans="3:12" ht="15.75" thickBot="1">
      <c r="C359" s="137" t="s">
        <v>490</v>
      </c>
      <c r="D359" s="199"/>
      <c r="E359" s="152">
        <v>12</v>
      </c>
      <c r="F359" s="297">
        <f>HLOOKUP($C359,$BZ$2:$CM$3,2,0)</f>
        <v>12356.31</v>
      </c>
      <c r="G359" s="113">
        <f>D359*E359*F359</f>
        <v>0</v>
      </c>
      <c r="H359" s="166"/>
      <c r="I359" s="114" t="s">
        <v>493</v>
      </c>
      <c r="J359" s="114" t="str">
        <f>VLOOKUP(I359,Presupuesto!$B$11:$C$565,2,0)</f>
        <v>SUELDOS Y SALARIOS PERMANENTES</v>
      </c>
      <c r="K359" s="98" t="str">
        <f t="shared" ref="K359:K376" si="11">$K$326</f>
        <v>Posgrado</v>
      </c>
      <c r="L359" s="98" t="s">
        <v>392</v>
      </c>
    </row>
    <row r="360" spans="3:12">
      <c r="C360" s="171" t="s">
        <v>58</v>
      </c>
      <c r="D360" s="163"/>
      <c r="E360" s="154">
        <v>0</v>
      </c>
      <c r="F360" s="100">
        <f>IF(E359=0,"",(G359/E359)/12*E359)</f>
        <v>0</v>
      </c>
      <c r="G360" s="97">
        <f>F360</f>
        <v>0</v>
      </c>
      <c r="H360" s="164"/>
      <c r="I360" s="116" t="s">
        <v>513</v>
      </c>
      <c r="J360" s="116" t="str">
        <f>VLOOKUP(I360,Presupuesto!$B$11:$C$565,2,0)</f>
        <v>AGUINALDO Y DECIMO CUARTO MES</v>
      </c>
      <c r="K360" s="98" t="str">
        <f t="shared" si="11"/>
        <v>Posgrado</v>
      </c>
      <c r="L360" s="98" t="s">
        <v>392</v>
      </c>
    </row>
    <row r="361" spans="3:12" ht="15.75" thickBot="1">
      <c r="C361" s="172" t="s">
        <v>59</v>
      </c>
      <c r="D361" s="163"/>
      <c r="E361" s="154">
        <v>0</v>
      </c>
      <c r="F361" s="117">
        <f>IF(E359&lt;6,"",((E359-6)/12)*(G359/E359))</f>
        <v>0</v>
      </c>
      <c r="G361" s="97">
        <f>F361</f>
        <v>0</v>
      </c>
      <c r="H361" s="164"/>
      <c r="I361" s="101" t="s">
        <v>516</v>
      </c>
      <c r="J361" s="101" t="str">
        <f>VLOOKUP(I361,Presupuesto!$B$11:$C$565,2,0)</f>
        <v>DECIMOCUARTO MES</v>
      </c>
      <c r="K361" s="98" t="str">
        <f t="shared" si="11"/>
        <v>Posgrado</v>
      </c>
      <c r="L361" s="98" t="s">
        <v>392</v>
      </c>
    </row>
    <row r="362" spans="3:12" ht="15.75" thickBot="1">
      <c r="C362" s="137" t="s">
        <v>491</v>
      </c>
      <c r="D362" s="199"/>
      <c r="E362" s="152">
        <v>12</v>
      </c>
      <c r="F362" s="297">
        <f>HLOOKUP($C362,$BZ$2:$CM$3,2,0)</f>
        <v>463.22</v>
      </c>
      <c r="G362" s="113">
        <f>D362*E362*F362</f>
        <v>0</v>
      </c>
      <c r="H362" s="166"/>
      <c r="I362" s="114" t="s">
        <v>493</v>
      </c>
      <c r="J362" s="114" t="str">
        <f>VLOOKUP(I362,Presupuesto!$B$11:$C$565,2,0)</f>
        <v>SUELDOS Y SALARIOS PERMANENTES</v>
      </c>
      <c r="K362" s="98" t="str">
        <f t="shared" si="11"/>
        <v>Posgrado</v>
      </c>
      <c r="L362" s="98" t="s">
        <v>392</v>
      </c>
    </row>
    <row r="363" spans="3:12">
      <c r="C363" s="171" t="s">
        <v>58</v>
      </c>
      <c r="D363" s="163"/>
      <c r="E363" s="154">
        <v>0</v>
      </c>
      <c r="F363" s="100">
        <f>IF(E362=0,"",(G362/E362)/12*E362)</f>
        <v>0</v>
      </c>
      <c r="G363" s="97">
        <f>F363</f>
        <v>0</v>
      </c>
      <c r="H363" s="164"/>
      <c r="I363" s="116" t="s">
        <v>513</v>
      </c>
      <c r="J363" s="116" t="str">
        <f>VLOOKUP(I363,Presupuesto!$B$11:$C$565,2,0)</f>
        <v>AGUINALDO Y DECIMO CUARTO MES</v>
      </c>
      <c r="K363" s="98" t="str">
        <f t="shared" si="11"/>
        <v>Posgrado</v>
      </c>
      <c r="L363" s="98" t="s">
        <v>392</v>
      </c>
    </row>
    <row r="364" spans="3:12" ht="15.75" thickBot="1">
      <c r="C364" s="172" t="s">
        <v>59</v>
      </c>
      <c r="D364" s="163"/>
      <c r="E364" s="154">
        <v>0</v>
      </c>
      <c r="F364" s="117">
        <f>IF(E362&lt;6,"",((E362-6)/12)*(G362/E362))</f>
        <v>0</v>
      </c>
      <c r="G364" s="97">
        <f>F364</f>
        <v>0</v>
      </c>
      <c r="H364" s="164"/>
      <c r="I364" s="101" t="s">
        <v>516</v>
      </c>
      <c r="J364" s="101" t="str">
        <f>VLOOKUP(I364,Presupuesto!$B$11:$C$565,2,0)</f>
        <v>DECIMOCUARTO MES</v>
      </c>
      <c r="K364" s="98" t="str">
        <f t="shared" si="11"/>
        <v>Posgrado</v>
      </c>
      <c r="L364" s="98" t="s">
        <v>392</v>
      </c>
    </row>
    <row r="365" spans="3:12" ht="15.75" thickBot="1">
      <c r="C365" s="137" t="s">
        <v>492</v>
      </c>
      <c r="D365" s="199"/>
      <c r="E365" s="152">
        <v>12</v>
      </c>
      <c r="F365" s="297">
        <f>HLOOKUP($C365,$BZ$2:$CM$3,2,0)</f>
        <v>2007.3</v>
      </c>
      <c r="G365" s="113">
        <f>D365*E365*F365</f>
        <v>0</v>
      </c>
      <c r="H365" s="166"/>
      <c r="I365" s="114" t="s">
        <v>493</v>
      </c>
      <c r="J365" s="114" t="str">
        <f>VLOOKUP(I365,Presupuesto!$B$11:$C$565,2,0)</f>
        <v>SUELDOS Y SALARIOS PERMANENTES</v>
      </c>
      <c r="K365" s="98" t="str">
        <f t="shared" si="11"/>
        <v>Posgrado</v>
      </c>
      <c r="L365" s="98" t="s">
        <v>392</v>
      </c>
    </row>
    <row r="366" spans="3:12">
      <c r="C366" s="171" t="s">
        <v>58</v>
      </c>
      <c r="D366" s="163"/>
      <c r="E366" s="154">
        <v>0</v>
      </c>
      <c r="F366" s="100">
        <f>IF(E365=0,"",(G365/E365)/12*E365)</f>
        <v>0</v>
      </c>
      <c r="G366" s="97">
        <f>F366</f>
        <v>0</v>
      </c>
      <c r="H366" s="164"/>
      <c r="I366" s="116" t="s">
        <v>513</v>
      </c>
      <c r="J366" s="116" t="str">
        <f>VLOOKUP(I366,Presupuesto!$B$11:$C$565,2,0)</f>
        <v>AGUINALDO Y DECIMO CUARTO MES</v>
      </c>
      <c r="K366" s="98" t="str">
        <f t="shared" si="11"/>
        <v>Posgrado</v>
      </c>
      <c r="L366" s="98" t="s">
        <v>392</v>
      </c>
    </row>
    <row r="367" spans="3:12" ht="15.75" thickBot="1">
      <c r="C367" s="172" t="s">
        <v>59</v>
      </c>
      <c r="D367" s="163"/>
      <c r="E367" s="154">
        <v>0</v>
      </c>
      <c r="F367" s="117">
        <f>IF(E365&lt;6,"",((E365-6)/12)*(G365/E365))</f>
        <v>0</v>
      </c>
      <c r="G367" s="97">
        <f>F367</f>
        <v>0</v>
      </c>
      <c r="H367" s="164"/>
      <c r="I367" s="101" t="s">
        <v>516</v>
      </c>
      <c r="J367" s="101" t="str">
        <f>VLOOKUP(I367,Presupuesto!$B$11:$C$565,2,0)</f>
        <v>DECIMOCUARTO MES</v>
      </c>
      <c r="K367" s="98" t="str">
        <f t="shared" si="11"/>
        <v>Posgrado</v>
      </c>
      <c r="L367" s="98" t="s">
        <v>392</v>
      </c>
    </row>
    <row r="368" spans="3:12" ht="15.75" thickBot="1">
      <c r="C368" s="140" t="s">
        <v>83</v>
      </c>
      <c r="D368" s="199">
        <v>1</v>
      </c>
      <c r="E368" s="152">
        <v>12</v>
      </c>
      <c r="F368" s="139">
        <v>12500</v>
      </c>
      <c r="G368" s="113">
        <f>D368*E368*F368</f>
        <v>150000</v>
      </c>
      <c r="H368" s="166" t="s">
        <v>126</v>
      </c>
      <c r="I368" s="114" t="s">
        <v>561</v>
      </c>
      <c r="J368" s="114" t="str">
        <f>VLOOKUP(I368,Presupuesto!$B$11:$C$565,2,0)</f>
        <v>CONTRATOS ESPECIALES</v>
      </c>
      <c r="K368" s="98" t="s">
        <v>1364</v>
      </c>
      <c r="L368" s="98" t="s">
        <v>392</v>
      </c>
    </row>
    <row r="369" spans="3:12">
      <c r="C369" s="171" t="s">
        <v>58</v>
      </c>
      <c r="D369" s="163"/>
      <c r="E369" s="154">
        <v>0</v>
      </c>
      <c r="F369" s="117">
        <f>IF(E368=0,"",(G368/E368)/12*E368)</f>
        <v>12500</v>
      </c>
      <c r="G369" s="97">
        <f>F369</f>
        <v>12500</v>
      </c>
      <c r="H369" s="164" t="s">
        <v>126</v>
      </c>
      <c r="I369" s="101" t="s">
        <v>561</v>
      </c>
      <c r="J369" s="101" t="str">
        <f>VLOOKUP(I369,Presupuesto!$B$11:$C$565,2,0)</f>
        <v>CONTRATOS ESPECIALES</v>
      </c>
      <c r="K369" s="98" t="s">
        <v>1364</v>
      </c>
      <c r="L369" s="98" t="s">
        <v>391</v>
      </c>
    </row>
    <row r="370" spans="3:12" ht="15.75" thickBot="1">
      <c r="C370" s="172" t="s">
        <v>59</v>
      </c>
      <c r="D370" s="163"/>
      <c r="E370" s="154">
        <v>0</v>
      </c>
      <c r="F370" s="100">
        <f>IF(E368&lt;6,"",((E368-6)/12)*(G368/E368))</f>
        <v>6250</v>
      </c>
      <c r="G370" s="97">
        <f>F370</f>
        <v>6250</v>
      </c>
      <c r="H370" s="164" t="s">
        <v>126</v>
      </c>
      <c r="I370" s="101" t="s">
        <v>561</v>
      </c>
      <c r="J370" s="101" t="str">
        <f>VLOOKUP(I370,Presupuesto!$B$11:$C$565,2,0)</f>
        <v>CONTRATOS ESPECIALES</v>
      </c>
      <c r="K370" s="98" t="s">
        <v>1364</v>
      </c>
      <c r="L370" s="98" t="s">
        <v>396</v>
      </c>
    </row>
    <row r="371" spans="3:12" ht="15.75" thickBot="1">
      <c r="C371" s="140" t="s">
        <v>60</v>
      </c>
      <c r="D371" s="199"/>
      <c r="E371" s="152">
        <v>12</v>
      </c>
      <c r="F371" s="118">
        <v>30000</v>
      </c>
      <c r="G371" s="113">
        <f>D371*E371*F371</f>
        <v>0</v>
      </c>
      <c r="H371" s="166"/>
      <c r="I371" s="114" t="s">
        <v>702</v>
      </c>
      <c r="J371" s="114" t="str">
        <f>VLOOKUP(I371,Presupuesto!$B$11:$C$565,2,0)</f>
        <v>OTROS SERVICIOS TECNICOS Y PROFESIONALES</v>
      </c>
      <c r="K371" s="98" t="str">
        <f t="shared" si="11"/>
        <v>Posgrado</v>
      </c>
      <c r="L371" s="98" t="s">
        <v>391</v>
      </c>
    </row>
    <row r="372" spans="3:12">
      <c r="C372" s="171" t="s">
        <v>58</v>
      </c>
      <c r="D372" s="163"/>
      <c r="E372" s="154">
        <v>0</v>
      </c>
      <c r="F372" s="100">
        <v>0</v>
      </c>
      <c r="G372" s="97">
        <f>F372</f>
        <v>0</v>
      </c>
      <c r="H372" s="164"/>
      <c r="I372" s="101" t="s">
        <v>702</v>
      </c>
      <c r="J372" s="101" t="str">
        <f>VLOOKUP(I372,Presupuesto!$B$11:$C$565,2,0)</f>
        <v>OTROS SERVICIOS TECNICOS Y PROFESIONALES</v>
      </c>
      <c r="K372" s="98" t="str">
        <f t="shared" si="11"/>
        <v>Posgrado</v>
      </c>
      <c r="L372" s="98" t="s">
        <v>391</v>
      </c>
    </row>
    <row r="373" spans="3:12" ht="15.75" thickBot="1">
      <c r="C373" s="172" t="s">
        <v>59</v>
      </c>
      <c r="D373" s="163"/>
      <c r="E373" s="154">
        <v>0</v>
      </c>
      <c r="F373" s="100">
        <v>0</v>
      </c>
      <c r="G373" s="97">
        <f>F373</f>
        <v>0</v>
      </c>
      <c r="H373" s="164"/>
      <c r="I373" s="101" t="s">
        <v>702</v>
      </c>
      <c r="J373" s="101" t="str">
        <f>VLOOKUP(I373,Presupuesto!$B$11:$C$565,2,0)</f>
        <v>OTROS SERVICIOS TECNICOS Y PROFESIONALES</v>
      </c>
      <c r="K373" s="98" t="str">
        <f t="shared" si="11"/>
        <v>Posgrado</v>
      </c>
      <c r="L373" s="98" t="s">
        <v>391</v>
      </c>
    </row>
    <row r="374" spans="3:12" ht="15.75" thickBot="1">
      <c r="C374" s="140" t="s">
        <v>61</v>
      </c>
      <c r="D374" s="199"/>
      <c r="E374" s="152">
        <v>12</v>
      </c>
      <c r="F374" s="118">
        <v>30000</v>
      </c>
      <c r="G374" s="113">
        <f>D374*E374*F374</f>
        <v>0</v>
      </c>
      <c r="H374" s="166"/>
      <c r="I374" s="114" t="s">
        <v>493</v>
      </c>
      <c r="J374" s="114" t="str">
        <f>VLOOKUP(I374,Presupuesto!$B$11:$C$565,2,0)</f>
        <v>SUELDOS Y SALARIOS PERMANENTES</v>
      </c>
      <c r="K374" s="98" t="str">
        <f t="shared" si="11"/>
        <v>Posgrado</v>
      </c>
      <c r="L374" s="98" t="s">
        <v>391</v>
      </c>
    </row>
    <row r="375" spans="3:12">
      <c r="C375" s="171" t="s">
        <v>58</v>
      </c>
      <c r="D375" s="169"/>
      <c r="E375" s="131">
        <v>0</v>
      </c>
      <c r="F375" s="119">
        <f>IF(E374=0,"",(G374/E374)/12*E374)</f>
        <v>0</v>
      </c>
      <c r="G375" s="120">
        <f>F375</f>
        <v>0</v>
      </c>
      <c r="H375" s="164"/>
      <c r="I375" s="101" t="s">
        <v>513</v>
      </c>
      <c r="J375" s="101" t="str">
        <f>VLOOKUP(I375,Presupuesto!$B$11:$C$565,2,0)</f>
        <v>AGUINALDO Y DECIMO CUARTO MES</v>
      </c>
      <c r="K375" s="98" t="str">
        <f t="shared" si="11"/>
        <v>Posgrado</v>
      </c>
      <c r="L375" s="98" t="s">
        <v>391</v>
      </c>
    </row>
    <row r="376" spans="3:12" ht="15.75" thickBot="1">
      <c r="C376" s="173" t="s">
        <v>59</v>
      </c>
      <c r="D376" s="162"/>
      <c r="E376" s="132">
        <v>0</v>
      </c>
      <c r="F376" s="105">
        <f>IF(E374&lt;6,"",((E374-6)/12)*(G374/E374))</f>
        <v>0</v>
      </c>
      <c r="G376" s="105">
        <f>F376</f>
        <v>0</v>
      </c>
      <c r="H376" s="162"/>
      <c r="I376" s="106" t="s">
        <v>516</v>
      </c>
      <c r="J376" s="124" t="str">
        <f>VLOOKUP(I376,Presupuesto!$B$11:$C$565,2,0)</f>
        <v>DECIMOCUARTO MES</v>
      </c>
      <c r="K376" s="106" t="str">
        <f t="shared" si="11"/>
        <v>Posgrado</v>
      </c>
      <c r="L376" s="124" t="s">
        <v>391</v>
      </c>
    </row>
    <row r="378" spans="3:12" ht="15.75" thickBot="1">
      <c r="K378" s="153"/>
    </row>
    <row r="379" spans="3:12" ht="15.75" thickBot="1">
      <c r="C379" s="69" t="s">
        <v>43</v>
      </c>
      <c r="D379" s="30">
        <f>SUM(G386:G445)</f>
        <v>1608738.3</v>
      </c>
      <c r="E379" s="93"/>
      <c r="F379" s="93"/>
      <c r="G379" s="93"/>
      <c r="H379" s="76"/>
      <c r="I379" s="76"/>
      <c r="J379" s="76"/>
      <c r="K379" s="153"/>
    </row>
    <row r="380" spans="3:12">
      <c r="D380" s="31"/>
      <c r="E380" s="93"/>
      <c r="F380" s="93"/>
      <c r="G380" s="93"/>
      <c r="H380" s="76"/>
      <c r="I380" s="76"/>
      <c r="J380" s="76"/>
      <c r="K380" s="153"/>
    </row>
    <row r="381" spans="3:12">
      <c r="D381" s="31"/>
      <c r="E381" s="93"/>
      <c r="F381" s="93"/>
      <c r="G381" s="93"/>
      <c r="H381" s="76"/>
      <c r="I381" s="76"/>
      <c r="J381" s="76"/>
      <c r="K381" s="153"/>
    </row>
    <row r="382" spans="3:12" ht="15.75">
      <c r="C382" s="202" t="s">
        <v>389</v>
      </c>
      <c r="D382" s="351" t="s">
        <v>2118</v>
      </c>
      <c r="E382" s="93"/>
      <c r="F382" s="93"/>
      <c r="G382" s="93"/>
      <c r="H382" s="76"/>
      <c r="I382" s="76"/>
      <c r="J382" s="76"/>
      <c r="K382" s="153"/>
    </row>
    <row r="383" spans="3:12" ht="18.75">
      <c r="C383" s="210" t="str">
        <f>IFERROR(VLOOKUP(D382,'1. Desarrollo e Innov. Curricu.'!$E:$F,2,FALSE),IFERROR(VLOOKUP(D382,'2. Investigación Científica'!$E:$F,2,FALSE),IFERROR(VLOOKUP(D382,'3. Vinculación Univ. Sociedad'!$E:$F,2,FALSE),IFERROR(VLOOKUP(D382,'4. Docencia y Profesorado Univ.'!$E:$F,2,FALSE),IFERROR(VLOOKUP(D382,'5. Estudiantes y Graduados'!$E:$F,2,FALSE),IFERROR(VLOOKUP(D382,'11. Gestion Administrativa'!$E:$F,2,FALSE),IFERROR(VLOOKUP(D382,'13. Gestión Académica'!$E:$F,2,FALSE),IFERROR(VLOOKUP(D382,'8. Asegura. de la Calid. y M'!$E:$F,2,FALSE),IFERROR(VLOOKUP(D382,'6. Gestión del Conocimiento'!$E:$F,2,FALSE),IFERROR(VLOOKUP(D382,'15. Gobernabilidad y Proceso...'!$E:$F,2,FALSE),IFERROR(VLOOKUP(D382,'12. Gestión del Talento Humano'!$E:$F,2,FALSE),IFERROR(VLOOKUP(D382,'14. Internacional... de la E.S.'!$E:$F,2,FALSE),IFERROR(VLOOKUP(D382,'10. Posgrado'!$E:$F,2,FALSE),IFERROR(VLOOKUP(D382,'17. Gestión TIC'!$E:$F,2,FALSE),IFERROR(VLOOKUP(D382,'16. Desa. del Sistema Educ.Sup.'!$E:$F,2,FALSE),IFERROR(VLOOKUP(D382,'9. Cultura de Inno. Insti...'!$E:$F,2,FALSE),VLOOKUP(D382,'7. Lo Esencial de la Reforma U.'!$E:$F,2,0)))))))))))))))))</f>
        <v xml:space="preserve">1. Llamando a concurso 2. selección 3. Contratación para cubrir en los departamentos </v>
      </c>
      <c r="D383" s="31"/>
      <c r="E383" s="93"/>
      <c r="F383" s="93"/>
      <c r="G383" s="93"/>
      <c r="H383" s="76"/>
      <c r="I383" s="76"/>
      <c r="J383" s="76"/>
      <c r="K383" s="153"/>
    </row>
    <row r="384" spans="3:12" ht="15.75" thickBot="1">
      <c r="C384" s="177"/>
      <c r="D384" s="31"/>
      <c r="E384" s="93"/>
      <c r="F384" s="93"/>
      <c r="G384" s="93"/>
      <c r="H384" s="76"/>
      <c r="I384" s="76"/>
      <c r="J384" s="76"/>
      <c r="K384" s="153"/>
    </row>
    <row r="385" spans="3:12" ht="30.75" thickBot="1">
      <c r="C385" s="134" t="s">
        <v>44</v>
      </c>
      <c r="D385" s="138" t="s">
        <v>55</v>
      </c>
      <c r="E385" s="170" t="s">
        <v>56</v>
      </c>
      <c r="F385" s="138" t="s">
        <v>57</v>
      </c>
      <c r="G385" s="135" t="s">
        <v>27</v>
      </c>
      <c r="H385" s="133" t="s">
        <v>128</v>
      </c>
      <c r="I385" s="136" t="s">
        <v>46</v>
      </c>
      <c r="J385" s="136" t="s">
        <v>129</v>
      </c>
      <c r="K385" s="136" t="s">
        <v>407</v>
      </c>
      <c r="L385" s="136" t="s">
        <v>408</v>
      </c>
    </row>
    <row r="386" spans="3:12" ht="15.75" thickBot="1">
      <c r="C386" s="137" t="s">
        <v>479</v>
      </c>
      <c r="D386" s="199"/>
      <c r="E386" s="152">
        <v>12</v>
      </c>
      <c r="F386" s="297">
        <f>HLOOKUP($C386,$BZ$2:$CM$3,2,0)</f>
        <v>43674.39</v>
      </c>
      <c r="G386" s="113">
        <f>D386*E386*F386</f>
        <v>0</v>
      </c>
      <c r="H386" s="166"/>
      <c r="I386" s="114" t="s">
        <v>493</v>
      </c>
      <c r="J386" s="114" t="str">
        <f>VLOOKUP(I386,Presupuesto!$B$11:$C$565,2,0)</f>
        <v>SUELDOS Y SALARIOS PERMANENTES</v>
      </c>
      <c r="K386" s="218" t="s">
        <v>1444</v>
      </c>
      <c r="L386" s="98" t="s">
        <v>391</v>
      </c>
    </row>
    <row r="387" spans="3:12">
      <c r="C387" s="171" t="s">
        <v>58</v>
      </c>
      <c r="D387" s="163"/>
      <c r="E387" s="154">
        <v>0</v>
      </c>
      <c r="F387" s="100">
        <f>IF(E386=0,"",(G386/E386)/12*E386)</f>
        <v>0</v>
      </c>
      <c r="G387" s="97">
        <f>F387</f>
        <v>0</v>
      </c>
      <c r="H387" s="164"/>
      <c r="I387" s="116" t="s">
        <v>513</v>
      </c>
      <c r="J387" s="116" t="str">
        <f>VLOOKUP(I387,Presupuesto!$B$11:$C$565,2,0)</f>
        <v>AGUINALDO Y DECIMO CUARTO MES</v>
      </c>
      <c r="K387" s="98" t="str">
        <f t="shared" ref="K387:K418" si="12">$K$386</f>
        <v>Posgrado</v>
      </c>
      <c r="L387" s="98" t="s">
        <v>409</v>
      </c>
    </row>
    <row r="388" spans="3:12" ht="15.75" thickBot="1">
      <c r="C388" s="172" t="s">
        <v>59</v>
      </c>
      <c r="D388" s="163"/>
      <c r="E388" s="154">
        <v>0</v>
      </c>
      <c r="F388" s="117">
        <f>IF(E386&lt;6,"",((E386-6)/12)*(G386/E386))</f>
        <v>0</v>
      </c>
      <c r="G388" s="97">
        <f>F388</f>
        <v>0</v>
      </c>
      <c r="H388" s="164"/>
      <c r="I388" s="101" t="s">
        <v>516</v>
      </c>
      <c r="J388" s="101" t="str">
        <f>VLOOKUP(I388,Presupuesto!$B$11:$C$565,2,0)</f>
        <v>DECIMOCUARTO MES</v>
      </c>
      <c r="K388" s="98" t="str">
        <f t="shared" si="12"/>
        <v>Posgrado</v>
      </c>
      <c r="L388" s="98" t="s">
        <v>392</v>
      </c>
    </row>
    <row r="389" spans="3:12" ht="15.75" thickBot="1">
      <c r="C389" s="137" t="s">
        <v>480</v>
      </c>
      <c r="D389" s="199"/>
      <c r="E389" s="152">
        <v>12</v>
      </c>
      <c r="F389" s="297">
        <f>HLOOKUP($C389,$BZ$2:$CM$3,2,0)</f>
        <v>39703.99</v>
      </c>
      <c r="G389" s="113">
        <f>D389*E389*F389</f>
        <v>0</v>
      </c>
      <c r="H389" s="166"/>
      <c r="I389" s="114" t="s">
        <v>493</v>
      </c>
      <c r="J389" s="114" t="str">
        <f>VLOOKUP(I389,Presupuesto!$B$11:$C$565,2,0)</f>
        <v>SUELDOS Y SALARIOS PERMANENTES</v>
      </c>
      <c r="K389" s="98" t="str">
        <f t="shared" si="12"/>
        <v>Posgrado</v>
      </c>
      <c r="L389" s="98" t="s">
        <v>392</v>
      </c>
    </row>
    <row r="390" spans="3:12">
      <c r="C390" s="171" t="s">
        <v>58</v>
      </c>
      <c r="D390" s="163"/>
      <c r="E390" s="154">
        <v>0</v>
      </c>
      <c r="F390" s="100">
        <f>IF(E389=0,"",(G389/E389)/12*E389)</f>
        <v>0</v>
      </c>
      <c r="G390" s="97">
        <f>F390</f>
        <v>0</v>
      </c>
      <c r="H390" s="164"/>
      <c r="I390" s="116" t="s">
        <v>513</v>
      </c>
      <c r="J390" s="116" t="str">
        <f>VLOOKUP(I390,Presupuesto!$B$11:$C$565,2,0)</f>
        <v>AGUINALDO Y DECIMO CUARTO MES</v>
      </c>
      <c r="K390" s="98" t="str">
        <f t="shared" si="12"/>
        <v>Posgrado</v>
      </c>
      <c r="L390" s="98" t="s">
        <v>392</v>
      </c>
    </row>
    <row r="391" spans="3:12" ht="15.75" thickBot="1">
      <c r="C391" s="172" t="s">
        <v>59</v>
      </c>
      <c r="D391" s="163"/>
      <c r="E391" s="154">
        <v>0</v>
      </c>
      <c r="F391" s="117">
        <f>IF(E389&lt;6,"",((E389-6)/12)*(G389/E389))</f>
        <v>0</v>
      </c>
      <c r="G391" s="97">
        <f>F391</f>
        <v>0</v>
      </c>
      <c r="H391" s="164"/>
      <c r="I391" s="101" t="s">
        <v>516</v>
      </c>
      <c r="J391" s="101" t="str">
        <f>VLOOKUP(I391,Presupuesto!$B$11:$C$565,2,0)</f>
        <v>DECIMOCUARTO MES</v>
      </c>
      <c r="K391" s="98" t="str">
        <f t="shared" si="12"/>
        <v>Posgrado</v>
      </c>
      <c r="L391" s="98" t="s">
        <v>392</v>
      </c>
    </row>
    <row r="392" spans="3:12" ht="15.75" thickBot="1">
      <c r="C392" s="137" t="s">
        <v>481</v>
      </c>
      <c r="D392" s="199"/>
      <c r="E392" s="152">
        <v>12</v>
      </c>
      <c r="F392" s="297">
        <f>HLOOKUP($C392,$BZ$2:$CM$3,2,0)</f>
        <v>35733.589999999997</v>
      </c>
      <c r="G392" s="113">
        <f>D392*E392*F392</f>
        <v>0</v>
      </c>
      <c r="H392" s="166"/>
      <c r="I392" s="114" t="s">
        <v>493</v>
      </c>
      <c r="J392" s="114" t="str">
        <f>VLOOKUP(I392,Presupuesto!$B$11:$C$565,2,0)</f>
        <v>SUELDOS Y SALARIOS PERMANENTES</v>
      </c>
      <c r="K392" s="98" t="str">
        <f t="shared" si="12"/>
        <v>Posgrado</v>
      </c>
      <c r="L392" s="98" t="s">
        <v>392</v>
      </c>
    </row>
    <row r="393" spans="3:12">
      <c r="C393" s="171" t="s">
        <v>58</v>
      </c>
      <c r="D393" s="163"/>
      <c r="E393" s="154">
        <v>0</v>
      </c>
      <c r="F393" s="100">
        <f>IF(E392=0,"",(G392/E392)/12*E392)</f>
        <v>0</v>
      </c>
      <c r="G393" s="97">
        <f>F393</f>
        <v>0</v>
      </c>
      <c r="H393" s="164"/>
      <c r="I393" s="116" t="s">
        <v>513</v>
      </c>
      <c r="J393" s="116" t="str">
        <f>VLOOKUP(I393,Presupuesto!$B$11:$C$565,2,0)</f>
        <v>AGUINALDO Y DECIMO CUARTO MES</v>
      </c>
      <c r="K393" s="98" t="str">
        <f t="shared" si="12"/>
        <v>Posgrado</v>
      </c>
      <c r="L393" s="98" t="s">
        <v>392</v>
      </c>
    </row>
    <row r="394" spans="3:12" ht="15.75" thickBot="1">
      <c r="C394" s="172" t="s">
        <v>59</v>
      </c>
      <c r="D394" s="163"/>
      <c r="E394" s="154">
        <v>0</v>
      </c>
      <c r="F394" s="117">
        <f>IF(E392&lt;6,"",((E392-6)/12)*(G392/E392))</f>
        <v>0</v>
      </c>
      <c r="G394" s="97">
        <f>F394</f>
        <v>0</v>
      </c>
      <c r="H394" s="164"/>
      <c r="I394" s="101" t="s">
        <v>516</v>
      </c>
      <c r="J394" s="101" t="str">
        <f>VLOOKUP(I394,Presupuesto!$B$11:$C$565,2,0)</f>
        <v>DECIMOCUARTO MES</v>
      </c>
      <c r="K394" s="98" t="str">
        <f t="shared" si="12"/>
        <v>Posgrado</v>
      </c>
      <c r="L394" s="98" t="s">
        <v>392</v>
      </c>
    </row>
    <row r="395" spans="3:12" ht="15.75" thickBot="1">
      <c r="C395" s="137" t="s">
        <v>482</v>
      </c>
      <c r="D395" s="199"/>
      <c r="E395" s="152">
        <v>12</v>
      </c>
      <c r="F395" s="297">
        <f>HLOOKUP($C395,$BZ$2:$CM$3,2,0)</f>
        <v>31763.19</v>
      </c>
      <c r="G395" s="113">
        <f>D395*E395*F395</f>
        <v>0</v>
      </c>
      <c r="H395" s="166"/>
      <c r="I395" s="114" t="s">
        <v>493</v>
      </c>
      <c r="J395" s="114" t="str">
        <f>VLOOKUP(I395,Presupuesto!$B$11:$C$565,2,0)</f>
        <v>SUELDOS Y SALARIOS PERMANENTES</v>
      </c>
      <c r="K395" s="98" t="str">
        <f t="shared" si="12"/>
        <v>Posgrado</v>
      </c>
      <c r="L395" s="98" t="s">
        <v>392</v>
      </c>
    </row>
    <row r="396" spans="3:12">
      <c r="C396" s="171" t="s">
        <v>58</v>
      </c>
      <c r="D396" s="163"/>
      <c r="E396" s="154">
        <v>0</v>
      </c>
      <c r="F396" s="100">
        <f>IF(E395=0,"",(G395/E395)/12*E395)</f>
        <v>0</v>
      </c>
      <c r="G396" s="97">
        <f>F396</f>
        <v>0</v>
      </c>
      <c r="H396" s="164"/>
      <c r="I396" s="116" t="s">
        <v>513</v>
      </c>
      <c r="J396" s="116" t="str">
        <f>VLOOKUP(I396,Presupuesto!$B$11:$C$565,2,0)</f>
        <v>AGUINALDO Y DECIMO CUARTO MES</v>
      </c>
      <c r="K396" s="98" t="str">
        <f t="shared" si="12"/>
        <v>Posgrado</v>
      </c>
      <c r="L396" s="98" t="s">
        <v>392</v>
      </c>
    </row>
    <row r="397" spans="3:12" ht="15.75" thickBot="1">
      <c r="C397" s="172" t="s">
        <v>59</v>
      </c>
      <c r="D397" s="163"/>
      <c r="E397" s="154">
        <v>0</v>
      </c>
      <c r="F397" s="117">
        <f>IF(E395&lt;6,"",((E395-6)/12)*(G395/E395))</f>
        <v>0</v>
      </c>
      <c r="G397" s="97">
        <f>F397</f>
        <v>0</v>
      </c>
      <c r="H397" s="164"/>
      <c r="I397" s="101" t="s">
        <v>516</v>
      </c>
      <c r="J397" s="101" t="str">
        <f>VLOOKUP(I397,Presupuesto!$B$11:$C$565,2,0)</f>
        <v>DECIMOCUARTO MES</v>
      </c>
      <c r="K397" s="98" t="str">
        <f t="shared" si="12"/>
        <v>Posgrado</v>
      </c>
      <c r="L397" s="98" t="s">
        <v>392</v>
      </c>
    </row>
    <row r="398" spans="3:12" ht="15.75" thickBot="1">
      <c r="C398" s="137" t="s">
        <v>483</v>
      </c>
      <c r="D398" s="199"/>
      <c r="E398" s="152">
        <v>12</v>
      </c>
      <c r="F398" s="297">
        <f>HLOOKUP($C398,$BZ$2:$CM$3,2,0)</f>
        <v>29777.99</v>
      </c>
      <c r="G398" s="113">
        <f>D398*E398*F398</f>
        <v>0</v>
      </c>
      <c r="H398" s="166"/>
      <c r="I398" s="114" t="s">
        <v>493</v>
      </c>
      <c r="J398" s="114" t="str">
        <f>VLOOKUP(I398,Presupuesto!$B$11:$C$565,2,0)</f>
        <v>SUELDOS Y SALARIOS PERMANENTES</v>
      </c>
      <c r="K398" s="98" t="str">
        <f t="shared" si="12"/>
        <v>Posgrado</v>
      </c>
      <c r="L398" s="98" t="s">
        <v>392</v>
      </c>
    </row>
    <row r="399" spans="3:12">
      <c r="C399" s="171" t="s">
        <v>58</v>
      </c>
      <c r="D399" s="163"/>
      <c r="E399" s="154">
        <v>0</v>
      </c>
      <c r="F399" s="100">
        <f>IF(E398=0,"",(G398/E398)/12*E398)</f>
        <v>0</v>
      </c>
      <c r="G399" s="97">
        <f>F399</f>
        <v>0</v>
      </c>
      <c r="H399" s="164"/>
      <c r="I399" s="116" t="s">
        <v>513</v>
      </c>
      <c r="J399" s="116" t="str">
        <f>VLOOKUP(I399,Presupuesto!$B$11:$C$565,2,0)</f>
        <v>AGUINALDO Y DECIMO CUARTO MES</v>
      </c>
      <c r="K399" s="98" t="str">
        <f t="shared" si="12"/>
        <v>Posgrado</v>
      </c>
      <c r="L399" s="98" t="s">
        <v>392</v>
      </c>
    </row>
    <row r="400" spans="3:12" ht="15.75" thickBot="1">
      <c r="C400" s="172" t="s">
        <v>59</v>
      </c>
      <c r="D400" s="163"/>
      <c r="E400" s="154">
        <v>0</v>
      </c>
      <c r="F400" s="117">
        <f>IF(E398&lt;6,"",((E398-6)/12)*(G398/E398))</f>
        <v>0</v>
      </c>
      <c r="G400" s="97">
        <f>F400</f>
        <v>0</v>
      </c>
      <c r="H400" s="164"/>
      <c r="I400" s="101" t="s">
        <v>516</v>
      </c>
      <c r="J400" s="101" t="str">
        <f>VLOOKUP(I400,Presupuesto!$B$11:$C$565,2,0)</f>
        <v>DECIMOCUARTO MES</v>
      </c>
      <c r="K400" s="98" t="str">
        <f t="shared" si="12"/>
        <v>Posgrado</v>
      </c>
      <c r="L400" s="98" t="s">
        <v>392</v>
      </c>
    </row>
    <row r="401" spans="3:12" ht="15.75" thickBot="1">
      <c r="C401" s="137" t="s">
        <v>484</v>
      </c>
      <c r="D401" s="199"/>
      <c r="E401" s="152">
        <v>12</v>
      </c>
      <c r="F401" s="297">
        <f>HLOOKUP($C401,$BZ$2:$CM$3,2,0)</f>
        <v>27792.79</v>
      </c>
      <c r="G401" s="113">
        <f>D401*E401*F401</f>
        <v>0</v>
      </c>
      <c r="H401" s="166"/>
      <c r="I401" s="114" t="s">
        <v>493</v>
      </c>
      <c r="J401" s="114" t="str">
        <f>VLOOKUP(I401,Presupuesto!$B$11:$C$565,2,0)</f>
        <v>SUELDOS Y SALARIOS PERMANENTES</v>
      </c>
      <c r="K401" s="98" t="str">
        <f t="shared" si="12"/>
        <v>Posgrado</v>
      </c>
      <c r="L401" s="98" t="s">
        <v>392</v>
      </c>
    </row>
    <row r="402" spans="3:12">
      <c r="C402" s="171" t="s">
        <v>58</v>
      </c>
      <c r="D402" s="163"/>
      <c r="E402" s="154">
        <v>0</v>
      </c>
      <c r="F402" s="100">
        <f>IF(E401=0,"",(G401/E401)/12*E401)</f>
        <v>0</v>
      </c>
      <c r="G402" s="97">
        <f>F402</f>
        <v>0</v>
      </c>
      <c r="H402" s="164"/>
      <c r="I402" s="116" t="s">
        <v>513</v>
      </c>
      <c r="J402" s="116" t="str">
        <f>VLOOKUP(I402,Presupuesto!$B$11:$C$565,2,0)</f>
        <v>AGUINALDO Y DECIMO CUARTO MES</v>
      </c>
      <c r="K402" s="98" t="str">
        <f t="shared" si="12"/>
        <v>Posgrado</v>
      </c>
      <c r="L402" s="98" t="s">
        <v>392</v>
      </c>
    </row>
    <row r="403" spans="3:12" ht="15.75" thickBot="1">
      <c r="C403" s="172" t="s">
        <v>59</v>
      </c>
      <c r="D403" s="163"/>
      <c r="E403" s="154">
        <v>0</v>
      </c>
      <c r="F403" s="117">
        <f>IF(E401&lt;6,"",((E401-6)/12)*(G401/E401))</f>
        <v>0</v>
      </c>
      <c r="G403" s="97">
        <f>F403</f>
        <v>0</v>
      </c>
      <c r="H403" s="164"/>
      <c r="I403" s="101" t="s">
        <v>516</v>
      </c>
      <c r="J403" s="101" t="str">
        <f>VLOOKUP(I403,Presupuesto!$B$11:$C$565,2,0)</f>
        <v>DECIMOCUARTO MES</v>
      </c>
      <c r="K403" s="98" t="str">
        <f t="shared" si="12"/>
        <v>Posgrado</v>
      </c>
      <c r="L403" s="98" t="s">
        <v>392</v>
      </c>
    </row>
    <row r="404" spans="3:12" ht="15.75" thickBot="1">
      <c r="C404" s="137" t="s">
        <v>485</v>
      </c>
      <c r="D404" s="199"/>
      <c r="E404" s="152">
        <v>12</v>
      </c>
      <c r="F404" s="297">
        <f>HLOOKUP($C404,$BZ$2:$CM$3,2,0)</f>
        <v>18859.39</v>
      </c>
      <c r="G404" s="113">
        <f>D404*E404*F404</f>
        <v>0</v>
      </c>
      <c r="H404" s="166"/>
      <c r="I404" s="114" t="s">
        <v>493</v>
      </c>
      <c r="J404" s="114" t="str">
        <f>VLOOKUP(I404,Presupuesto!$B$11:$C$565,2,0)</f>
        <v>SUELDOS Y SALARIOS PERMANENTES</v>
      </c>
      <c r="K404" s="98" t="str">
        <f t="shared" si="12"/>
        <v>Posgrado</v>
      </c>
      <c r="L404" s="98" t="s">
        <v>392</v>
      </c>
    </row>
    <row r="405" spans="3:12">
      <c r="C405" s="171" t="s">
        <v>58</v>
      </c>
      <c r="D405" s="163"/>
      <c r="E405" s="154">
        <v>0</v>
      </c>
      <c r="F405" s="100">
        <f>IF(E404=0,"",(G404/E404)/12*E404)</f>
        <v>0</v>
      </c>
      <c r="G405" s="97">
        <f>F405</f>
        <v>0</v>
      </c>
      <c r="H405" s="164"/>
      <c r="I405" s="116" t="s">
        <v>513</v>
      </c>
      <c r="J405" s="116" t="str">
        <f>VLOOKUP(I405,Presupuesto!$B$11:$C$565,2,0)</f>
        <v>AGUINALDO Y DECIMO CUARTO MES</v>
      </c>
      <c r="K405" s="98" t="str">
        <f t="shared" si="12"/>
        <v>Posgrado</v>
      </c>
      <c r="L405" s="98" t="s">
        <v>392</v>
      </c>
    </row>
    <row r="406" spans="3:12" ht="15.75" thickBot="1">
      <c r="C406" s="172" t="s">
        <v>59</v>
      </c>
      <c r="D406" s="163"/>
      <c r="E406" s="154">
        <v>0</v>
      </c>
      <c r="F406" s="117">
        <f>IF(E404&lt;6,"",((E404-6)/12)*(G404/E404))</f>
        <v>0</v>
      </c>
      <c r="G406" s="97">
        <f>F406</f>
        <v>0</v>
      </c>
      <c r="H406" s="164"/>
      <c r="I406" s="101" t="s">
        <v>516</v>
      </c>
      <c r="J406" s="101" t="str">
        <f>VLOOKUP(I406,Presupuesto!$B$11:$C$565,2,0)</f>
        <v>DECIMOCUARTO MES</v>
      </c>
      <c r="K406" s="98" t="str">
        <f t="shared" si="12"/>
        <v>Posgrado</v>
      </c>
      <c r="L406" s="98" t="s">
        <v>392</v>
      </c>
    </row>
    <row r="407" spans="3:12" ht="15.75" thickBot="1">
      <c r="C407" s="137" t="s">
        <v>486</v>
      </c>
      <c r="D407" s="199"/>
      <c r="E407" s="152">
        <v>12</v>
      </c>
      <c r="F407" s="297">
        <f>HLOOKUP($C407,$BZ$2:$CM$3,2,0)</f>
        <v>17866.8</v>
      </c>
      <c r="G407" s="113">
        <f>D407*E407*F407</f>
        <v>0</v>
      </c>
      <c r="H407" s="166"/>
      <c r="I407" s="114" t="s">
        <v>493</v>
      </c>
      <c r="J407" s="114" t="str">
        <f>VLOOKUP(I407,Presupuesto!$B$11:$C$565,2,0)</f>
        <v>SUELDOS Y SALARIOS PERMANENTES</v>
      </c>
      <c r="K407" s="98" t="str">
        <f t="shared" si="12"/>
        <v>Posgrado</v>
      </c>
      <c r="L407" s="98" t="s">
        <v>392</v>
      </c>
    </row>
    <row r="408" spans="3:12">
      <c r="C408" s="171" t="s">
        <v>58</v>
      </c>
      <c r="D408" s="163"/>
      <c r="E408" s="154">
        <v>0</v>
      </c>
      <c r="F408" s="100">
        <f>IF(E407=0,"",(G407/E407)/12*E407)</f>
        <v>0</v>
      </c>
      <c r="G408" s="97">
        <f>F408</f>
        <v>0</v>
      </c>
      <c r="H408" s="164"/>
      <c r="I408" s="116" t="s">
        <v>513</v>
      </c>
      <c r="J408" s="116" t="str">
        <f>VLOOKUP(I408,Presupuesto!$B$11:$C$565,2,0)</f>
        <v>AGUINALDO Y DECIMO CUARTO MES</v>
      </c>
      <c r="K408" s="98" t="str">
        <f t="shared" si="12"/>
        <v>Posgrado</v>
      </c>
      <c r="L408" s="98" t="s">
        <v>392</v>
      </c>
    </row>
    <row r="409" spans="3:12" ht="15.75" thickBot="1">
      <c r="C409" s="172" t="s">
        <v>59</v>
      </c>
      <c r="D409" s="163"/>
      <c r="E409" s="154">
        <v>0</v>
      </c>
      <c r="F409" s="117">
        <f>IF(E407&lt;6,"",((E407-6)/12)*(G407/E407))</f>
        <v>0</v>
      </c>
      <c r="G409" s="97">
        <f>F409</f>
        <v>0</v>
      </c>
      <c r="H409" s="164"/>
      <c r="I409" s="101" t="s">
        <v>516</v>
      </c>
      <c r="J409" s="101" t="str">
        <f>VLOOKUP(I409,Presupuesto!$B$11:$C$565,2,0)</f>
        <v>DECIMOCUARTO MES</v>
      </c>
      <c r="K409" s="98" t="str">
        <f t="shared" si="12"/>
        <v>Posgrado</v>
      </c>
      <c r="L409" s="98" t="s">
        <v>392</v>
      </c>
    </row>
    <row r="410" spans="3:12" ht="15.75" thickBot="1">
      <c r="C410" s="137" t="s">
        <v>487</v>
      </c>
      <c r="D410" s="199"/>
      <c r="E410" s="152">
        <v>12</v>
      </c>
      <c r="F410" s="297">
        <f>HLOOKUP($C410,$BZ$2:$CM$3,2,0)</f>
        <v>13896.4</v>
      </c>
      <c r="G410" s="113">
        <f>D410*E410*F410</f>
        <v>0</v>
      </c>
      <c r="H410" s="166"/>
      <c r="I410" s="114" t="s">
        <v>493</v>
      </c>
      <c r="J410" s="114" t="str">
        <f>VLOOKUP(I410,Presupuesto!$B$11:$C$565,2,0)</f>
        <v>SUELDOS Y SALARIOS PERMANENTES</v>
      </c>
      <c r="K410" s="98" t="str">
        <f t="shared" si="12"/>
        <v>Posgrado</v>
      </c>
      <c r="L410" s="98" t="s">
        <v>392</v>
      </c>
    </row>
    <row r="411" spans="3:12">
      <c r="C411" s="171" t="s">
        <v>58</v>
      </c>
      <c r="D411" s="163"/>
      <c r="E411" s="154">
        <v>0</v>
      </c>
      <c r="F411" s="100">
        <f>IF(E410=0,"",(G410/E410)/12*E410)</f>
        <v>0</v>
      </c>
      <c r="G411" s="97">
        <f>F411</f>
        <v>0</v>
      </c>
      <c r="H411" s="164"/>
      <c r="I411" s="116" t="s">
        <v>513</v>
      </c>
      <c r="J411" s="116" t="str">
        <f>VLOOKUP(I411,Presupuesto!$B$11:$C$565,2,0)</f>
        <v>AGUINALDO Y DECIMO CUARTO MES</v>
      </c>
      <c r="K411" s="98" t="str">
        <f t="shared" si="12"/>
        <v>Posgrado</v>
      </c>
      <c r="L411" s="98" t="s">
        <v>392</v>
      </c>
    </row>
    <row r="412" spans="3:12" ht="15.75" thickBot="1">
      <c r="C412" s="172" t="s">
        <v>59</v>
      </c>
      <c r="D412" s="163"/>
      <c r="E412" s="154">
        <v>0</v>
      </c>
      <c r="F412" s="117">
        <f>IF(E410&lt;6,"",((E410-6)/12)*(G410/E410))</f>
        <v>0</v>
      </c>
      <c r="G412" s="97">
        <f>F412</f>
        <v>0</v>
      </c>
      <c r="H412" s="164"/>
      <c r="I412" s="101" t="s">
        <v>516</v>
      </c>
      <c r="J412" s="101" t="str">
        <f>VLOOKUP(I412,Presupuesto!$B$11:$C$565,2,0)</f>
        <v>DECIMOCUARTO MES</v>
      </c>
      <c r="K412" s="98" t="str">
        <f t="shared" si="12"/>
        <v>Posgrado</v>
      </c>
      <c r="L412" s="98" t="s">
        <v>392</v>
      </c>
    </row>
    <row r="413" spans="3:12" ht="15.75" thickBot="1">
      <c r="C413" s="137" t="s">
        <v>488</v>
      </c>
      <c r="D413" s="199"/>
      <c r="E413" s="152">
        <v>12</v>
      </c>
      <c r="F413" s="297">
        <f>HLOOKUP($C413,$BZ$2:$CM$3,2,0)</f>
        <v>15004.09</v>
      </c>
      <c r="G413" s="113">
        <f>D413*E413*F413</f>
        <v>0</v>
      </c>
      <c r="H413" s="166"/>
      <c r="I413" s="114" t="s">
        <v>493</v>
      </c>
      <c r="J413" s="114" t="str">
        <f>VLOOKUP(I413,Presupuesto!$B$11:$C$565,2,0)</f>
        <v>SUELDOS Y SALARIOS PERMANENTES</v>
      </c>
      <c r="K413" s="98" t="str">
        <f t="shared" si="12"/>
        <v>Posgrado</v>
      </c>
      <c r="L413" s="98" t="s">
        <v>392</v>
      </c>
    </row>
    <row r="414" spans="3:12">
      <c r="C414" s="171" t="s">
        <v>58</v>
      </c>
      <c r="D414" s="163"/>
      <c r="E414" s="154">
        <v>0</v>
      </c>
      <c r="F414" s="100">
        <f>IF(E413=0,"",(G413/E413)/12*E413)</f>
        <v>0</v>
      </c>
      <c r="G414" s="97">
        <f>F414</f>
        <v>0</v>
      </c>
      <c r="H414" s="164"/>
      <c r="I414" s="116" t="s">
        <v>513</v>
      </c>
      <c r="J414" s="116" t="str">
        <f>VLOOKUP(I414,Presupuesto!$B$11:$C$565,2,0)</f>
        <v>AGUINALDO Y DECIMO CUARTO MES</v>
      </c>
      <c r="K414" s="98" t="str">
        <f t="shared" si="12"/>
        <v>Posgrado</v>
      </c>
      <c r="L414" s="98" t="s">
        <v>392</v>
      </c>
    </row>
    <row r="415" spans="3:12" ht="15.75" thickBot="1">
      <c r="C415" s="172" t="s">
        <v>59</v>
      </c>
      <c r="D415" s="163"/>
      <c r="E415" s="154">
        <v>0</v>
      </c>
      <c r="F415" s="117">
        <f>IF(E413&lt;6,"",((E413-6)/12)*(G413/E413))</f>
        <v>0</v>
      </c>
      <c r="G415" s="97">
        <f>F415</f>
        <v>0</v>
      </c>
      <c r="H415" s="164"/>
      <c r="I415" s="101" t="s">
        <v>516</v>
      </c>
      <c r="J415" s="101" t="str">
        <f>VLOOKUP(I415,Presupuesto!$B$11:$C$565,2,0)</f>
        <v>DECIMOCUARTO MES</v>
      </c>
      <c r="K415" s="98" t="str">
        <f t="shared" si="12"/>
        <v>Posgrado</v>
      </c>
      <c r="L415" s="98" t="s">
        <v>392</v>
      </c>
    </row>
    <row r="416" spans="3:12" ht="15.75" thickBot="1">
      <c r="C416" s="137" t="s">
        <v>489</v>
      </c>
      <c r="D416" s="199"/>
      <c r="E416" s="152">
        <v>12</v>
      </c>
      <c r="F416" s="297">
        <f>HLOOKUP($C416,$BZ$2:$CM$3,2,0)</f>
        <v>13238.9</v>
      </c>
      <c r="G416" s="113">
        <f>D416*E416*F416</f>
        <v>0</v>
      </c>
      <c r="H416" s="166"/>
      <c r="I416" s="114" t="s">
        <v>493</v>
      </c>
      <c r="J416" s="114" t="str">
        <f>VLOOKUP(I416,Presupuesto!$B$11:$C$565,2,0)</f>
        <v>SUELDOS Y SALARIOS PERMANENTES</v>
      </c>
      <c r="K416" s="98" t="str">
        <f t="shared" si="12"/>
        <v>Posgrado</v>
      </c>
      <c r="L416" s="98" t="s">
        <v>392</v>
      </c>
    </row>
    <row r="417" spans="3:12">
      <c r="C417" s="171" t="s">
        <v>58</v>
      </c>
      <c r="D417" s="163"/>
      <c r="E417" s="154">
        <v>0</v>
      </c>
      <c r="F417" s="100">
        <f>IF(E416=0,"",(G416/E416)/12*E416)</f>
        <v>0</v>
      </c>
      <c r="G417" s="97">
        <f>F417</f>
        <v>0</v>
      </c>
      <c r="H417" s="164"/>
      <c r="I417" s="116" t="s">
        <v>513</v>
      </c>
      <c r="J417" s="116" t="str">
        <f>VLOOKUP(I417,Presupuesto!$B$11:$C$565,2,0)</f>
        <v>AGUINALDO Y DECIMO CUARTO MES</v>
      </c>
      <c r="K417" s="98" t="str">
        <f t="shared" si="12"/>
        <v>Posgrado</v>
      </c>
      <c r="L417" s="98" t="s">
        <v>392</v>
      </c>
    </row>
    <row r="418" spans="3:12" ht="15.75" thickBot="1">
      <c r="C418" s="172" t="s">
        <v>59</v>
      </c>
      <c r="D418" s="163"/>
      <c r="E418" s="154">
        <v>0</v>
      </c>
      <c r="F418" s="117">
        <f>IF(E416&lt;6,"",((E416-6)/12)*(G416/E416))</f>
        <v>0</v>
      </c>
      <c r="G418" s="97">
        <f>F418</f>
        <v>0</v>
      </c>
      <c r="H418" s="164"/>
      <c r="I418" s="101" t="s">
        <v>516</v>
      </c>
      <c r="J418" s="101" t="str">
        <f>VLOOKUP(I418,Presupuesto!$B$11:$C$565,2,0)</f>
        <v>DECIMOCUARTO MES</v>
      </c>
      <c r="K418" s="98" t="str">
        <f t="shared" si="12"/>
        <v>Posgrado</v>
      </c>
      <c r="L418" s="98" t="s">
        <v>392</v>
      </c>
    </row>
    <row r="419" spans="3:12" ht="15.75" thickBot="1">
      <c r="C419" s="137" t="s">
        <v>490</v>
      </c>
      <c r="D419" s="199"/>
      <c r="E419" s="152">
        <v>12</v>
      </c>
      <c r="F419" s="297">
        <f>HLOOKUP($C419,$BZ$2:$CM$3,2,0)</f>
        <v>12356.31</v>
      </c>
      <c r="G419" s="113">
        <f>D419*E419*F419</f>
        <v>0</v>
      </c>
      <c r="H419" s="166"/>
      <c r="I419" s="114" t="s">
        <v>493</v>
      </c>
      <c r="J419" s="114" t="str">
        <f>VLOOKUP(I419,Presupuesto!$B$11:$C$565,2,0)</f>
        <v>SUELDOS Y SALARIOS PERMANENTES</v>
      </c>
      <c r="K419" s="98" t="str">
        <f t="shared" ref="K419:K439" si="13">$K$386</f>
        <v>Posgrado</v>
      </c>
      <c r="L419" s="98" t="s">
        <v>392</v>
      </c>
    </row>
    <row r="420" spans="3:12">
      <c r="C420" s="171" t="s">
        <v>58</v>
      </c>
      <c r="D420" s="163"/>
      <c r="E420" s="154">
        <v>0</v>
      </c>
      <c r="F420" s="100">
        <f>IF(E419=0,"",(G419/E419)/12*E419)</f>
        <v>0</v>
      </c>
      <c r="G420" s="97">
        <f>F420</f>
        <v>0</v>
      </c>
      <c r="H420" s="164"/>
      <c r="I420" s="116" t="s">
        <v>513</v>
      </c>
      <c r="J420" s="116" t="str">
        <f>VLOOKUP(I420,Presupuesto!$B$11:$C$565,2,0)</f>
        <v>AGUINALDO Y DECIMO CUARTO MES</v>
      </c>
      <c r="K420" s="98" t="str">
        <f t="shared" si="13"/>
        <v>Posgrado</v>
      </c>
      <c r="L420" s="98" t="s">
        <v>392</v>
      </c>
    </row>
    <row r="421" spans="3:12" ht="15.75" thickBot="1">
      <c r="C421" s="172" t="s">
        <v>59</v>
      </c>
      <c r="D421" s="163"/>
      <c r="E421" s="154">
        <v>0</v>
      </c>
      <c r="F421" s="117">
        <f>IF(E419&lt;6,"",((E419-6)/12)*(G419/E419))</f>
        <v>0</v>
      </c>
      <c r="G421" s="97">
        <f>F421</f>
        <v>0</v>
      </c>
      <c r="H421" s="164"/>
      <c r="I421" s="101" t="s">
        <v>516</v>
      </c>
      <c r="J421" s="101" t="str">
        <f>VLOOKUP(I421,Presupuesto!$B$11:$C$565,2,0)</f>
        <v>DECIMOCUARTO MES</v>
      </c>
      <c r="K421" s="98" t="str">
        <f t="shared" si="13"/>
        <v>Posgrado</v>
      </c>
      <c r="L421" s="98" t="s">
        <v>392</v>
      </c>
    </row>
    <row r="422" spans="3:12" ht="15.75" thickBot="1">
      <c r="C422" s="137" t="s">
        <v>491</v>
      </c>
      <c r="D422" s="199"/>
      <c r="E422" s="152">
        <v>12</v>
      </c>
      <c r="F422" s="297">
        <f>HLOOKUP($C422,$BZ$2:$CM$3,2,0)</f>
        <v>463.22</v>
      </c>
      <c r="G422" s="113">
        <f>D422*E422*F422</f>
        <v>0</v>
      </c>
      <c r="H422" s="166"/>
      <c r="I422" s="114" t="s">
        <v>493</v>
      </c>
      <c r="J422" s="114" t="str">
        <f>VLOOKUP(I422,Presupuesto!$B$11:$C$565,2,0)</f>
        <v>SUELDOS Y SALARIOS PERMANENTES</v>
      </c>
      <c r="K422" s="98" t="str">
        <f t="shared" si="13"/>
        <v>Posgrado</v>
      </c>
      <c r="L422" s="98" t="s">
        <v>392</v>
      </c>
    </row>
    <row r="423" spans="3:12">
      <c r="C423" s="171" t="s">
        <v>58</v>
      </c>
      <c r="D423" s="163"/>
      <c r="E423" s="154">
        <v>0</v>
      </c>
      <c r="F423" s="100">
        <f>IF(E422=0,"",(G422/E422)/12*E422)</f>
        <v>0</v>
      </c>
      <c r="G423" s="97">
        <f>F423</f>
        <v>0</v>
      </c>
      <c r="H423" s="164"/>
      <c r="I423" s="116" t="s">
        <v>513</v>
      </c>
      <c r="J423" s="116" t="str">
        <f>VLOOKUP(I423,Presupuesto!$B$11:$C$565,2,0)</f>
        <v>AGUINALDO Y DECIMO CUARTO MES</v>
      </c>
      <c r="K423" s="98" t="str">
        <f t="shared" si="13"/>
        <v>Posgrado</v>
      </c>
      <c r="L423" s="98" t="s">
        <v>392</v>
      </c>
    </row>
    <row r="424" spans="3:12" ht="15.75" thickBot="1">
      <c r="C424" s="172" t="s">
        <v>59</v>
      </c>
      <c r="D424" s="163"/>
      <c r="E424" s="154">
        <v>0</v>
      </c>
      <c r="F424" s="117">
        <f>IF(E422&lt;6,"",((E422-6)/12)*(G422/E422))</f>
        <v>0</v>
      </c>
      <c r="G424" s="97">
        <f>F424</f>
        <v>0</v>
      </c>
      <c r="H424" s="164"/>
      <c r="I424" s="101" t="s">
        <v>516</v>
      </c>
      <c r="J424" s="101" t="str">
        <f>VLOOKUP(I424,Presupuesto!$B$11:$C$565,2,0)</f>
        <v>DECIMOCUARTO MES</v>
      </c>
      <c r="K424" s="98" t="str">
        <f t="shared" si="13"/>
        <v>Posgrado</v>
      </c>
      <c r="L424" s="98" t="s">
        <v>392</v>
      </c>
    </row>
    <row r="425" spans="3:12" ht="15.75" thickBot="1">
      <c r="C425" s="137" t="s">
        <v>492</v>
      </c>
      <c r="D425" s="199"/>
      <c r="E425" s="152">
        <v>12</v>
      </c>
      <c r="F425" s="297">
        <f>HLOOKUP($C425,$BZ$2:$CM$3,2,0)</f>
        <v>2007.3</v>
      </c>
      <c r="G425" s="113">
        <f>D425*E425*F425</f>
        <v>0</v>
      </c>
      <c r="H425" s="166"/>
      <c r="I425" s="114" t="s">
        <v>493</v>
      </c>
      <c r="J425" s="114" t="str">
        <f>VLOOKUP(I425,Presupuesto!$B$11:$C$565,2,0)</f>
        <v>SUELDOS Y SALARIOS PERMANENTES</v>
      </c>
      <c r="K425" s="98" t="str">
        <f t="shared" si="13"/>
        <v>Posgrado</v>
      </c>
      <c r="L425" s="98" t="s">
        <v>392</v>
      </c>
    </row>
    <row r="426" spans="3:12">
      <c r="C426" s="171" t="s">
        <v>58</v>
      </c>
      <c r="D426" s="163"/>
      <c r="E426" s="154">
        <v>0</v>
      </c>
      <c r="F426" s="100">
        <f>IF(E425=0,"",(G425/E425)/12*E425)</f>
        <v>0</v>
      </c>
      <c r="G426" s="97">
        <f>F426</f>
        <v>0</v>
      </c>
      <c r="H426" s="164"/>
      <c r="I426" s="116" t="s">
        <v>513</v>
      </c>
      <c r="J426" s="116" t="str">
        <f>VLOOKUP(I426,Presupuesto!$B$11:$C$565,2,0)</f>
        <v>AGUINALDO Y DECIMO CUARTO MES</v>
      </c>
      <c r="K426" s="98" t="str">
        <f t="shared" si="13"/>
        <v>Posgrado</v>
      </c>
      <c r="L426" s="98" t="s">
        <v>392</v>
      </c>
    </row>
    <row r="427" spans="3:12" ht="15.75" thickBot="1">
      <c r="C427" s="172" t="s">
        <v>59</v>
      </c>
      <c r="D427" s="163"/>
      <c r="E427" s="154">
        <v>0</v>
      </c>
      <c r="F427" s="117">
        <f>IF(E425&lt;6,"",((E425-6)/12)*(G425/E425))</f>
        <v>0</v>
      </c>
      <c r="G427" s="97">
        <f>F427</f>
        <v>0</v>
      </c>
      <c r="H427" s="164"/>
      <c r="I427" s="101" t="s">
        <v>516</v>
      </c>
      <c r="J427" s="101" t="str">
        <f>VLOOKUP(I427,Presupuesto!$B$11:$C$565,2,0)</f>
        <v>DECIMOCUARTO MES</v>
      </c>
      <c r="K427" s="98" t="str">
        <f t="shared" si="13"/>
        <v>Posgrado</v>
      </c>
      <c r="L427" s="98" t="s">
        <v>392</v>
      </c>
    </row>
    <row r="428" spans="3:12" ht="15.75" thickBot="1">
      <c r="C428" s="140" t="s">
        <v>83</v>
      </c>
      <c r="D428" s="199">
        <v>2</v>
      </c>
      <c r="E428" s="152">
        <v>12</v>
      </c>
      <c r="F428" s="139">
        <v>15500</v>
      </c>
      <c r="G428" s="113">
        <f>D428*E428*F428</f>
        <v>372000</v>
      </c>
      <c r="H428" s="166" t="s">
        <v>126</v>
      </c>
      <c r="I428" s="114" t="s">
        <v>561</v>
      </c>
      <c r="J428" s="114" t="str">
        <f>VLOOKUP(I428,Presupuesto!$B$11:$C$565,2,0)</f>
        <v>CONTRATOS ESPECIALES</v>
      </c>
      <c r="K428" s="98" t="s">
        <v>1361</v>
      </c>
      <c r="L428" s="98" t="s">
        <v>392</v>
      </c>
    </row>
    <row r="429" spans="3:12">
      <c r="C429" s="171" t="s">
        <v>58</v>
      </c>
      <c r="D429" s="163"/>
      <c r="E429" s="154">
        <v>0</v>
      </c>
      <c r="F429" s="117">
        <f>IF(E428=0,"",(G428/E428)/12*E428)</f>
        <v>31000</v>
      </c>
      <c r="G429" s="97">
        <f>F429</f>
        <v>31000</v>
      </c>
      <c r="H429" s="164" t="s">
        <v>126</v>
      </c>
      <c r="I429" s="101" t="s">
        <v>561</v>
      </c>
      <c r="J429" s="101" t="str">
        <f>VLOOKUP(I429,Presupuesto!$B$11:$C$565,2,0)</f>
        <v>CONTRATOS ESPECIALES</v>
      </c>
      <c r="K429" s="98" t="s">
        <v>1361</v>
      </c>
      <c r="L429" s="98" t="s">
        <v>391</v>
      </c>
    </row>
    <row r="430" spans="3:12" ht="15.75" thickBot="1">
      <c r="C430" s="172" t="s">
        <v>59</v>
      </c>
      <c r="D430" s="163"/>
      <c r="E430" s="154">
        <v>0</v>
      </c>
      <c r="F430" s="100">
        <f>IF(E428&lt;6,"",((E428-6)/12)*(G428/E428))</f>
        <v>15500</v>
      </c>
      <c r="G430" s="97">
        <f>F430</f>
        <v>15500</v>
      </c>
      <c r="H430" s="164" t="s">
        <v>126</v>
      </c>
      <c r="I430" s="101" t="s">
        <v>561</v>
      </c>
      <c r="J430" s="101" t="str">
        <f>VLOOKUP(I430,Presupuesto!$B$11:$C$565,2,0)</f>
        <v>CONTRATOS ESPECIALES</v>
      </c>
      <c r="K430" s="98" t="s">
        <v>1361</v>
      </c>
      <c r="L430" s="98" t="s">
        <v>396</v>
      </c>
    </row>
    <row r="431" spans="3:12" s="434" customFormat="1" ht="15.75" thickBot="1">
      <c r="C431" s="140" t="s">
        <v>83</v>
      </c>
      <c r="D431" s="199">
        <v>1</v>
      </c>
      <c r="E431" s="152">
        <v>12</v>
      </c>
      <c r="F431" s="139">
        <v>15500</v>
      </c>
      <c r="G431" s="113">
        <f>D431*E431*F431</f>
        <v>186000</v>
      </c>
      <c r="H431" s="166" t="s">
        <v>126</v>
      </c>
      <c r="I431" s="114" t="s">
        <v>561</v>
      </c>
      <c r="J431" s="114" t="str">
        <f>VLOOKUP(I431,Presupuesto!$B$11:$C$565,2,0)</f>
        <v>CONTRATOS ESPECIALES</v>
      </c>
      <c r="K431" s="98" t="s">
        <v>1361</v>
      </c>
      <c r="L431" s="98" t="s">
        <v>392</v>
      </c>
    </row>
    <row r="432" spans="3:12" s="434" customFormat="1">
      <c r="C432" s="171" t="s">
        <v>58</v>
      </c>
      <c r="D432" s="163"/>
      <c r="E432" s="154">
        <v>0</v>
      </c>
      <c r="F432" s="117">
        <f>IF(E431=0,"",(G431/E431)/12*E431)</f>
        <v>15500</v>
      </c>
      <c r="G432" s="97">
        <f>F432</f>
        <v>15500</v>
      </c>
      <c r="H432" s="164" t="s">
        <v>126</v>
      </c>
      <c r="I432" s="101" t="s">
        <v>561</v>
      </c>
      <c r="J432" s="101" t="str">
        <f>VLOOKUP(I432,Presupuesto!$B$11:$C$565,2,0)</f>
        <v>CONTRATOS ESPECIALES</v>
      </c>
      <c r="K432" s="98" t="s">
        <v>1361</v>
      </c>
      <c r="L432" s="98" t="s">
        <v>391</v>
      </c>
    </row>
    <row r="433" spans="3:12" s="434" customFormat="1" ht="15.75" thickBot="1">
      <c r="C433" s="172" t="s">
        <v>59</v>
      </c>
      <c r="D433" s="163"/>
      <c r="E433" s="154">
        <v>0</v>
      </c>
      <c r="F433" s="100">
        <f>IF(E431&lt;6,"",((E431-6)/12)*(G431/E431))</f>
        <v>7750</v>
      </c>
      <c r="G433" s="97">
        <f>F433</f>
        <v>7750</v>
      </c>
      <c r="H433" s="164" t="s">
        <v>126</v>
      </c>
      <c r="I433" s="101" t="s">
        <v>561</v>
      </c>
      <c r="J433" s="101" t="str">
        <f>VLOOKUP(I433,Presupuesto!$B$11:$C$565,2,0)</f>
        <v>CONTRATOS ESPECIALES</v>
      </c>
      <c r="K433" s="98" t="s">
        <v>1361</v>
      </c>
      <c r="L433" s="98" t="s">
        <v>396</v>
      </c>
    </row>
    <row r="434" spans="3:12" s="434" customFormat="1" ht="15.75" thickBot="1">
      <c r="C434" s="140" t="s">
        <v>83</v>
      </c>
      <c r="D434" s="199">
        <v>1</v>
      </c>
      <c r="E434" s="152">
        <v>12</v>
      </c>
      <c r="F434" s="139">
        <v>30000</v>
      </c>
      <c r="G434" s="113">
        <f>D434*E434*F434</f>
        <v>360000</v>
      </c>
      <c r="H434" s="166" t="s">
        <v>126</v>
      </c>
      <c r="I434" s="114" t="s">
        <v>561</v>
      </c>
      <c r="J434" s="114" t="str">
        <f>VLOOKUP(I434,Presupuesto!$B$11:$C$565,2,0)</f>
        <v>CONTRATOS ESPECIALES</v>
      </c>
      <c r="K434" s="98" t="s">
        <v>1361</v>
      </c>
      <c r="L434" s="98" t="s">
        <v>392</v>
      </c>
    </row>
    <row r="435" spans="3:12" s="434" customFormat="1">
      <c r="C435" s="171" t="s">
        <v>58</v>
      </c>
      <c r="D435" s="163"/>
      <c r="E435" s="154">
        <v>0</v>
      </c>
      <c r="F435" s="117">
        <f>IF(E434=0,"",(G434/E434)/12*E434)</f>
        <v>30000</v>
      </c>
      <c r="G435" s="97">
        <f>F435</f>
        <v>30000</v>
      </c>
      <c r="H435" s="164" t="s">
        <v>126</v>
      </c>
      <c r="I435" s="101" t="s">
        <v>561</v>
      </c>
      <c r="J435" s="101" t="str">
        <f>VLOOKUP(I435,Presupuesto!$B$11:$C$565,2,0)</f>
        <v>CONTRATOS ESPECIALES</v>
      </c>
      <c r="K435" s="98" t="s">
        <v>1361</v>
      </c>
      <c r="L435" s="98" t="s">
        <v>391</v>
      </c>
    </row>
    <row r="436" spans="3:12" s="434" customFormat="1" ht="15.75" thickBot="1">
      <c r="C436" s="172" t="s">
        <v>59</v>
      </c>
      <c r="D436" s="163"/>
      <c r="E436" s="154">
        <v>0</v>
      </c>
      <c r="F436" s="100">
        <f>IF(E434&lt;6,"",((E434-6)/12)*(G434/E434))</f>
        <v>15000</v>
      </c>
      <c r="G436" s="97">
        <f>F436</f>
        <v>15000</v>
      </c>
      <c r="H436" s="164" t="s">
        <v>126</v>
      </c>
      <c r="I436" s="101" t="s">
        <v>561</v>
      </c>
      <c r="J436" s="101" t="str">
        <f>VLOOKUP(I436,Presupuesto!$B$11:$C$565,2,0)</f>
        <v>CONTRATOS ESPECIALES</v>
      </c>
      <c r="K436" s="98" t="s">
        <v>1361</v>
      </c>
      <c r="L436" s="98" t="s">
        <v>396</v>
      </c>
    </row>
    <row r="437" spans="3:12" ht="15.75" thickBot="1">
      <c r="C437" s="140" t="s">
        <v>60</v>
      </c>
      <c r="D437" s="199"/>
      <c r="E437" s="152">
        <v>12</v>
      </c>
      <c r="F437" s="118">
        <v>30000</v>
      </c>
      <c r="G437" s="113">
        <f>D437*E437*F437</f>
        <v>0</v>
      </c>
      <c r="H437" s="166"/>
      <c r="I437" s="114" t="s">
        <v>702</v>
      </c>
      <c r="J437" s="114" t="str">
        <f>VLOOKUP(I437,Presupuesto!$B$11:$C$565,2,0)</f>
        <v>OTROS SERVICIOS TECNICOS Y PROFESIONALES</v>
      </c>
      <c r="K437" s="98" t="str">
        <f t="shared" si="13"/>
        <v>Posgrado</v>
      </c>
      <c r="L437" s="98" t="s">
        <v>391</v>
      </c>
    </row>
    <row r="438" spans="3:12">
      <c r="C438" s="171" t="s">
        <v>58</v>
      </c>
      <c r="D438" s="163"/>
      <c r="E438" s="154">
        <v>0</v>
      </c>
      <c r="F438" s="100">
        <v>0</v>
      </c>
      <c r="G438" s="97">
        <f>F438</f>
        <v>0</v>
      </c>
      <c r="H438" s="164"/>
      <c r="I438" s="101" t="s">
        <v>702</v>
      </c>
      <c r="J438" s="101" t="str">
        <f>VLOOKUP(I438,Presupuesto!$B$11:$C$565,2,0)</f>
        <v>OTROS SERVICIOS TECNICOS Y PROFESIONALES</v>
      </c>
      <c r="K438" s="98" t="str">
        <f t="shared" si="13"/>
        <v>Posgrado</v>
      </c>
      <c r="L438" s="98" t="s">
        <v>391</v>
      </c>
    </row>
    <row r="439" spans="3:12" ht="15.75" thickBot="1">
      <c r="C439" s="172" t="s">
        <v>59</v>
      </c>
      <c r="D439" s="163"/>
      <c r="E439" s="154">
        <v>0</v>
      </c>
      <c r="F439" s="100">
        <v>0</v>
      </c>
      <c r="G439" s="97">
        <f>F439</f>
        <v>0</v>
      </c>
      <c r="H439" s="164"/>
      <c r="I439" s="101" t="s">
        <v>702</v>
      </c>
      <c r="J439" s="101" t="str">
        <f>VLOOKUP(I439,Presupuesto!$B$11:$C$565,2,0)</f>
        <v>OTROS SERVICIOS TECNICOS Y PROFESIONALES</v>
      </c>
      <c r="K439" s="98" t="str">
        <f t="shared" si="13"/>
        <v>Posgrado</v>
      </c>
      <c r="L439" s="98" t="s">
        <v>391</v>
      </c>
    </row>
    <row r="440" spans="3:12" ht="15.75" thickBot="1">
      <c r="C440" s="140" t="s">
        <v>61</v>
      </c>
      <c r="D440" s="199">
        <v>1</v>
      </c>
      <c r="E440" s="152">
        <v>12</v>
      </c>
      <c r="F440" s="118">
        <v>10000</v>
      </c>
      <c r="G440" s="113">
        <f>D440*E440*F440</f>
        <v>120000</v>
      </c>
      <c r="H440" s="166" t="s">
        <v>126</v>
      </c>
      <c r="I440" s="114" t="s">
        <v>493</v>
      </c>
      <c r="J440" s="114" t="str">
        <f>VLOOKUP(I440,Presupuesto!$B$11:$C$565,2,0)</f>
        <v>SUELDOS Y SALARIOS PERMANENTES</v>
      </c>
      <c r="K440" s="98" t="s">
        <v>1361</v>
      </c>
      <c r="L440" s="98" t="s">
        <v>391</v>
      </c>
    </row>
    <row r="441" spans="3:12">
      <c r="C441" s="171" t="s">
        <v>58</v>
      </c>
      <c r="D441" s="169"/>
      <c r="E441" s="131">
        <v>0</v>
      </c>
      <c r="F441" s="119">
        <f>IF(E440=0,"",(G440/E440)/12*E440)</f>
        <v>10000</v>
      </c>
      <c r="G441" s="120">
        <f>F441</f>
        <v>10000</v>
      </c>
      <c r="H441" s="164" t="s">
        <v>126</v>
      </c>
      <c r="I441" s="101" t="s">
        <v>513</v>
      </c>
      <c r="J441" s="101" t="str">
        <f>VLOOKUP(I441,Presupuesto!$B$11:$C$565,2,0)</f>
        <v>AGUINALDO Y DECIMO CUARTO MES</v>
      </c>
      <c r="K441" s="98" t="s">
        <v>1361</v>
      </c>
      <c r="L441" s="98" t="s">
        <v>391</v>
      </c>
    </row>
    <row r="442" spans="3:12" ht="15.75" thickBot="1">
      <c r="C442" s="173" t="s">
        <v>59</v>
      </c>
      <c r="D442" s="162"/>
      <c r="E442" s="132">
        <v>0</v>
      </c>
      <c r="F442" s="105">
        <f>IF(E440&lt;6,"",((E440-6)/12)*(G440/E440))</f>
        <v>5000</v>
      </c>
      <c r="G442" s="105">
        <f>F442</f>
        <v>5000</v>
      </c>
      <c r="H442" s="162" t="s">
        <v>126</v>
      </c>
      <c r="I442" s="106" t="s">
        <v>516</v>
      </c>
      <c r="J442" s="124" t="str">
        <f>VLOOKUP(I442,Presupuesto!$B$11:$C$565,2,0)</f>
        <v>DECIMOCUARTO MES</v>
      </c>
      <c r="K442" s="98" t="s">
        <v>1361</v>
      </c>
      <c r="L442" s="124" t="s">
        <v>391</v>
      </c>
    </row>
    <row r="443" spans="3:12" s="434" customFormat="1" ht="15.75" thickBot="1">
      <c r="C443" s="140" t="s">
        <v>61</v>
      </c>
      <c r="D443" s="199">
        <v>3</v>
      </c>
      <c r="E443" s="152">
        <v>12</v>
      </c>
      <c r="F443" s="118">
        <v>10888.6</v>
      </c>
      <c r="G443" s="113">
        <f>D443*E443*F443</f>
        <v>391989.60000000003</v>
      </c>
      <c r="H443" s="166" t="s">
        <v>126</v>
      </c>
      <c r="I443" s="114" t="s">
        <v>493</v>
      </c>
      <c r="J443" s="114" t="str">
        <f>VLOOKUP(I443,Presupuesto!$B$11:$C$565,2,0)</f>
        <v>SUELDOS Y SALARIOS PERMANENTES</v>
      </c>
      <c r="K443" s="98" t="s">
        <v>1361</v>
      </c>
      <c r="L443" s="98" t="s">
        <v>391</v>
      </c>
    </row>
    <row r="444" spans="3:12" s="434" customFormat="1">
      <c r="C444" s="171" t="s">
        <v>58</v>
      </c>
      <c r="D444" s="169"/>
      <c r="E444" s="131">
        <v>0</v>
      </c>
      <c r="F444" s="119">
        <f>IF(E443=0,"",(G443/E443)/12*E443)</f>
        <v>32665.800000000003</v>
      </c>
      <c r="G444" s="120">
        <f>F444</f>
        <v>32665.800000000003</v>
      </c>
      <c r="H444" s="164" t="s">
        <v>126</v>
      </c>
      <c r="I444" s="101" t="s">
        <v>513</v>
      </c>
      <c r="J444" s="101" t="str">
        <f>VLOOKUP(I444,Presupuesto!$B$11:$C$565,2,0)</f>
        <v>AGUINALDO Y DECIMO CUARTO MES</v>
      </c>
      <c r="K444" s="98" t="s">
        <v>1361</v>
      </c>
      <c r="L444" s="98" t="s">
        <v>391</v>
      </c>
    </row>
    <row r="445" spans="3:12" s="434" customFormat="1" ht="15.75" thickBot="1">
      <c r="C445" s="173" t="s">
        <v>59</v>
      </c>
      <c r="D445" s="162"/>
      <c r="E445" s="132">
        <v>0</v>
      </c>
      <c r="F445" s="105">
        <f>IF(E443&lt;6,"",((E443-6)/12)*(G443/E443))</f>
        <v>16332.900000000001</v>
      </c>
      <c r="G445" s="105">
        <f>F445</f>
        <v>16332.900000000001</v>
      </c>
      <c r="H445" s="162" t="s">
        <v>126</v>
      </c>
      <c r="I445" s="106" t="s">
        <v>516</v>
      </c>
      <c r="J445" s="124" t="str">
        <f>VLOOKUP(I445,Presupuesto!$B$11:$C$565,2,0)</f>
        <v>DECIMOCUARTO MES</v>
      </c>
      <c r="K445" s="98" t="s">
        <v>1361</v>
      </c>
      <c r="L445" s="124" t="s">
        <v>391</v>
      </c>
    </row>
    <row r="446" spans="3:12" s="434" customFormat="1">
      <c r="C446" s="732"/>
      <c r="D446" s="733"/>
      <c r="E446" s="734"/>
      <c r="F446" s="734"/>
      <c r="G446" s="734"/>
      <c r="H446" s="733"/>
      <c r="I446" s="735"/>
      <c r="J446" s="735"/>
      <c r="K446" s="735"/>
      <c r="L446" s="735"/>
    </row>
    <row r="447" spans="3:12" s="434" customFormat="1">
      <c r="C447" s="732"/>
      <c r="D447" s="733"/>
      <c r="E447" s="734"/>
      <c r="F447" s="734"/>
      <c r="G447" s="734"/>
      <c r="H447" s="733"/>
      <c r="I447" s="735"/>
      <c r="J447" s="735"/>
      <c r="K447" s="735"/>
      <c r="L447" s="735"/>
    </row>
    <row r="449" spans="3:12" ht="15.75" thickBot="1">
      <c r="K449" s="153"/>
    </row>
    <row r="450" spans="3:12" ht="15.75" thickBot="1">
      <c r="C450" s="69" t="s">
        <v>43</v>
      </c>
      <c r="D450" s="30">
        <f>SUM(G457:G510)</f>
        <v>1951905.33</v>
      </c>
      <c r="E450" s="93"/>
      <c r="F450" s="93"/>
      <c r="G450" s="93"/>
      <c r="H450" s="76"/>
      <c r="I450" s="76"/>
      <c r="J450" s="76"/>
      <c r="K450" s="153"/>
    </row>
    <row r="451" spans="3:12">
      <c r="D451" s="31"/>
      <c r="E451" s="93"/>
      <c r="F451" s="93"/>
      <c r="G451" s="93"/>
      <c r="H451" s="76"/>
      <c r="I451" s="76"/>
      <c r="J451" s="76"/>
      <c r="K451" s="153"/>
    </row>
    <row r="452" spans="3:12">
      <c r="D452" s="31"/>
      <c r="E452" s="93"/>
      <c r="F452" s="93"/>
      <c r="G452" s="93"/>
      <c r="H452" s="76"/>
      <c r="I452" s="76"/>
      <c r="J452" s="76"/>
      <c r="K452" s="153"/>
    </row>
    <row r="453" spans="3:12" ht="15.75">
      <c r="C453" s="202" t="s">
        <v>389</v>
      </c>
      <c r="D453" s="351" t="s">
        <v>2137</v>
      </c>
      <c r="E453" s="93"/>
      <c r="F453" s="93"/>
      <c r="G453" s="93"/>
      <c r="H453" s="76"/>
      <c r="I453" s="76"/>
      <c r="J453" s="76"/>
      <c r="K453" s="153"/>
    </row>
    <row r="454" spans="3:12" ht="18.75">
      <c r="C454" s="210" t="str">
        <f>IFERROR(VLOOKUP(D453,'1. Desarrollo e Innov. Curricu.'!$E:$F,2,FALSE),IFERROR(VLOOKUP(D453,'2. Investigación Científica'!$E:$F,2,FALSE),IFERROR(VLOOKUP(D453,'3. Vinculación Univ. Sociedad'!$E:$F,2,FALSE),IFERROR(VLOOKUP(D453,'4. Docencia y Profesorado Univ.'!$E:$F,2,FALSE),IFERROR(VLOOKUP(D453,'5. Estudiantes y Graduados'!$E:$F,2,FALSE),IFERROR(VLOOKUP(D453,'11. Gestion Administrativa'!$E:$F,2,FALSE),IFERROR(VLOOKUP(D453,'13. Gestión Académica'!$E:$F,2,FALSE),IFERROR(VLOOKUP(D453,'8. Asegura. de la Calid. y M'!$E:$F,2,FALSE),IFERROR(VLOOKUP(D453,'6. Gestión del Conocimiento'!$E:$F,2,FALSE),IFERROR(VLOOKUP(D453,'15. Gobernabilidad y Proceso...'!$E:$F,2,FALSE),IFERROR(VLOOKUP(D453,'12. Gestión del Talento Humano'!$E:$F,2,FALSE),IFERROR(VLOOKUP(D453,'14. Internacional... de la E.S.'!$E:$F,2,FALSE),IFERROR(VLOOKUP(D453,'10. Posgrado'!$E:$F,2,FALSE),IFERROR(VLOOKUP(D453,'17. Gestión TIC'!$E:$F,2,FALSE),IFERROR(VLOOKUP(D453,'16. Desa. del Sistema Educ.Sup.'!$E:$F,2,FALSE),IFERROR(VLOOKUP(D453,'9. Cultura de Inno. Insti...'!$E:$F,2,FALSE),VLOOKUP(D453,'7. Lo Esencial de la Reforma U.'!$E:$F,2,0)))))))))))))))))</f>
        <v xml:space="preserve">Consolidar y diseñar la estructura organizativa de UNAH-VS en el marco de la Ley. Reuniones de trabajo contrataión de personal </v>
      </c>
      <c r="D454" s="31"/>
      <c r="E454" s="93"/>
      <c r="F454" s="93"/>
      <c r="G454" s="93"/>
      <c r="H454" s="76"/>
      <c r="I454" s="76"/>
      <c r="J454" s="76"/>
      <c r="K454" s="153"/>
    </row>
    <row r="455" spans="3:12" ht="15.75" thickBot="1">
      <c r="C455" s="177"/>
      <c r="D455" s="31"/>
      <c r="E455" s="93"/>
      <c r="F455" s="93"/>
      <c r="G455" s="93"/>
      <c r="H455" s="76"/>
      <c r="I455" s="76"/>
      <c r="J455" s="76"/>
      <c r="K455" s="153"/>
    </row>
    <row r="456" spans="3:12" ht="30.75" thickBot="1">
      <c r="C456" s="134" t="s">
        <v>44</v>
      </c>
      <c r="D456" s="138" t="s">
        <v>55</v>
      </c>
      <c r="E456" s="170" t="s">
        <v>56</v>
      </c>
      <c r="F456" s="138" t="s">
        <v>57</v>
      </c>
      <c r="G456" s="135" t="s">
        <v>27</v>
      </c>
      <c r="H456" s="133" t="s">
        <v>128</v>
      </c>
      <c r="I456" s="136" t="s">
        <v>46</v>
      </c>
      <c r="J456" s="136" t="s">
        <v>129</v>
      </c>
      <c r="K456" s="136" t="s">
        <v>407</v>
      </c>
      <c r="L456" s="136" t="s">
        <v>408</v>
      </c>
    </row>
    <row r="457" spans="3:12" ht="15.75" thickBot="1">
      <c r="C457" s="137" t="s">
        <v>479</v>
      </c>
      <c r="D457" s="199"/>
      <c r="E457" s="152">
        <v>12</v>
      </c>
      <c r="F457" s="297">
        <f>HLOOKUP($C457,$BZ$2:$CM$3,2,0)</f>
        <v>43674.39</v>
      </c>
      <c r="G457" s="113">
        <f>D457*E457*F457</f>
        <v>0</v>
      </c>
      <c r="H457" s="166"/>
      <c r="I457" s="114" t="s">
        <v>493</v>
      </c>
      <c r="J457" s="114" t="str">
        <f>VLOOKUP(I457,Presupuesto!$B$11:$C$565,2,0)</f>
        <v>SUELDOS Y SALARIOS PERMANENTES</v>
      </c>
      <c r="K457" s="218" t="s">
        <v>1444</v>
      </c>
      <c r="L457" s="98" t="s">
        <v>391</v>
      </c>
    </row>
    <row r="458" spans="3:12">
      <c r="C458" s="171" t="s">
        <v>58</v>
      </c>
      <c r="D458" s="163"/>
      <c r="E458" s="154">
        <v>0</v>
      </c>
      <c r="F458" s="100">
        <f>IF(E457=0,"",(G457/E457)/12*E457)</f>
        <v>0</v>
      </c>
      <c r="G458" s="97">
        <f>F458</f>
        <v>0</v>
      </c>
      <c r="H458" s="164"/>
      <c r="I458" s="116" t="s">
        <v>513</v>
      </c>
      <c r="J458" s="116" t="str">
        <f>VLOOKUP(I458,Presupuesto!$B$11:$C$565,2,0)</f>
        <v>AGUINALDO Y DECIMO CUARTO MES</v>
      </c>
      <c r="K458" s="98" t="str">
        <f t="shared" ref="K458:K489" si="14">$K$457</f>
        <v>Posgrado</v>
      </c>
      <c r="L458" s="98" t="s">
        <v>409</v>
      </c>
    </row>
    <row r="459" spans="3:12" ht="15.75" thickBot="1">
      <c r="C459" s="172" t="s">
        <v>59</v>
      </c>
      <c r="D459" s="163"/>
      <c r="E459" s="154">
        <v>0</v>
      </c>
      <c r="F459" s="117">
        <f>IF(E457&lt;6,"",((E457-6)/12)*(G457/E457))</f>
        <v>0</v>
      </c>
      <c r="G459" s="97">
        <f>F459</f>
        <v>0</v>
      </c>
      <c r="H459" s="164"/>
      <c r="I459" s="101" t="s">
        <v>516</v>
      </c>
      <c r="J459" s="101" t="str">
        <f>VLOOKUP(I459,Presupuesto!$B$11:$C$565,2,0)</f>
        <v>DECIMOCUARTO MES</v>
      </c>
      <c r="K459" s="98" t="str">
        <f t="shared" si="14"/>
        <v>Posgrado</v>
      </c>
      <c r="L459" s="98" t="s">
        <v>392</v>
      </c>
    </row>
    <row r="460" spans="3:12" ht="15.75" thickBot="1">
      <c r="C460" s="137" t="s">
        <v>480</v>
      </c>
      <c r="D460" s="199"/>
      <c r="E460" s="152">
        <v>12</v>
      </c>
      <c r="F460" s="297">
        <f>HLOOKUP($C460,$BZ$2:$CM$3,2,0)</f>
        <v>39703.99</v>
      </c>
      <c r="G460" s="113">
        <f>D460*E460*F460</f>
        <v>0</v>
      </c>
      <c r="H460" s="166"/>
      <c r="I460" s="114" t="s">
        <v>493</v>
      </c>
      <c r="J460" s="114" t="str">
        <f>VLOOKUP(I460,Presupuesto!$B$11:$C$565,2,0)</f>
        <v>SUELDOS Y SALARIOS PERMANENTES</v>
      </c>
      <c r="K460" s="98" t="str">
        <f t="shared" si="14"/>
        <v>Posgrado</v>
      </c>
      <c r="L460" s="98" t="s">
        <v>392</v>
      </c>
    </row>
    <row r="461" spans="3:12">
      <c r="C461" s="171" t="s">
        <v>58</v>
      </c>
      <c r="D461" s="163"/>
      <c r="E461" s="154">
        <v>0</v>
      </c>
      <c r="F461" s="100">
        <f>IF(E460=0,"",(G460/E460)/12*E460)</f>
        <v>0</v>
      </c>
      <c r="G461" s="97">
        <f>F461</f>
        <v>0</v>
      </c>
      <c r="H461" s="164"/>
      <c r="I461" s="116" t="s">
        <v>513</v>
      </c>
      <c r="J461" s="116" t="str">
        <f>VLOOKUP(I461,Presupuesto!$B$11:$C$565,2,0)</f>
        <v>AGUINALDO Y DECIMO CUARTO MES</v>
      </c>
      <c r="K461" s="98" t="str">
        <f t="shared" si="14"/>
        <v>Posgrado</v>
      </c>
      <c r="L461" s="98" t="s">
        <v>392</v>
      </c>
    </row>
    <row r="462" spans="3:12" ht="15.75" thickBot="1">
      <c r="C462" s="172" t="s">
        <v>59</v>
      </c>
      <c r="D462" s="163"/>
      <c r="E462" s="154">
        <v>0</v>
      </c>
      <c r="F462" s="117">
        <f>IF(E460&lt;6,"",((E460-6)/12)*(G460/E460))</f>
        <v>0</v>
      </c>
      <c r="G462" s="97">
        <f>F462</f>
        <v>0</v>
      </c>
      <c r="H462" s="164"/>
      <c r="I462" s="101" t="s">
        <v>516</v>
      </c>
      <c r="J462" s="101" t="str">
        <f>VLOOKUP(I462,Presupuesto!$B$11:$C$565,2,0)</f>
        <v>DECIMOCUARTO MES</v>
      </c>
      <c r="K462" s="98" t="str">
        <f t="shared" si="14"/>
        <v>Posgrado</v>
      </c>
      <c r="L462" s="98" t="s">
        <v>392</v>
      </c>
    </row>
    <row r="463" spans="3:12" ht="15.75" thickBot="1">
      <c r="C463" s="137" t="s">
        <v>481</v>
      </c>
      <c r="D463" s="199"/>
      <c r="E463" s="152">
        <v>12</v>
      </c>
      <c r="F463" s="297">
        <f>HLOOKUP($C463,$BZ$2:$CM$3,2,0)</f>
        <v>35733.589999999997</v>
      </c>
      <c r="G463" s="113">
        <f>D463*E463*F463</f>
        <v>0</v>
      </c>
      <c r="H463" s="166"/>
      <c r="I463" s="114" t="s">
        <v>493</v>
      </c>
      <c r="J463" s="114" t="str">
        <f>VLOOKUP(I463,Presupuesto!$B$11:$C$565,2,0)</f>
        <v>SUELDOS Y SALARIOS PERMANENTES</v>
      </c>
      <c r="K463" s="98" t="str">
        <f t="shared" si="14"/>
        <v>Posgrado</v>
      </c>
      <c r="L463" s="98" t="s">
        <v>392</v>
      </c>
    </row>
    <row r="464" spans="3:12">
      <c r="C464" s="171" t="s">
        <v>58</v>
      </c>
      <c r="D464" s="163"/>
      <c r="E464" s="154">
        <v>0</v>
      </c>
      <c r="F464" s="100">
        <f>IF(E463=0,"",(G463/E463)/12*E463)</f>
        <v>0</v>
      </c>
      <c r="G464" s="97">
        <f>F464</f>
        <v>0</v>
      </c>
      <c r="H464" s="164"/>
      <c r="I464" s="116" t="s">
        <v>513</v>
      </c>
      <c r="J464" s="116" t="str">
        <f>VLOOKUP(I464,Presupuesto!$B$11:$C$565,2,0)</f>
        <v>AGUINALDO Y DECIMO CUARTO MES</v>
      </c>
      <c r="K464" s="98" t="str">
        <f t="shared" si="14"/>
        <v>Posgrado</v>
      </c>
      <c r="L464" s="98" t="s">
        <v>392</v>
      </c>
    </row>
    <row r="465" spans="3:12" ht="15.75" thickBot="1">
      <c r="C465" s="172" t="s">
        <v>59</v>
      </c>
      <c r="D465" s="163"/>
      <c r="E465" s="154">
        <v>0</v>
      </c>
      <c r="F465" s="117">
        <f>IF(E463&lt;6,"",((E463-6)/12)*(G463/E463))</f>
        <v>0</v>
      </c>
      <c r="G465" s="97">
        <f>F465</f>
        <v>0</v>
      </c>
      <c r="H465" s="164"/>
      <c r="I465" s="101" t="s">
        <v>516</v>
      </c>
      <c r="J465" s="101" t="str">
        <f>VLOOKUP(I465,Presupuesto!$B$11:$C$565,2,0)</f>
        <v>DECIMOCUARTO MES</v>
      </c>
      <c r="K465" s="98" t="str">
        <f t="shared" si="14"/>
        <v>Posgrado</v>
      </c>
      <c r="L465" s="98" t="s">
        <v>392</v>
      </c>
    </row>
    <row r="466" spans="3:12" ht="15.75" thickBot="1">
      <c r="C466" s="137" t="s">
        <v>482</v>
      </c>
      <c r="D466" s="199"/>
      <c r="E466" s="152">
        <v>12</v>
      </c>
      <c r="F466" s="297">
        <f>HLOOKUP($C466,$BZ$2:$CM$3,2,0)</f>
        <v>31763.19</v>
      </c>
      <c r="G466" s="113">
        <f>D466*E466*F466</f>
        <v>0</v>
      </c>
      <c r="H466" s="166"/>
      <c r="I466" s="114" t="s">
        <v>493</v>
      </c>
      <c r="J466" s="114" t="str">
        <f>VLOOKUP(I466,Presupuesto!$B$11:$C$565,2,0)</f>
        <v>SUELDOS Y SALARIOS PERMANENTES</v>
      </c>
      <c r="K466" s="98" t="str">
        <f t="shared" si="14"/>
        <v>Posgrado</v>
      </c>
      <c r="L466" s="98" t="s">
        <v>392</v>
      </c>
    </row>
    <row r="467" spans="3:12">
      <c r="C467" s="171" t="s">
        <v>58</v>
      </c>
      <c r="D467" s="163"/>
      <c r="E467" s="154">
        <v>0</v>
      </c>
      <c r="F467" s="100">
        <f>IF(E466=0,"",(G466/E466)/12*E466)</f>
        <v>0</v>
      </c>
      <c r="G467" s="97">
        <f>F467</f>
        <v>0</v>
      </c>
      <c r="H467" s="164"/>
      <c r="I467" s="116" t="s">
        <v>513</v>
      </c>
      <c r="J467" s="116" t="str">
        <f>VLOOKUP(I467,Presupuesto!$B$11:$C$565,2,0)</f>
        <v>AGUINALDO Y DECIMO CUARTO MES</v>
      </c>
      <c r="K467" s="98" t="str">
        <f t="shared" si="14"/>
        <v>Posgrado</v>
      </c>
      <c r="L467" s="98" t="s">
        <v>392</v>
      </c>
    </row>
    <row r="468" spans="3:12" ht="15.75" thickBot="1">
      <c r="C468" s="172" t="s">
        <v>59</v>
      </c>
      <c r="D468" s="163"/>
      <c r="E468" s="154">
        <v>0</v>
      </c>
      <c r="F468" s="117">
        <f>IF(E466&lt;6,"",((E466-6)/12)*(G466/E466))</f>
        <v>0</v>
      </c>
      <c r="G468" s="97">
        <f>F468</f>
        <v>0</v>
      </c>
      <c r="H468" s="164"/>
      <c r="I468" s="101" t="s">
        <v>516</v>
      </c>
      <c r="J468" s="101" t="str">
        <f>VLOOKUP(I468,Presupuesto!$B$11:$C$565,2,0)</f>
        <v>DECIMOCUARTO MES</v>
      </c>
      <c r="K468" s="98" t="str">
        <f t="shared" si="14"/>
        <v>Posgrado</v>
      </c>
      <c r="L468" s="98" t="s">
        <v>392</v>
      </c>
    </row>
    <row r="469" spans="3:12" ht="15.75" thickBot="1">
      <c r="C469" s="137" t="s">
        <v>483</v>
      </c>
      <c r="D469" s="199"/>
      <c r="E469" s="152">
        <v>12</v>
      </c>
      <c r="F469" s="297">
        <f>HLOOKUP($C469,$BZ$2:$CM$3,2,0)</f>
        <v>29777.99</v>
      </c>
      <c r="G469" s="113">
        <f>D469*E469*F469</f>
        <v>0</v>
      </c>
      <c r="H469" s="166"/>
      <c r="I469" s="114" t="s">
        <v>493</v>
      </c>
      <c r="J469" s="114" t="str">
        <f>VLOOKUP(I469,Presupuesto!$B$11:$C$565,2,0)</f>
        <v>SUELDOS Y SALARIOS PERMANENTES</v>
      </c>
      <c r="K469" s="98" t="str">
        <f t="shared" si="14"/>
        <v>Posgrado</v>
      </c>
      <c r="L469" s="98" t="s">
        <v>392</v>
      </c>
    </row>
    <row r="470" spans="3:12">
      <c r="C470" s="171" t="s">
        <v>58</v>
      </c>
      <c r="D470" s="163"/>
      <c r="E470" s="154">
        <v>0</v>
      </c>
      <c r="F470" s="100">
        <f>IF(E469=0,"",(G469/E469)/12*E469)</f>
        <v>0</v>
      </c>
      <c r="G470" s="97">
        <f>F470</f>
        <v>0</v>
      </c>
      <c r="H470" s="164"/>
      <c r="I470" s="116" t="s">
        <v>513</v>
      </c>
      <c r="J470" s="116" t="str">
        <f>VLOOKUP(I470,Presupuesto!$B$11:$C$565,2,0)</f>
        <v>AGUINALDO Y DECIMO CUARTO MES</v>
      </c>
      <c r="K470" s="98" t="str">
        <f t="shared" si="14"/>
        <v>Posgrado</v>
      </c>
      <c r="L470" s="98" t="s">
        <v>392</v>
      </c>
    </row>
    <row r="471" spans="3:12" ht="15.75" thickBot="1">
      <c r="C471" s="172" t="s">
        <v>59</v>
      </c>
      <c r="D471" s="163"/>
      <c r="E471" s="154">
        <v>0</v>
      </c>
      <c r="F471" s="117">
        <f>IF(E469&lt;6,"",((E469-6)/12)*(G469/E469))</f>
        <v>0</v>
      </c>
      <c r="G471" s="97">
        <f>F471</f>
        <v>0</v>
      </c>
      <c r="H471" s="164"/>
      <c r="I471" s="101" t="s">
        <v>516</v>
      </c>
      <c r="J471" s="101" t="str">
        <f>VLOOKUP(I471,Presupuesto!$B$11:$C$565,2,0)</f>
        <v>DECIMOCUARTO MES</v>
      </c>
      <c r="K471" s="98" t="str">
        <f t="shared" si="14"/>
        <v>Posgrado</v>
      </c>
      <c r="L471" s="98" t="s">
        <v>392</v>
      </c>
    </row>
    <row r="472" spans="3:12" ht="15.75" thickBot="1">
      <c r="C472" s="137" t="s">
        <v>484</v>
      </c>
      <c r="D472" s="199">
        <v>2</v>
      </c>
      <c r="E472" s="152">
        <v>12</v>
      </c>
      <c r="F472" s="297">
        <f>HLOOKUP($C472,$BZ$2:$CM$3,2,0)</f>
        <v>27792.79</v>
      </c>
      <c r="G472" s="113">
        <f>D472*E472*F472</f>
        <v>667026.96</v>
      </c>
      <c r="H472" s="166" t="s">
        <v>126</v>
      </c>
      <c r="I472" s="114" t="s">
        <v>493</v>
      </c>
      <c r="J472" s="114" t="str">
        <f>VLOOKUP(I472,Presupuesto!$B$11:$C$565,2,0)</f>
        <v>SUELDOS Y SALARIOS PERMANENTES</v>
      </c>
      <c r="K472" s="98" t="s">
        <v>1361</v>
      </c>
      <c r="L472" s="98" t="s">
        <v>392</v>
      </c>
    </row>
    <row r="473" spans="3:12">
      <c r="C473" s="171" t="s">
        <v>58</v>
      </c>
      <c r="D473" s="163"/>
      <c r="E473" s="154">
        <v>0</v>
      </c>
      <c r="F473" s="100">
        <f>IF(E472=0,"",(G472/E472)/12*E472)</f>
        <v>55585.579999999994</v>
      </c>
      <c r="G473" s="97">
        <f>F473</f>
        <v>55585.579999999994</v>
      </c>
      <c r="H473" s="164" t="s">
        <v>126</v>
      </c>
      <c r="I473" s="116" t="s">
        <v>513</v>
      </c>
      <c r="J473" s="116" t="str">
        <f>VLOOKUP(I473,Presupuesto!$B$11:$C$565,2,0)</f>
        <v>AGUINALDO Y DECIMO CUARTO MES</v>
      </c>
      <c r="K473" s="98" t="s">
        <v>1361</v>
      </c>
      <c r="L473" s="98" t="s">
        <v>392</v>
      </c>
    </row>
    <row r="474" spans="3:12" ht="15.75" thickBot="1">
      <c r="C474" s="172" t="s">
        <v>59</v>
      </c>
      <c r="D474" s="163"/>
      <c r="E474" s="154">
        <v>0</v>
      </c>
      <c r="F474" s="117">
        <f>IF(E472&lt;6,"",((E472-6)/12)*(G472/E472))</f>
        <v>27792.789999999997</v>
      </c>
      <c r="G474" s="97">
        <f>F474</f>
        <v>27792.789999999997</v>
      </c>
      <c r="H474" s="164" t="s">
        <v>126</v>
      </c>
      <c r="I474" s="101" t="s">
        <v>516</v>
      </c>
      <c r="J474" s="101" t="str">
        <f>VLOOKUP(I474,Presupuesto!$B$11:$C$565,2,0)</f>
        <v>DECIMOCUARTO MES</v>
      </c>
      <c r="K474" s="98" t="s">
        <v>1361</v>
      </c>
      <c r="L474" s="98" t="s">
        <v>392</v>
      </c>
    </row>
    <row r="475" spans="3:12" ht="15.75" thickBot="1">
      <c r="C475" s="137" t="s">
        <v>485</v>
      </c>
      <c r="D475" s="199"/>
      <c r="E475" s="152">
        <v>12</v>
      </c>
      <c r="F475" s="297">
        <f>HLOOKUP($C475,$BZ$2:$CM$3,2,0)</f>
        <v>18859.39</v>
      </c>
      <c r="G475" s="113">
        <f>D475*E475*F475</f>
        <v>0</v>
      </c>
      <c r="H475" s="166"/>
      <c r="I475" s="114" t="s">
        <v>493</v>
      </c>
      <c r="J475" s="114" t="str">
        <f>VLOOKUP(I475,Presupuesto!$B$11:$C$565,2,0)</f>
        <v>SUELDOS Y SALARIOS PERMANENTES</v>
      </c>
      <c r="K475" s="98" t="str">
        <f t="shared" si="14"/>
        <v>Posgrado</v>
      </c>
      <c r="L475" s="98" t="s">
        <v>392</v>
      </c>
    </row>
    <row r="476" spans="3:12">
      <c r="C476" s="171" t="s">
        <v>58</v>
      </c>
      <c r="D476" s="163"/>
      <c r="E476" s="154">
        <v>0</v>
      </c>
      <c r="F476" s="100">
        <f>IF(E475=0,"",(G475/E475)/12*E475)</f>
        <v>0</v>
      </c>
      <c r="G476" s="97">
        <f>F476</f>
        <v>0</v>
      </c>
      <c r="H476" s="164"/>
      <c r="I476" s="116" t="s">
        <v>513</v>
      </c>
      <c r="J476" s="116" t="str">
        <f>VLOOKUP(I476,Presupuesto!$B$11:$C$565,2,0)</f>
        <v>AGUINALDO Y DECIMO CUARTO MES</v>
      </c>
      <c r="K476" s="98" t="str">
        <f t="shared" si="14"/>
        <v>Posgrado</v>
      </c>
      <c r="L476" s="98" t="s">
        <v>392</v>
      </c>
    </row>
    <row r="477" spans="3:12" ht="15.75" thickBot="1">
      <c r="C477" s="172" t="s">
        <v>59</v>
      </c>
      <c r="D477" s="163"/>
      <c r="E477" s="154">
        <v>0</v>
      </c>
      <c r="F477" s="117">
        <f>IF(E475&lt;6,"",((E475-6)/12)*(G475/E475))</f>
        <v>0</v>
      </c>
      <c r="G477" s="97">
        <f>F477</f>
        <v>0</v>
      </c>
      <c r="H477" s="164"/>
      <c r="I477" s="101" t="s">
        <v>516</v>
      </c>
      <c r="J477" s="101" t="str">
        <f>VLOOKUP(I477,Presupuesto!$B$11:$C$565,2,0)</f>
        <v>DECIMOCUARTO MES</v>
      </c>
      <c r="K477" s="98" t="str">
        <f t="shared" si="14"/>
        <v>Posgrado</v>
      </c>
      <c r="L477" s="98" t="s">
        <v>392</v>
      </c>
    </row>
    <row r="478" spans="3:12" ht="15.75" thickBot="1">
      <c r="C478" s="137" t="s">
        <v>486</v>
      </c>
      <c r="D478" s="199"/>
      <c r="E478" s="152">
        <v>12</v>
      </c>
      <c r="F478" s="297">
        <f>HLOOKUP($C478,$BZ$2:$CM$3,2,0)</f>
        <v>17866.8</v>
      </c>
      <c r="G478" s="113">
        <f>D478*E478*F478</f>
        <v>0</v>
      </c>
      <c r="H478" s="166"/>
      <c r="I478" s="114" t="s">
        <v>493</v>
      </c>
      <c r="J478" s="114" t="str">
        <f>VLOOKUP(I478,Presupuesto!$B$11:$C$565,2,0)</f>
        <v>SUELDOS Y SALARIOS PERMANENTES</v>
      </c>
      <c r="K478" s="98" t="str">
        <f t="shared" si="14"/>
        <v>Posgrado</v>
      </c>
      <c r="L478" s="98" t="s">
        <v>392</v>
      </c>
    </row>
    <row r="479" spans="3:12">
      <c r="C479" s="171" t="s">
        <v>58</v>
      </c>
      <c r="D479" s="163"/>
      <c r="E479" s="154">
        <v>0</v>
      </c>
      <c r="F479" s="100">
        <f>IF(E478=0,"",(G478/E478)/12*E478)</f>
        <v>0</v>
      </c>
      <c r="G479" s="97">
        <f>F479</f>
        <v>0</v>
      </c>
      <c r="H479" s="164"/>
      <c r="I479" s="116" t="s">
        <v>513</v>
      </c>
      <c r="J479" s="116" t="str">
        <f>VLOOKUP(I479,Presupuesto!$B$11:$C$565,2,0)</f>
        <v>AGUINALDO Y DECIMO CUARTO MES</v>
      </c>
      <c r="K479" s="98" t="str">
        <f t="shared" si="14"/>
        <v>Posgrado</v>
      </c>
      <c r="L479" s="98" t="s">
        <v>392</v>
      </c>
    </row>
    <row r="480" spans="3:12" ht="15.75" thickBot="1">
      <c r="C480" s="172" t="s">
        <v>59</v>
      </c>
      <c r="D480" s="163"/>
      <c r="E480" s="154">
        <v>0</v>
      </c>
      <c r="F480" s="117">
        <f>IF(E478&lt;6,"",((E478-6)/12)*(G478/E478))</f>
        <v>0</v>
      </c>
      <c r="G480" s="97">
        <f>F480</f>
        <v>0</v>
      </c>
      <c r="H480" s="164"/>
      <c r="I480" s="101" t="s">
        <v>516</v>
      </c>
      <c r="J480" s="101" t="str">
        <f>VLOOKUP(I480,Presupuesto!$B$11:$C$565,2,0)</f>
        <v>DECIMOCUARTO MES</v>
      </c>
      <c r="K480" s="98" t="str">
        <f t="shared" si="14"/>
        <v>Posgrado</v>
      </c>
      <c r="L480" s="98" t="s">
        <v>392</v>
      </c>
    </row>
    <row r="481" spans="3:12" ht="15.75" thickBot="1">
      <c r="C481" s="137" t="s">
        <v>487</v>
      </c>
      <c r="D481" s="199"/>
      <c r="E481" s="152">
        <v>12</v>
      </c>
      <c r="F481" s="297">
        <f>HLOOKUP($C481,$BZ$2:$CM$3,2,0)</f>
        <v>13896.4</v>
      </c>
      <c r="G481" s="113">
        <f>D481*E481*F481</f>
        <v>0</v>
      </c>
      <c r="H481" s="166"/>
      <c r="I481" s="114" t="s">
        <v>493</v>
      </c>
      <c r="J481" s="114" t="str">
        <f>VLOOKUP(I481,Presupuesto!$B$11:$C$565,2,0)</f>
        <v>SUELDOS Y SALARIOS PERMANENTES</v>
      </c>
      <c r="K481" s="98" t="str">
        <f t="shared" si="14"/>
        <v>Posgrado</v>
      </c>
      <c r="L481" s="98" t="s">
        <v>392</v>
      </c>
    </row>
    <row r="482" spans="3:12">
      <c r="C482" s="171" t="s">
        <v>58</v>
      </c>
      <c r="D482" s="163"/>
      <c r="E482" s="154">
        <v>0</v>
      </c>
      <c r="F482" s="100">
        <f>IF(E481=0,"",(G481/E481)/12*E481)</f>
        <v>0</v>
      </c>
      <c r="G482" s="97">
        <f>F482</f>
        <v>0</v>
      </c>
      <c r="H482" s="164"/>
      <c r="I482" s="116" t="s">
        <v>513</v>
      </c>
      <c r="J482" s="116" t="str">
        <f>VLOOKUP(I482,Presupuesto!$B$11:$C$565,2,0)</f>
        <v>AGUINALDO Y DECIMO CUARTO MES</v>
      </c>
      <c r="K482" s="98" t="str">
        <f t="shared" si="14"/>
        <v>Posgrado</v>
      </c>
      <c r="L482" s="98" t="s">
        <v>392</v>
      </c>
    </row>
    <row r="483" spans="3:12" ht="15.75" thickBot="1">
      <c r="C483" s="172" t="s">
        <v>59</v>
      </c>
      <c r="D483" s="163"/>
      <c r="E483" s="154">
        <v>0</v>
      </c>
      <c r="F483" s="117">
        <f>IF(E481&lt;6,"",((E481-6)/12)*(G481/E481))</f>
        <v>0</v>
      </c>
      <c r="G483" s="97">
        <f>F483</f>
        <v>0</v>
      </c>
      <c r="H483" s="164"/>
      <c r="I483" s="101" t="s">
        <v>516</v>
      </c>
      <c r="J483" s="101" t="str">
        <f>VLOOKUP(I483,Presupuesto!$B$11:$C$565,2,0)</f>
        <v>DECIMOCUARTO MES</v>
      </c>
      <c r="K483" s="98" t="str">
        <f t="shared" si="14"/>
        <v>Posgrado</v>
      </c>
      <c r="L483" s="98" t="s">
        <v>392</v>
      </c>
    </row>
    <row r="484" spans="3:12" ht="15.75" thickBot="1">
      <c r="C484" s="137" t="s">
        <v>488</v>
      </c>
      <c r="D484" s="199"/>
      <c r="E484" s="152">
        <v>12</v>
      </c>
      <c r="F484" s="297">
        <f>HLOOKUP($C484,$BZ$2:$CM$3,2,0)</f>
        <v>15004.09</v>
      </c>
      <c r="G484" s="113">
        <f>D484*E484*F484</f>
        <v>0</v>
      </c>
      <c r="H484" s="166"/>
      <c r="I484" s="114" t="s">
        <v>493</v>
      </c>
      <c r="J484" s="114" t="str">
        <f>VLOOKUP(I484,Presupuesto!$B$11:$C$565,2,0)</f>
        <v>SUELDOS Y SALARIOS PERMANENTES</v>
      </c>
      <c r="K484" s="98" t="str">
        <f t="shared" si="14"/>
        <v>Posgrado</v>
      </c>
      <c r="L484" s="98" t="s">
        <v>392</v>
      </c>
    </row>
    <row r="485" spans="3:12">
      <c r="C485" s="171" t="s">
        <v>58</v>
      </c>
      <c r="D485" s="163"/>
      <c r="E485" s="154">
        <v>0</v>
      </c>
      <c r="F485" s="100">
        <f>IF(E484=0,"",(G484/E484)/12*E484)</f>
        <v>0</v>
      </c>
      <c r="G485" s="97">
        <f>F485</f>
        <v>0</v>
      </c>
      <c r="H485" s="164"/>
      <c r="I485" s="116" t="s">
        <v>513</v>
      </c>
      <c r="J485" s="116" t="str">
        <f>VLOOKUP(I485,Presupuesto!$B$11:$C$565,2,0)</f>
        <v>AGUINALDO Y DECIMO CUARTO MES</v>
      </c>
      <c r="K485" s="98" t="str">
        <f t="shared" si="14"/>
        <v>Posgrado</v>
      </c>
      <c r="L485" s="98" t="s">
        <v>392</v>
      </c>
    </row>
    <row r="486" spans="3:12" ht="15.75" thickBot="1">
      <c r="C486" s="172" t="s">
        <v>59</v>
      </c>
      <c r="D486" s="163"/>
      <c r="E486" s="154">
        <v>0</v>
      </c>
      <c r="F486" s="117">
        <f>IF(E484&lt;6,"",((E484-6)/12)*(G484/E484))</f>
        <v>0</v>
      </c>
      <c r="G486" s="97">
        <f>F486</f>
        <v>0</v>
      </c>
      <c r="H486" s="164"/>
      <c r="I486" s="101" t="s">
        <v>516</v>
      </c>
      <c r="J486" s="101" t="str">
        <f>VLOOKUP(I486,Presupuesto!$B$11:$C$565,2,0)</f>
        <v>DECIMOCUARTO MES</v>
      </c>
      <c r="K486" s="98" t="str">
        <f t="shared" si="14"/>
        <v>Posgrado</v>
      </c>
      <c r="L486" s="98" t="s">
        <v>392</v>
      </c>
    </row>
    <row r="487" spans="3:12" ht="15.75" thickBot="1">
      <c r="C487" s="137" t="s">
        <v>489</v>
      </c>
      <c r="D487" s="199"/>
      <c r="E487" s="152">
        <v>12</v>
      </c>
      <c r="F487" s="297">
        <f>HLOOKUP($C487,$BZ$2:$CM$3,2,0)</f>
        <v>13238.9</v>
      </c>
      <c r="G487" s="113">
        <f>D487*E487*F487</f>
        <v>0</v>
      </c>
      <c r="H487" s="166"/>
      <c r="I487" s="114" t="s">
        <v>493</v>
      </c>
      <c r="J487" s="114" t="str">
        <f>VLOOKUP(I487,Presupuesto!$B$11:$C$565,2,0)</f>
        <v>SUELDOS Y SALARIOS PERMANENTES</v>
      </c>
      <c r="K487" s="98" t="str">
        <f t="shared" si="14"/>
        <v>Posgrado</v>
      </c>
      <c r="L487" s="98" t="s">
        <v>392</v>
      </c>
    </row>
    <row r="488" spans="3:12">
      <c r="C488" s="171" t="s">
        <v>58</v>
      </c>
      <c r="D488" s="163"/>
      <c r="E488" s="154">
        <v>0</v>
      </c>
      <c r="F488" s="100">
        <f>IF(E487=0,"",(G487/E487)/12*E487)</f>
        <v>0</v>
      </c>
      <c r="G488" s="97">
        <f>F488</f>
        <v>0</v>
      </c>
      <c r="H488" s="164"/>
      <c r="I488" s="116" t="s">
        <v>513</v>
      </c>
      <c r="J488" s="116" t="str">
        <f>VLOOKUP(I488,Presupuesto!$B$11:$C$565,2,0)</f>
        <v>AGUINALDO Y DECIMO CUARTO MES</v>
      </c>
      <c r="K488" s="98" t="str">
        <f t="shared" si="14"/>
        <v>Posgrado</v>
      </c>
      <c r="L488" s="98" t="s">
        <v>392</v>
      </c>
    </row>
    <row r="489" spans="3:12" ht="15.75" thickBot="1">
      <c r="C489" s="172" t="s">
        <v>59</v>
      </c>
      <c r="D489" s="163"/>
      <c r="E489" s="154">
        <v>0</v>
      </c>
      <c r="F489" s="117">
        <f>IF(E487&lt;6,"",((E487-6)/12)*(G487/E487))</f>
        <v>0</v>
      </c>
      <c r="G489" s="97">
        <f>F489</f>
        <v>0</v>
      </c>
      <c r="H489" s="164"/>
      <c r="I489" s="101" t="s">
        <v>516</v>
      </c>
      <c r="J489" s="101" t="str">
        <f>VLOOKUP(I489,Presupuesto!$B$11:$C$565,2,0)</f>
        <v>DECIMOCUARTO MES</v>
      </c>
      <c r="K489" s="98" t="str">
        <f t="shared" si="14"/>
        <v>Posgrado</v>
      </c>
      <c r="L489" s="98" t="s">
        <v>392</v>
      </c>
    </row>
    <row r="490" spans="3:12" ht="15.75" thickBot="1">
      <c r="C490" s="137" t="s">
        <v>490</v>
      </c>
      <c r="D490" s="199"/>
      <c r="E490" s="152">
        <v>12</v>
      </c>
      <c r="F490" s="297">
        <f>HLOOKUP($C490,$BZ$2:$CM$3,2,0)</f>
        <v>12356.31</v>
      </c>
      <c r="G490" s="113">
        <f>D490*E490*F490</f>
        <v>0</v>
      </c>
      <c r="H490" s="166"/>
      <c r="I490" s="114" t="s">
        <v>493</v>
      </c>
      <c r="J490" s="114" t="str">
        <f>VLOOKUP(I490,Presupuesto!$B$11:$C$565,2,0)</f>
        <v>SUELDOS Y SALARIOS PERMANENTES</v>
      </c>
      <c r="K490" s="98" t="str">
        <f t="shared" ref="K490:K498" si="15">$K$457</f>
        <v>Posgrado</v>
      </c>
      <c r="L490" s="98" t="s">
        <v>392</v>
      </c>
    </row>
    <row r="491" spans="3:12">
      <c r="C491" s="171" t="s">
        <v>58</v>
      </c>
      <c r="D491" s="163"/>
      <c r="E491" s="154">
        <v>0</v>
      </c>
      <c r="F491" s="100">
        <f>IF(E490=0,"",(G490/E490)/12*E490)</f>
        <v>0</v>
      </c>
      <c r="G491" s="97">
        <f>F491</f>
        <v>0</v>
      </c>
      <c r="H491" s="164"/>
      <c r="I491" s="116" t="s">
        <v>513</v>
      </c>
      <c r="J491" s="116" t="str">
        <f>VLOOKUP(I491,Presupuesto!$B$11:$C$565,2,0)</f>
        <v>AGUINALDO Y DECIMO CUARTO MES</v>
      </c>
      <c r="K491" s="98" t="str">
        <f t="shared" si="15"/>
        <v>Posgrado</v>
      </c>
      <c r="L491" s="98" t="s">
        <v>392</v>
      </c>
    </row>
    <row r="492" spans="3:12" ht="15.75" thickBot="1">
      <c r="C492" s="172" t="s">
        <v>59</v>
      </c>
      <c r="D492" s="163"/>
      <c r="E492" s="154">
        <v>0</v>
      </c>
      <c r="F492" s="117">
        <f>IF(E490&lt;6,"",((E490-6)/12)*(G490/E490))</f>
        <v>0</v>
      </c>
      <c r="G492" s="97">
        <f>F492</f>
        <v>0</v>
      </c>
      <c r="H492" s="164"/>
      <c r="I492" s="101" t="s">
        <v>516</v>
      </c>
      <c r="J492" s="101" t="str">
        <f>VLOOKUP(I492,Presupuesto!$B$11:$C$565,2,0)</f>
        <v>DECIMOCUARTO MES</v>
      </c>
      <c r="K492" s="98" t="str">
        <f t="shared" si="15"/>
        <v>Posgrado</v>
      </c>
      <c r="L492" s="98" t="s">
        <v>392</v>
      </c>
    </row>
    <row r="493" spans="3:12" ht="15.75" thickBot="1">
      <c r="C493" s="137" t="s">
        <v>491</v>
      </c>
      <c r="D493" s="199"/>
      <c r="E493" s="152">
        <v>12</v>
      </c>
      <c r="F493" s="297">
        <f>HLOOKUP($C493,$BZ$2:$CM$3,2,0)</f>
        <v>463.22</v>
      </c>
      <c r="G493" s="113">
        <f>D493*E493*F493</f>
        <v>0</v>
      </c>
      <c r="H493" s="166"/>
      <c r="I493" s="114" t="s">
        <v>493</v>
      </c>
      <c r="J493" s="114" t="str">
        <f>VLOOKUP(I493,Presupuesto!$B$11:$C$565,2,0)</f>
        <v>SUELDOS Y SALARIOS PERMANENTES</v>
      </c>
      <c r="K493" s="98" t="str">
        <f t="shared" si="15"/>
        <v>Posgrado</v>
      </c>
      <c r="L493" s="98" t="s">
        <v>392</v>
      </c>
    </row>
    <row r="494" spans="3:12">
      <c r="C494" s="171" t="s">
        <v>58</v>
      </c>
      <c r="D494" s="163"/>
      <c r="E494" s="154">
        <v>0</v>
      </c>
      <c r="F494" s="100">
        <f>IF(E493=0,"",(G493/E493)/12*E493)</f>
        <v>0</v>
      </c>
      <c r="G494" s="97">
        <f>F494</f>
        <v>0</v>
      </c>
      <c r="H494" s="164"/>
      <c r="I494" s="116" t="s">
        <v>513</v>
      </c>
      <c r="J494" s="116" t="str">
        <f>VLOOKUP(I494,Presupuesto!$B$11:$C$565,2,0)</f>
        <v>AGUINALDO Y DECIMO CUARTO MES</v>
      </c>
      <c r="K494" s="98" t="str">
        <f t="shared" si="15"/>
        <v>Posgrado</v>
      </c>
      <c r="L494" s="98" t="s">
        <v>392</v>
      </c>
    </row>
    <row r="495" spans="3:12" ht="15.75" thickBot="1">
      <c r="C495" s="172" t="s">
        <v>59</v>
      </c>
      <c r="D495" s="163"/>
      <c r="E495" s="154">
        <v>0</v>
      </c>
      <c r="F495" s="117">
        <f>IF(E493&lt;6,"",((E493-6)/12)*(G493/E493))</f>
        <v>0</v>
      </c>
      <c r="G495" s="97">
        <f>F495</f>
        <v>0</v>
      </c>
      <c r="H495" s="164"/>
      <c r="I495" s="101" t="s">
        <v>516</v>
      </c>
      <c r="J495" s="101" t="str">
        <f>VLOOKUP(I495,Presupuesto!$B$11:$C$565,2,0)</f>
        <v>DECIMOCUARTO MES</v>
      </c>
      <c r="K495" s="98" t="str">
        <f t="shared" si="15"/>
        <v>Posgrado</v>
      </c>
      <c r="L495" s="98" t="s">
        <v>392</v>
      </c>
    </row>
    <row r="496" spans="3:12" ht="15.75" thickBot="1">
      <c r="C496" s="137" t="s">
        <v>492</v>
      </c>
      <c r="D496" s="199"/>
      <c r="E496" s="152">
        <v>12</v>
      </c>
      <c r="F496" s="297">
        <f>HLOOKUP($C496,$BZ$2:$CM$3,2,0)</f>
        <v>2007.3</v>
      </c>
      <c r="G496" s="113">
        <f>D496*E496*F496</f>
        <v>0</v>
      </c>
      <c r="H496" s="166"/>
      <c r="I496" s="114" t="s">
        <v>493</v>
      </c>
      <c r="J496" s="114" t="str">
        <f>VLOOKUP(I496,Presupuesto!$B$11:$C$565,2,0)</f>
        <v>SUELDOS Y SALARIOS PERMANENTES</v>
      </c>
      <c r="K496" s="98" t="str">
        <f t="shared" si="15"/>
        <v>Posgrado</v>
      </c>
      <c r="L496" s="98" t="s">
        <v>392</v>
      </c>
    </row>
    <row r="497" spans="3:12">
      <c r="C497" s="171" t="s">
        <v>58</v>
      </c>
      <c r="D497" s="163"/>
      <c r="E497" s="154">
        <v>0</v>
      </c>
      <c r="F497" s="100">
        <f>IF(E496=0,"",(G496/E496)/12*E496)</f>
        <v>0</v>
      </c>
      <c r="G497" s="97">
        <f>F497</f>
        <v>0</v>
      </c>
      <c r="H497" s="164"/>
      <c r="I497" s="116" t="s">
        <v>513</v>
      </c>
      <c r="J497" s="116" t="str">
        <f>VLOOKUP(I497,Presupuesto!$B$11:$C$565,2,0)</f>
        <v>AGUINALDO Y DECIMO CUARTO MES</v>
      </c>
      <c r="K497" s="98" t="str">
        <f t="shared" si="15"/>
        <v>Posgrado</v>
      </c>
      <c r="L497" s="98" t="s">
        <v>392</v>
      </c>
    </row>
    <row r="498" spans="3:12" ht="15.75" thickBot="1">
      <c r="C498" s="172" t="s">
        <v>59</v>
      </c>
      <c r="D498" s="163"/>
      <c r="E498" s="154">
        <v>0</v>
      </c>
      <c r="F498" s="117">
        <f>IF(E496&lt;6,"",((E496-6)/12)*(G496/E496))</f>
        <v>0</v>
      </c>
      <c r="G498" s="97">
        <f>F498</f>
        <v>0</v>
      </c>
      <c r="H498" s="164"/>
      <c r="I498" s="101" t="s">
        <v>516</v>
      </c>
      <c r="J498" s="101" t="str">
        <f>VLOOKUP(I498,Presupuesto!$B$11:$C$565,2,0)</f>
        <v>DECIMOCUARTO MES</v>
      </c>
      <c r="K498" s="98" t="str">
        <f t="shared" si="15"/>
        <v>Posgrado</v>
      </c>
      <c r="L498" s="98" t="s">
        <v>392</v>
      </c>
    </row>
    <row r="499" spans="3:12" ht="15.75" thickBot="1">
      <c r="C499" s="140" t="s">
        <v>83</v>
      </c>
      <c r="D499" s="199">
        <v>2</v>
      </c>
      <c r="E499" s="152">
        <v>12</v>
      </c>
      <c r="F499" s="139">
        <v>17000</v>
      </c>
      <c r="G499" s="113">
        <f>D499*E499*F499</f>
        <v>408000</v>
      </c>
      <c r="H499" s="166" t="s">
        <v>126</v>
      </c>
      <c r="I499" s="114" t="s">
        <v>561</v>
      </c>
      <c r="J499" s="114" t="str">
        <f>VLOOKUP(I499,Presupuesto!$B$11:$C$565,2,0)</f>
        <v>CONTRATOS ESPECIALES</v>
      </c>
      <c r="K499" s="98" t="s">
        <v>1361</v>
      </c>
      <c r="L499" s="98" t="s">
        <v>392</v>
      </c>
    </row>
    <row r="500" spans="3:12">
      <c r="C500" s="171" t="s">
        <v>58</v>
      </c>
      <c r="D500" s="163"/>
      <c r="E500" s="154">
        <v>0</v>
      </c>
      <c r="F500" s="117">
        <f>IF(E499=0,"",(G499/E499)/12*E499)</f>
        <v>34000</v>
      </c>
      <c r="G500" s="97">
        <f>F500</f>
        <v>34000</v>
      </c>
      <c r="H500" s="164" t="s">
        <v>126</v>
      </c>
      <c r="I500" s="101" t="s">
        <v>561</v>
      </c>
      <c r="J500" s="101" t="str">
        <f>VLOOKUP(I500,Presupuesto!$B$11:$C$565,2,0)</f>
        <v>CONTRATOS ESPECIALES</v>
      </c>
      <c r="K500" s="98" t="s">
        <v>1361</v>
      </c>
      <c r="L500" s="98" t="s">
        <v>391</v>
      </c>
    </row>
    <row r="501" spans="3:12" ht="15.75" thickBot="1">
      <c r="C501" s="172" t="s">
        <v>59</v>
      </c>
      <c r="D501" s="163"/>
      <c r="E501" s="154">
        <v>0</v>
      </c>
      <c r="F501" s="100">
        <f>IF(E499&lt;6,"",((E499-6)/12)*(G499/E499))</f>
        <v>17000</v>
      </c>
      <c r="G501" s="97">
        <f>F501</f>
        <v>17000</v>
      </c>
      <c r="H501" s="164" t="s">
        <v>126</v>
      </c>
      <c r="I501" s="101" t="s">
        <v>561</v>
      </c>
      <c r="J501" s="101" t="str">
        <f>VLOOKUP(I501,Presupuesto!$B$11:$C$565,2,0)</f>
        <v>CONTRATOS ESPECIALES</v>
      </c>
      <c r="K501" s="98" t="s">
        <v>1361</v>
      </c>
      <c r="L501" s="98" t="s">
        <v>396</v>
      </c>
    </row>
    <row r="502" spans="3:12" s="434" customFormat="1" ht="15.75" thickBot="1">
      <c r="C502" s="140" t="s">
        <v>61</v>
      </c>
      <c r="D502" s="199">
        <v>1</v>
      </c>
      <c r="E502" s="152">
        <v>12</v>
      </c>
      <c r="F502" s="118">
        <v>30000</v>
      </c>
      <c r="G502" s="113">
        <f>D502*E502*F502</f>
        <v>360000</v>
      </c>
      <c r="H502" s="166" t="s">
        <v>126</v>
      </c>
      <c r="I502" s="114" t="s">
        <v>493</v>
      </c>
      <c r="J502" s="114" t="str">
        <f>VLOOKUP(I502,Presupuesto!$B$11:$C$565,2,0)</f>
        <v>SUELDOS Y SALARIOS PERMANENTES</v>
      </c>
      <c r="K502" s="98" t="s">
        <v>1361</v>
      </c>
      <c r="L502" s="98" t="s">
        <v>391</v>
      </c>
    </row>
    <row r="503" spans="3:12" s="434" customFormat="1">
      <c r="C503" s="171" t="s">
        <v>58</v>
      </c>
      <c r="D503" s="169"/>
      <c r="E503" s="131">
        <v>0</v>
      </c>
      <c r="F503" s="119">
        <f>IF(E502=0,"",(G502/E502)/12*E502)</f>
        <v>30000</v>
      </c>
      <c r="G503" s="120">
        <f>F503</f>
        <v>30000</v>
      </c>
      <c r="H503" s="164" t="s">
        <v>126</v>
      </c>
      <c r="I503" s="101" t="s">
        <v>513</v>
      </c>
      <c r="J503" s="101" t="str">
        <f>VLOOKUP(I503,Presupuesto!$B$11:$C$565,2,0)</f>
        <v>AGUINALDO Y DECIMO CUARTO MES</v>
      </c>
      <c r="K503" s="98" t="s">
        <v>1361</v>
      </c>
      <c r="L503" s="98" t="s">
        <v>391</v>
      </c>
    </row>
    <row r="504" spans="3:12" s="434" customFormat="1" ht="15.75" thickBot="1">
      <c r="C504" s="173" t="s">
        <v>59</v>
      </c>
      <c r="D504" s="162"/>
      <c r="E504" s="132">
        <v>0</v>
      </c>
      <c r="F504" s="105">
        <f>IF(E502&lt;6,"",((E502-6)/12)*(G502/E502))</f>
        <v>15000</v>
      </c>
      <c r="G504" s="105">
        <f>F504</f>
        <v>15000</v>
      </c>
      <c r="H504" s="162" t="s">
        <v>126</v>
      </c>
      <c r="I504" s="106" t="s">
        <v>516</v>
      </c>
      <c r="J504" s="124" t="str">
        <f>VLOOKUP(I504,Presupuesto!$B$11:$C$565,2,0)</f>
        <v>DECIMOCUARTO MES</v>
      </c>
      <c r="K504" s="98" t="s">
        <v>1361</v>
      </c>
      <c r="L504" s="124" t="s">
        <v>391</v>
      </c>
    </row>
    <row r="505" spans="3:12" ht="15.75" thickBot="1">
      <c r="C505" s="140" t="s">
        <v>60</v>
      </c>
      <c r="D505" s="199"/>
      <c r="E505" s="152">
        <v>12</v>
      </c>
      <c r="F505" s="118">
        <v>30000</v>
      </c>
      <c r="G505" s="113">
        <f>D505*E505*F505</f>
        <v>0</v>
      </c>
      <c r="H505" s="166"/>
      <c r="I505" s="114" t="s">
        <v>702</v>
      </c>
      <c r="J505" s="114" t="str">
        <f>VLOOKUP(I505,Presupuesto!$B$11:$C$565,2,0)</f>
        <v>OTROS SERVICIOS TECNICOS Y PROFESIONALES</v>
      </c>
      <c r="K505" s="98" t="s">
        <v>1361</v>
      </c>
      <c r="L505" s="98" t="s">
        <v>391</v>
      </c>
    </row>
    <row r="506" spans="3:12">
      <c r="C506" s="171" t="s">
        <v>58</v>
      </c>
      <c r="D506" s="163"/>
      <c r="E506" s="154">
        <v>0</v>
      </c>
      <c r="F506" s="100">
        <v>0</v>
      </c>
      <c r="G506" s="97">
        <f>F506</f>
        <v>0</v>
      </c>
      <c r="H506" s="164"/>
      <c r="I506" s="101" t="s">
        <v>702</v>
      </c>
      <c r="J506" s="101" t="str">
        <f>VLOOKUP(I506,Presupuesto!$B$11:$C$565,2,0)</f>
        <v>OTROS SERVICIOS TECNICOS Y PROFESIONALES</v>
      </c>
      <c r="K506" s="98" t="s">
        <v>1361</v>
      </c>
      <c r="L506" s="98" t="s">
        <v>391</v>
      </c>
    </row>
    <row r="507" spans="3:12" ht="15.75" thickBot="1">
      <c r="C507" s="172" t="s">
        <v>59</v>
      </c>
      <c r="D507" s="163"/>
      <c r="E507" s="154">
        <v>0</v>
      </c>
      <c r="F507" s="100">
        <v>0</v>
      </c>
      <c r="G507" s="97">
        <f>F507</f>
        <v>0</v>
      </c>
      <c r="H507" s="164"/>
      <c r="I507" s="101" t="s">
        <v>702</v>
      </c>
      <c r="J507" s="101" t="str">
        <f>VLOOKUP(I507,Presupuesto!$B$11:$C$565,2,0)</f>
        <v>OTROS SERVICIOS TECNICOS Y PROFESIONALES</v>
      </c>
      <c r="K507" s="98" t="s">
        <v>1361</v>
      </c>
      <c r="L507" s="98" t="s">
        <v>391</v>
      </c>
    </row>
    <row r="508" spans="3:12" ht="15.75" thickBot="1">
      <c r="C508" s="140" t="s">
        <v>61</v>
      </c>
      <c r="D508" s="199">
        <v>1</v>
      </c>
      <c r="E508" s="152">
        <v>12</v>
      </c>
      <c r="F508" s="118">
        <v>25000</v>
      </c>
      <c r="G508" s="113">
        <f>D508*E508*F508</f>
        <v>300000</v>
      </c>
      <c r="H508" s="166" t="s">
        <v>126</v>
      </c>
      <c r="I508" s="114" t="s">
        <v>493</v>
      </c>
      <c r="J508" s="114" t="str">
        <f>VLOOKUP(I508,Presupuesto!$B$11:$C$565,2,0)</f>
        <v>SUELDOS Y SALARIOS PERMANENTES</v>
      </c>
      <c r="K508" s="98" t="s">
        <v>1361</v>
      </c>
      <c r="L508" s="98" t="s">
        <v>391</v>
      </c>
    </row>
    <row r="509" spans="3:12">
      <c r="C509" s="171" t="s">
        <v>58</v>
      </c>
      <c r="D509" s="169"/>
      <c r="E509" s="131">
        <v>0</v>
      </c>
      <c r="F509" s="119">
        <f>IF(E508=0,"",(G508/E508)/12*E508)</f>
        <v>25000</v>
      </c>
      <c r="G509" s="120">
        <f>F509</f>
        <v>25000</v>
      </c>
      <c r="H509" s="164" t="s">
        <v>126</v>
      </c>
      <c r="I509" s="101" t="s">
        <v>513</v>
      </c>
      <c r="J509" s="101" t="str">
        <f>VLOOKUP(I509,Presupuesto!$B$11:$C$565,2,0)</f>
        <v>AGUINALDO Y DECIMO CUARTO MES</v>
      </c>
      <c r="K509" s="98" t="s">
        <v>1361</v>
      </c>
      <c r="L509" s="98" t="s">
        <v>391</v>
      </c>
    </row>
    <row r="510" spans="3:12" ht="15.75" thickBot="1">
      <c r="C510" s="173" t="s">
        <v>59</v>
      </c>
      <c r="D510" s="162"/>
      <c r="E510" s="132">
        <v>0</v>
      </c>
      <c r="F510" s="105">
        <f>IF(E508&lt;6,"",((E508-6)/12)*(G508/E508))</f>
        <v>12500</v>
      </c>
      <c r="G510" s="105">
        <f>F510</f>
        <v>12500</v>
      </c>
      <c r="H510" s="162" t="s">
        <v>126</v>
      </c>
      <c r="I510" s="106" t="s">
        <v>516</v>
      </c>
      <c r="J510" s="124" t="str">
        <f>VLOOKUP(I510,Presupuesto!$B$11:$C$565,2,0)</f>
        <v>DECIMOCUARTO MES</v>
      </c>
      <c r="K510" s="98" t="s">
        <v>1361</v>
      </c>
      <c r="L510" s="124" t="s">
        <v>391</v>
      </c>
    </row>
    <row r="512" spans="3:12" ht="15.75" thickBot="1">
      <c r="K512" s="153"/>
    </row>
    <row r="513" spans="3:12" ht="15.75" thickBot="1">
      <c r="C513" s="69" t="s">
        <v>43</v>
      </c>
      <c r="D513" s="30">
        <f>SUM(G520:G570)</f>
        <v>729000</v>
      </c>
      <c r="E513" s="93"/>
      <c r="F513" s="93"/>
      <c r="G513" s="93"/>
      <c r="H513" s="76"/>
      <c r="I513" s="76"/>
      <c r="J513" s="76"/>
      <c r="K513" s="153"/>
    </row>
    <row r="514" spans="3:12">
      <c r="D514" s="31"/>
      <c r="E514" s="93"/>
      <c r="F514" s="93"/>
      <c r="G514" s="93"/>
      <c r="H514" s="76"/>
      <c r="I514" s="76"/>
      <c r="J514" s="76"/>
      <c r="K514" s="153"/>
    </row>
    <row r="515" spans="3:12">
      <c r="D515" s="31"/>
      <c r="E515" s="93"/>
      <c r="F515" s="93"/>
      <c r="G515" s="93"/>
      <c r="H515" s="76"/>
      <c r="I515" s="76"/>
      <c r="J515" s="76"/>
      <c r="K515" s="153"/>
    </row>
    <row r="516" spans="3:12" ht="15.75">
      <c r="C516" s="202" t="s">
        <v>389</v>
      </c>
      <c r="D516" s="351" t="s">
        <v>2512</v>
      </c>
      <c r="E516" s="93"/>
      <c r="F516" s="93"/>
      <c r="G516" s="93"/>
      <c r="H516" s="76"/>
      <c r="I516" s="76"/>
      <c r="J516" s="76"/>
      <c r="K516" s="153"/>
    </row>
    <row r="517" spans="3:12" ht="18.75">
      <c r="C517" s="210" t="str">
        <f>IFERROR(VLOOKUP(D516,'1. Desarrollo e Innov. Curricu.'!$E:$F,2,FALSE),IFERROR(VLOOKUP(D516,'2. Investigación Científica'!$E:$F,2,FALSE),IFERROR(VLOOKUP(D516,'3. Vinculación Univ. Sociedad'!$E:$F,2,FALSE),IFERROR(VLOOKUP(D516,'4. Docencia y Profesorado Univ.'!$E:$F,2,FALSE),IFERROR(VLOOKUP(D516,'5. Estudiantes y Graduados'!$E:$F,2,FALSE),IFERROR(VLOOKUP(D516,'11. Gestion Administrativa'!$E:$F,2,FALSE),IFERROR(VLOOKUP(D516,'13. Gestión Académica'!$E:$F,2,FALSE),IFERROR(VLOOKUP(D516,'8. Asegura. de la Calid. y M'!$E:$F,2,FALSE),IFERROR(VLOOKUP(D516,'6. Gestión del Conocimiento'!$E:$F,2,FALSE),IFERROR(VLOOKUP(D516,'15. Gobernabilidad y Proceso...'!$E:$F,2,FALSE),IFERROR(VLOOKUP(D516,'12. Gestión del Talento Humano'!$E:$F,2,FALSE),IFERROR(VLOOKUP(D516,'14. Internacional... de la E.S.'!$E:$F,2,FALSE),IFERROR(VLOOKUP(D516,'10. Posgrado'!$E:$F,2,FALSE),IFERROR(VLOOKUP(D516,'17. Gestión TIC'!$E:$F,2,FALSE),IFERROR(VLOOKUP(D516,'16. Desa. del Sistema Educ.Sup.'!$E:$F,2,FALSE),IFERROR(VLOOKUP(D516,'9. Cultura de Inno. Insti...'!$E:$F,2,FALSE),VLOOKUP(D516,'7. Lo Esencial de la Reforma U.'!$E:$F,2,0)))))))))))))))))</f>
        <v>26)Gestionar equipo y recurso para fortalecer funcionamiento de la Coordinación Regional de Investigación</v>
      </c>
      <c r="D517" s="31"/>
      <c r="E517" s="93"/>
      <c r="F517" s="93"/>
      <c r="G517" s="93"/>
      <c r="H517" s="76"/>
      <c r="I517" s="76"/>
      <c r="J517" s="76"/>
      <c r="K517" s="153"/>
    </row>
    <row r="518" spans="3:12" ht="15.75" thickBot="1">
      <c r="C518" s="177"/>
      <c r="D518" s="31"/>
      <c r="E518" s="93"/>
      <c r="F518" s="93"/>
      <c r="G518" s="93"/>
      <c r="H518" s="76"/>
      <c r="I518" s="76"/>
      <c r="J518" s="76"/>
      <c r="K518" s="153"/>
    </row>
    <row r="519" spans="3:12" ht="30.75" thickBot="1">
      <c r="C519" s="134" t="s">
        <v>44</v>
      </c>
      <c r="D519" s="138" t="s">
        <v>55</v>
      </c>
      <c r="E519" s="170" t="s">
        <v>56</v>
      </c>
      <c r="F519" s="138" t="s">
        <v>57</v>
      </c>
      <c r="G519" s="135" t="s">
        <v>27</v>
      </c>
      <c r="H519" s="133" t="s">
        <v>128</v>
      </c>
      <c r="I519" s="136" t="s">
        <v>46</v>
      </c>
      <c r="J519" s="136" t="s">
        <v>129</v>
      </c>
      <c r="K519" s="136" t="s">
        <v>407</v>
      </c>
      <c r="L519" s="136" t="s">
        <v>408</v>
      </c>
    </row>
    <row r="520" spans="3:12" ht="15.75" thickBot="1">
      <c r="C520" s="137" t="s">
        <v>479</v>
      </c>
      <c r="D520" s="199"/>
      <c r="E520" s="152">
        <v>12</v>
      </c>
      <c r="F520" s="297">
        <f>HLOOKUP($C520,$BZ$2:$CM$3,2,0)</f>
        <v>43674.39</v>
      </c>
      <c r="G520" s="113">
        <f>D520*E520*F520</f>
        <v>0</v>
      </c>
      <c r="H520" s="166"/>
      <c r="I520" s="114" t="s">
        <v>493</v>
      </c>
      <c r="J520" s="114" t="str">
        <f>VLOOKUP(I520,Presupuesto!$B$11:$C$565,2,0)</f>
        <v>SUELDOS Y SALARIOS PERMANENTES</v>
      </c>
      <c r="K520" s="218" t="s">
        <v>1356</v>
      </c>
      <c r="L520" s="98" t="s">
        <v>391</v>
      </c>
    </row>
    <row r="521" spans="3:12">
      <c r="C521" s="171" t="s">
        <v>58</v>
      </c>
      <c r="D521" s="163"/>
      <c r="E521" s="154">
        <v>0</v>
      </c>
      <c r="F521" s="100">
        <f>IF(E520=0,"",(G520/E520)/12*E520)</f>
        <v>0</v>
      </c>
      <c r="G521" s="97">
        <f>F521</f>
        <v>0</v>
      </c>
      <c r="H521" s="164"/>
      <c r="I521" s="116" t="s">
        <v>513</v>
      </c>
      <c r="J521" s="116" t="str">
        <f>VLOOKUP(I521,Presupuesto!$B$11:$C$565,2,0)</f>
        <v>AGUINALDO Y DECIMO CUARTO MES</v>
      </c>
      <c r="K521" s="98" t="str">
        <f t="shared" ref="K521:K552" si="16">$K$520</f>
        <v>Investigación Científica</v>
      </c>
      <c r="L521" s="98" t="s">
        <v>409</v>
      </c>
    </row>
    <row r="522" spans="3:12" ht="15.75" thickBot="1">
      <c r="C522" s="172" t="s">
        <v>59</v>
      </c>
      <c r="D522" s="163"/>
      <c r="E522" s="154">
        <v>0</v>
      </c>
      <c r="F522" s="117">
        <f>IF(E520&lt;6,"",((E520-6)/12)*(G520/E520))</f>
        <v>0</v>
      </c>
      <c r="G522" s="97">
        <f>F522</f>
        <v>0</v>
      </c>
      <c r="H522" s="164"/>
      <c r="I522" s="101" t="s">
        <v>516</v>
      </c>
      <c r="J522" s="101" t="str">
        <f>VLOOKUP(I522,Presupuesto!$B$11:$C$565,2,0)</f>
        <v>DECIMOCUARTO MES</v>
      </c>
      <c r="K522" s="98" t="str">
        <f t="shared" si="16"/>
        <v>Investigación Científica</v>
      </c>
      <c r="L522" s="98" t="s">
        <v>392</v>
      </c>
    </row>
    <row r="523" spans="3:12" ht="15.75" thickBot="1">
      <c r="C523" s="137" t="s">
        <v>480</v>
      </c>
      <c r="D523" s="199"/>
      <c r="E523" s="152">
        <v>12</v>
      </c>
      <c r="F523" s="297">
        <f>HLOOKUP($C523,$BZ$2:$CM$3,2,0)</f>
        <v>39703.99</v>
      </c>
      <c r="G523" s="113">
        <f>D523*E523*F523</f>
        <v>0</v>
      </c>
      <c r="H523" s="166"/>
      <c r="I523" s="114" t="s">
        <v>493</v>
      </c>
      <c r="J523" s="114" t="str">
        <f>VLOOKUP(I523,Presupuesto!$B$11:$C$565,2,0)</f>
        <v>SUELDOS Y SALARIOS PERMANENTES</v>
      </c>
      <c r="K523" s="98" t="str">
        <f t="shared" si="16"/>
        <v>Investigación Científica</v>
      </c>
      <c r="L523" s="98" t="s">
        <v>392</v>
      </c>
    </row>
    <row r="524" spans="3:12">
      <c r="C524" s="171" t="s">
        <v>58</v>
      </c>
      <c r="D524" s="163"/>
      <c r="E524" s="154">
        <v>0</v>
      </c>
      <c r="F524" s="100">
        <f>IF(E523=0,"",(G523/E523)/12*E523)</f>
        <v>0</v>
      </c>
      <c r="G524" s="97">
        <f>F524</f>
        <v>0</v>
      </c>
      <c r="H524" s="164"/>
      <c r="I524" s="116" t="s">
        <v>513</v>
      </c>
      <c r="J524" s="116" t="str">
        <f>VLOOKUP(I524,Presupuesto!$B$11:$C$565,2,0)</f>
        <v>AGUINALDO Y DECIMO CUARTO MES</v>
      </c>
      <c r="K524" s="98" t="str">
        <f t="shared" si="16"/>
        <v>Investigación Científica</v>
      </c>
      <c r="L524" s="98" t="s">
        <v>392</v>
      </c>
    </row>
    <row r="525" spans="3:12" ht="15.75" thickBot="1">
      <c r="C525" s="172" t="s">
        <v>59</v>
      </c>
      <c r="D525" s="163"/>
      <c r="E525" s="154">
        <v>0</v>
      </c>
      <c r="F525" s="117">
        <f>IF(E523&lt;6,"",((E523-6)/12)*(G523/E523))</f>
        <v>0</v>
      </c>
      <c r="G525" s="97">
        <f>F525</f>
        <v>0</v>
      </c>
      <c r="H525" s="164"/>
      <c r="I525" s="101" t="s">
        <v>516</v>
      </c>
      <c r="J525" s="101" t="str">
        <f>VLOOKUP(I525,Presupuesto!$B$11:$C$565,2,0)</f>
        <v>DECIMOCUARTO MES</v>
      </c>
      <c r="K525" s="98" t="str">
        <f t="shared" si="16"/>
        <v>Investigación Científica</v>
      </c>
      <c r="L525" s="98" t="s">
        <v>392</v>
      </c>
    </row>
    <row r="526" spans="3:12" ht="15.75" thickBot="1">
      <c r="C526" s="137" t="s">
        <v>481</v>
      </c>
      <c r="D526" s="199"/>
      <c r="E526" s="152">
        <v>12</v>
      </c>
      <c r="F526" s="297">
        <f>HLOOKUP($C526,$BZ$2:$CM$3,2,0)</f>
        <v>35733.589999999997</v>
      </c>
      <c r="G526" s="113">
        <f>D526*E526*F526</f>
        <v>0</v>
      </c>
      <c r="H526" s="166"/>
      <c r="I526" s="114" t="s">
        <v>493</v>
      </c>
      <c r="J526" s="114" t="str">
        <f>VLOOKUP(I526,Presupuesto!$B$11:$C$565,2,0)</f>
        <v>SUELDOS Y SALARIOS PERMANENTES</v>
      </c>
      <c r="K526" s="98" t="str">
        <f t="shared" si="16"/>
        <v>Investigación Científica</v>
      </c>
      <c r="L526" s="98" t="s">
        <v>392</v>
      </c>
    </row>
    <row r="527" spans="3:12">
      <c r="C527" s="171" t="s">
        <v>58</v>
      </c>
      <c r="D527" s="163"/>
      <c r="E527" s="154">
        <v>0</v>
      </c>
      <c r="F527" s="100">
        <f>IF(E526=0,"",(G526/E526)/12*E526)</f>
        <v>0</v>
      </c>
      <c r="G527" s="97">
        <f>F527</f>
        <v>0</v>
      </c>
      <c r="H527" s="164"/>
      <c r="I527" s="116" t="s">
        <v>513</v>
      </c>
      <c r="J527" s="116" t="str">
        <f>VLOOKUP(I527,Presupuesto!$B$11:$C$565,2,0)</f>
        <v>AGUINALDO Y DECIMO CUARTO MES</v>
      </c>
      <c r="K527" s="98" t="str">
        <f t="shared" si="16"/>
        <v>Investigación Científica</v>
      </c>
      <c r="L527" s="98" t="s">
        <v>392</v>
      </c>
    </row>
    <row r="528" spans="3:12" ht="15.75" thickBot="1">
      <c r="C528" s="172" t="s">
        <v>59</v>
      </c>
      <c r="D528" s="163"/>
      <c r="E528" s="154">
        <v>0</v>
      </c>
      <c r="F528" s="117">
        <f>IF(E526&lt;6,"",((E526-6)/12)*(G526/E526))</f>
        <v>0</v>
      </c>
      <c r="G528" s="97">
        <f>F528</f>
        <v>0</v>
      </c>
      <c r="H528" s="164"/>
      <c r="I528" s="101" t="s">
        <v>516</v>
      </c>
      <c r="J528" s="101" t="str">
        <f>VLOOKUP(I528,Presupuesto!$B$11:$C$565,2,0)</f>
        <v>DECIMOCUARTO MES</v>
      </c>
      <c r="K528" s="98" t="str">
        <f t="shared" si="16"/>
        <v>Investigación Científica</v>
      </c>
      <c r="L528" s="98" t="s">
        <v>392</v>
      </c>
    </row>
    <row r="529" spans="3:12" ht="15.75" thickBot="1">
      <c r="C529" s="137" t="s">
        <v>482</v>
      </c>
      <c r="D529" s="199"/>
      <c r="E529" s="152">
        <v>12</v>
      </c>
      <c r="F529" s="297">
        <f>HLOOKUP($C529,$BZ$2:$CM$3,2,0)</f>
        <v>31763.19</v>
      </c>
      <c r="G529" s="113">
        <f>D529*E529*F529</f>
        <v>0</v>
      </c>
      <c r="H529" s="166"/>
      <c r="I529" s="114" t="s">
        <v>493</v>
      </c>
      <c r="J529" s="114" t="str">
        <f>VLOOKUP(I529,Presupuesto!$B$11:$C$565,2,0)</f>
        <v>SUELDOS Y SALARIOS PERMANENTES</v>
      </c>
      <c r="K529" s="98" t="str">
        <f t="shared" si="16"/>
        <v>Investigación Científica</v>
      </c>
      <c r="L529" s="98" t="s">
        <v>392</v>
      </c>
    </row>
    <row r="530" spans="3:12">
      <c r="C530" s="171" t="s">
        <v>58</v>
      </c>
      <c r="D530" s="163"/>
      <c r="E530" s="154">
        <v>0</v>
      </c>
      <c r="F530" s="100">
        <f>IF(E529=0,"",(G529/E529)/12*E529)</f>
        <v>0</v>
      </c>
      <c r="G530" s="97">
        <f>F530</f>
        <v>0</v>
      </c>
      <c r="H530" s="164"/>
      <c r="I530" s="116" t="s">
        <v>513</v>
      </c>
      <c r="J530" s="116" t="str">
        <f>VLOOKUP(I530,Presupuesto!$B$11:$C$565,2,0)</f>
        <v>AGUINALDO Y DECIMO CUARTO MES</v>
      </c>
      <c r="K530" s="98" t="str">
        <f t="shared" si="16"/>
        <v>Investigación Científica</v>
      </c>
      <c r="L530" s="98" t="s">
        <v>392</v>
      </c>
    </row>
    <row r="531" spans="3:12" ht="15.75" thickBot="1">
      <c r="C531" s="172" t="s">
        <v>59</v>
      </c>
      <c r="D531" s="163"/>
      <c r="E531" s="154">
        <v>0</v>
      </c>
      <c r="F531" s="117">
        <f>IF(E529&lt;6,"",((E529-6)/12)*(G529/E529))</f>
        <v>0</v>
      </c>
      <c r="G531" s="97">
        <f>F531</f>
        <v>0</v>
      </c>
      <c r="H531" s="164"/>
      <c r="I531" s="101" t="s">
        <v>516</v>
      </c>
      <c r="J531" s="101" t="str">
        <f>VLOOKUP(I531,Presupuesto!$B$11:$C$565,2,0)</f>
        <v>DECIMOCUARTO MES</v>
      </c>
      <c r="K531" s="98" t="str">
        <f t="shared" si="16"/>
        <v>Investigación Científica</v>
      </c>
      <c r="L531" s="98" t="s">
        <v>392</v>
      </c>
    </row>
    <row r="532" spans="3:12" ht="15.75" thickBot="1">
      <c r="C532" s="137" t="s">
        <v>483</v>
      </c>
      <c r="D532" s="199"/>
      <c r="E532" s="152">
        <v>12</v>
      </c>
      <c r="F532" s="297">
        <f>HLOOKUP($C532,$BZ$2:$CM$3,2,0)</f>
        <v>29777.99</v>
      </c>
      <c r="G532" s="113">
        <f>D532*E532*F532</f>
        <v>0</v>
      </c>
      <c r="H532" s="166"/>
      <c r="I532" s="114" t="s">
        <v>493</v>
      </c>
      <c r="J532" s="114" t="str">
        <f>VLOOKUP(I532,Presupuesto!$B$11:$C$565,2,0)</f>
        <v>SUELDOS Y SALARIOS PERMANENTES</v>
      </c>
      <c r="K532" s="98" t="str">
        <f t="shared" si="16"/>
        <v>Investigación Científica</v>
      </c>
      <c r="L532" s="98" t="s">
        <v>392</v>
      </c>
    </row>
    <row r="533" spans="3:12">
      <c r="C533" s="171" t="s">
        <v>58</v>
      </c>
      <c r="D533" s="163"/>
      <c r="E533" s="154">
        <v>0</v>
      </c>
      <c r="F533" s="100">
        <f>IF(E532=0,"",(G532/E532)/12*E532)</f>
        <v>0</v>
      </c>
      <c r="G533" s="97">
        <f>F533</f>
        <v>0</v>
      </c>
      <c r="H533" s="164"/>
      <c r="I533" s="116" t="s">
        <v>513</v>
      </c>
      <c r="J533" s="116" t="str">
        <f>VLOOKUP(I533,Presupuesto!$B$11:$C$565,2,0)</f>
        <v>AGUINALDO Y DECIMO CUARTO MES</v>
      </c>
      <c r="K533" s="98" t="str">
        <f t="shared" si="16"/>
        <v>Investigación Científica</v>
      </c>
      <c r="L533" s="98" t="s">
        <v>392</v>
      </c>
    </row>
    <row r="534" spans="3:12" ht="15.75" thickBot="1">
      <c r="C534" s="172" t="s">
        <v>59</v>
      </c>
      <c r="D534" s="163"/>
      <c r="E534" s="154">
        <v>0</v>
      </c>
      <c r="F534" s="117">
        <f>IF(E532&lt;6,"",((E532-6)/12)*(G532/E532))</f>
        <v>0</v>
      </c>
      <c r="G534" s="97">
        <f>F534</f>
        <v>0</v>
      </c>
      <c r="H534" s="164"/>
      <c r="I534" s="101" t="s">
        <v>516</v>
      </c>
      <c r="J534" s="101" t="str">
        <f>VLOOKUP(I534,Presupuesto!$B$11:$C$565,2,0)</f>
        <v>DECIMOCUARTO MES</v>
      </c>
      <c r="K534" s="98" t="str">
        <f t="shared" si="16"/>
        <v>Investigación Científica</v>
      </c>
      <c r="L534" s="98" t="s">
        <v>392</v>
      </c>
    </row>
    <row r="535" spans="3:12" ht="15.75" thickBot="1">
      <c r="C535" s="137" t="s">
        <v>484</v>
      </c>
      <c r="D535" s="199"/>
      <c r="E535" s="152">
        <v>12</v>
      </c>
      <c r="F535" s="297">
        <f>HLOOKUP($C535,$BZ$2:$CM$3,2,0)</f>
        <v>27792.79</v>
      </c>
      <c r="G535" s="113">
        <f>D535*E535*F535</f>
        <v>0</v>
      </c>
      <c r="H535" s="166"/>
      <c r="I535" s="114" t="s">
        <v>493</v>
      </c>
      <c r="J535" s="114" t="str">
        <f>VLOOKUP(I535,Presupuesto!$B$11:$C$565,2,0)</f>
        <v>SUELDOS Y SALARIOS PERMANENTES</v>
      </c>
      <c r="K535" s="98" t="str">
        <f t="shared" si="16"/>
        <v>Investigación Científica</v>
      </c>
      <c r="L535" s="98" t="s">
        <v>392</v>
      </c>
    </row>
    <row r="536" spans="3:12">
      <c r="C536" s="171" t="s">
        <v>58</v>
      </c>
      <c r="D536" s="163"/>
      <c r="E536" s="154">
        <v>0</v>
      </c>
      <c r="F536" s="100">
        <f>IF(E535=0,"",(G535/E535)/12*E535)</f>
        <v>0</v>
      </c>
      <c r="G536" s="97">
        <f>F536</f>
        <v>0</v>
      </c>
      <c r="H536" s="164"/>
      <c r="I536" s="116" t="s">
        <v>513</v>
      </c>
      <c r="J536" s="116" t="str">
        <f>VLOOKUP(I536,Presupuesto!$B$11:$C$565,2,0)</f>
        <v>AGUINALDO Y DECIMO CUARTO MES</v>
      </c>
      <c r="K536" s="98" t="str">
        <f t="shared" si="16"/>
        <v>Investigación Científica</v>
      </c>
      <c r="L536" s="98" t="s">
        <v>392</v>
      </c>
    </row>
    <row r="537" spans="3:12" ht="15.75" thickBot="1">
      <c r="C537" s="172" t="s">
        <v>59</v>
      </c>
      <c r="D537" s="163"/>
      <c r="E537" s="154">
        <v>0</v>
      </c>
      <c r="F537" s="117">
        <f>IF(E535&lt;6,"",((E535-6)/12)*(G535/E535))</f>
        <v>0</v>
      </c>
      <c r="G537" s="97">
        <f>F537</f>
        <v>0</v>
      </c>
      <c r="H537" s="164"/>
      <c r="I537" s="101" t="s">
        <v>516</v>
      </c>
      <c r="J537" s="101" t="str">
        <f>VLOOKUP(I537,Presupuesto!$B$11:$C$565,2,0)</f>
        <v>DECIMOCUARTO MES</v>
      </c>
      <c r="K537" s="98" t="str">
        <f t="shared" si="16"/>
        <v>Investigación Científica</v>
      </c>
      <c r="L537" s="98" t="s">
        <v>392</v>
      </c>
    </row>
    <row r="538" spans="3:12" ht="15.75" thickBot="1">
      <c r="C538" s="137" t="s">
        <v>485</v>
      </c>
      <c r="D538" s="199"/>
      <c r="E538" s="152">
        <v>12</v>
      </c>
      <c r="F538" s="297">
        <f>HLOOKUP($C538,$BZ$2:$CM$3,2,0)</f>
        <v>18859.39</v>
      </c>
      <c r="G538" s="113">
        <f>D538*E538*F538</f>
        <v>0</v>
      </c>
      <c r="H538" s="166"/>
      <c r="I538" s="114" t="s">
        <v>493</v>
      </c>
      <c r="J538" s="114" t="str">
        <f>VLOOKUP(I538,Presupuesto!$B$11:$C$565,2,0)</f>
        <v>SUELDOS Y SALARIOS PERMANENTES</v>
      </c>
      <c r="K538" s="98" t="str">
        <f t="shared" si="16"/>
        <v>Investigación Científica</v>
      </c>
      <c r="L538" s="98" t="s">
        <v>392</v>
      </c>
    </row>
    <row r="539" spans="3:12">
      <c r="C539" s="171" t="s">
        <v>58</v>
      </c>
      <c r="D539" s="163"/>
      <c r="E539" s="154">
        <v>0</v>
      </c>
      <c r="F539" s="100">
        <f>IF(E538=0,"",(G538/E538)/12*E538)</f>
        <v>0</v>
      </c>
      <c r="G539" s="97">
        <f>F539</f>
        <v>0</v>
      </c>
      <c r="H539" s="164"/>
      <c r="I539" s="116" t="s">
        <v>513</v>
      </c>
      <c r="J539" s="116" t="str">
        <f>VLOOKUP(I539,Presupuesto!$B$11:$C$565,2,0)</f>
        <v>AGUINALDO Y DECIMO CUARTO MES</v>
      </c>
      <c r="K539" s="98" t="str">
        <f t="shared" si="16"/>
        <v>Investigación Científica</v>
      </c>
      <c r="L539" s="98" t="s">
        <v>392</v>
      </c>
    </row>
    <row r="540" spans="3:12" ht="15.75" thickBot="1">
      <c r="C540" s="172" t="s">
        <v>59</v>
      </c>
      <c r="D540" s="163"/>
      <c r="E540" s="154">
        <v>0</v>
      </c>
      <c r="F540" s="117">
        <f>IF(E538&lt;6,"",((E538-6)/12)*(G538/E538))</f>
        <v>0</v>
      </c>
      <c r="G540" s="97">
        <f>F540</f>
        <v>0</v>
      </c>
      <c r="H540" s="164"/>
      <c r="I540" s="101" t="s">
        <v>516</v>
      </c>
      <c r="J540" s="101" t="str">
        <f>VLOOKUP(I540,Presupuesto!$B$11:$C$565,2,0)</f>
        <v>DECIMOCUARTO MES</v>
      </c>
      <c r="K540" s="98" t="str">
        <f t="shared" si="16"/>
        <v>Investigación Científica</v>
      </c>
      <c r="L540" s="98" t="s">
        <v>392</v>
      </c>
    </row>
    <row r="541" spans="3:12" ht="15.75" thickBot="1">
      <c r="C541" s="137" t="s">
        <v>486</v>
      </c>
      <c r="D541" s="199"/>
      <c r="E541" s="152">
        <v>12</v>
      </c>
      <c r="F541" s="297">
        <f>HLOOKUP($C541,$BZ$2:$CM$3,2,0)</f>
        <v>17866.8</v>
      </c>
      <c r="G541" s="113">
        <f>D541*E541*F541</f>
        <v>0</v>
      </c>
      <c r="H541" s="166"/>
      <c r="I541" s="114" t="s">
        <v>493</v>
      </c>
      <c r="J541" s="114" t="str">
        <f>VLOOKUP(I541,Presupuesto!$B$11:$C$565,2,0)</f>
        <v>SUELDOS Y SALARIOS PERMANENTES</v>
      </c>
      <c r="K541" s="98" t="str">
        <f t="shared" si="16"/>
        <v>Investigación Científica</v>
      </c>
      <c r="L541" s="98" t="s">
        <v>392</v>
      </c>
    </row>
    <row r="542" spans="3:12">
      <c r="C542" s="171" t="s">
        <v>58</v>
      </c>
      <c r="D542" s="163"/>
      <c r="E542" s="154">
        <v>0</v>
      </c>
      <c r="F542" s="100">
        <f>IF(E541=0,"",(G541/E541)/12*E541)</f>
        <v>0</v>
      </c>
      <c r="G542" s="97">
        <f>F542</f>
        <v>0</v>
      </c>
      <c r="H542" s="164"/>
      <c r="I542" s="116" t="s">
        <v>513</v>
      </c>
      <c r="J542" s="116" t="str">
        <f>VLOOKUP(I542,Presupuesto!$B$11:$C$565,2,0)</f>
        <v>AGUINALDO Y DECIMO CUARTO MES</v>
      </c>
      <c r="K542" s="98" t="str">
        <f t="shared" si="16"/>
        <v>Investigación Científica</v>
      </c>
      <c r="L542" s="98" t="s">
        <v>392</v>
      </c>
    </row>
    <row r="543" spans="3:12" ht="15.75" thickBot="1">
      <c r="C543" s="172" t="s">
        <v>59</v>
      </c>
      <c r="D543" s="163"/>
      <c r="E543" s="154">
        <v>0</v>
      </c>
      <c r="F543" s="117">
        <f>IF(E541&lt;6,"",((E541-6)/12)*(G541/E541))</f>
        <v>0</v>
      </c>
      <c r="G543" s="97">
        <f>F543</f>
        <v>0</v>
      </c>
      <c r="H543" s="164"/>
      <c r="I543" s="101" t="s">
        <v>516</v>
      </c>
      <c r="J543" s="101" t="str">
        <f>VLOOKUP(I543,Presupuesto!$B$11:$C$565,2,0)</f>
        <v>DECIMOCUARTO MES</v>
      </c>
      <c r="K543" s="98" t="str">
        <f t="shared" si="16"/>
        <v>Investigación Científica</v>
      </c>
      <c r="L543" s="98" t="s">
        <v>392</v>
      </c>
    </row>
    <row r="544" spans="3:12" ht="15.75" thickBot="1">
      <c r="C544" s="137" t="s">
        <v>487</v>
      </c>
      <c r="D544" s="199"/>
      <c r="E544" s="152">
        <v>12</v>
      </c>
      <c r="F544" s="297">
        <f>HLOOKUP($C544,$BZ$2:$CM$3,2,0)</f>
        <v>13896.4</v>
      </c>
      <c r="G544" s="113">
        <f>D544*E544*F544</f>
        <v>0</v>
      </c>
      <c r="H544" s="166"/>
      <c r="I544" s="114" t="s">
        <v>493</v>
      </c>
      <c r="J544" s="114" t="str">
        <f>VLOOKUP(I544,Presupuesto!$B$11:$C$565,2,0)</f>
        <v>SUELDOS Y SALARIOS PERMANENTES</v>
      </c>
      <c r="K544" s="98" t="str">
        <f t="shared" si="16"/>
        <v>Investigación Científica</v>
      </c>
      <c r="L544" s="98" t="s">
        <v>392</v>
      </c>
    </row>
    <row r="545" spans="3:12">
      <c r="C545" s="171" t="s">
        <v>58</v>
      </c>
      <c r="D545" s="163"/>
      <c r="E545" s="154">
        <v>0</v>
      </c>
      <c r="F545" s="100">
        <f>IF(E544=0,"",(G544/E544)/12*E544)</f>
        <v>0</v>
      </c>
      <c r="G545" s="97">
        <f>F545</f>
        <v>0</v>
      </c>
      <c r="H545" s="164"/>
      <c r="I545" s="116" t="s">
        <v>513</v>
      </c>
      <c r="J545" s="116" t="str">
        <f>VLOOKUP(I545,Presupuesto!$B$11:$C$565,2,0)</f>
        <v>AGUINALDO Y DECIMO CUARTO MES</v>
      </c>
      <c r="K545" s="98" t="str">
        <f t="shared" si="16"/>
        <v>Investigación Científica</v>
      </c>
      <c r="L545" s="98" t="s">
        <v>392</v>
      </c>
    </row>
    <row r="546" spans="3:12" ht="15.75" thickBot="1">
      <c r="C546" s="172" t="s">
        <v>59</v>
      </c>
      <c r="D546" s="163"/>
      <c r="E546" s="154">
        <v>0</v>
      </c>
      <c r="F546" s="117">
        <f>IF(E544&lt;6,"",((E544-6)/12)*(G544/E544))</f>
        <v>0</v>
      </c>
      <c r="G546" s="97">
        <f>F546</f>
        <v>0</v>
      </c>
      <c r="H546" s="164"/>
      <c r="I546" s="101" t="s">
        <v>516</v>
      </c>
      <c r="J546" s="101" t="str">
        <f>VLOOKUP(I546,Presupuesto!$B$11:$C$565,2,0)</f>
        <v>DECIMOCUARTO MES</v>
      </c>
      <c r="K546" s="98" t="str">
        <f t="shared" si="16"/>
        <v>Investigación Científica</v>
      </c>
      <c r="L546" s="98" t="s">
        <v>392</v>
      </c>
    </row>
    <row r="547" spans="3:12" ht="15.75" thickBot="1">
      <c r="C547" s="137" t="s">
        <v>488</v>
      </c>
      <c r="D547" s="199"/>
      <c r="E547" s="152">
        <v>12</v>
      </c>
      <c r="F547" s="297">
        <f>HLOOKUP($C547,$BZ$2:$CM$3,2,0)</f>
        <v>15004.09</v>
      </c>
      <c r="G547" s="113">
        <f>D547*E547*F547</f>
        <v>0</v>
      </c>
      <c r="H547" s="166"/>
      <c r="I547" s="114" t="s">
        <v>493</v>
      </c>
      <c r="J547" s="114" t="str">
        <f>VLOOKUP(I547,Presupuesto!$B$11:$C$565,2,0)</f>
        <v>SUELDOS Y SALARIOS PERMANENTES</v>
      </c>
      <c r="K547" s="98" t="str">
        <f t="shared" si="16"/>
        <v>Investigación Científica</v>
      </c>
      <c r="L547" s="98" t="s">
        <v>392</v>
      </c>
    </row>
    <row r="548" spans="3:12">
      <c r="C548" s="171" t="s">
        <v>58</v>
      </c>
      <c r="D548" s="163"/>
      <c r="E548" s="154">
        <v>0</v>
      </c>
      <c r="F548" s="100">
        <f>IF(E547=0,"",(G547/E547)/12*E547)</f>
        <v>0</v>
      </c>
      <c r="G548" s="97">
        <f>F548</f>
        <v>0</v>
      </c>
      <c r="H548" s="164"/>
      <c r="I548" s="116" t="s">
        <v>513</v>
      </c>
      <c r="J548" s="116" t="str">
        <f>VLOOKUP(I548,Presupuesto!$B$11:$C$565,2,0)</f>
        <v>AGUINALDO Y DECIMO CUARTO MES</v>
      </c>
      <c r="K548" s="98" t="str">
        <f t="shared" si="16"/>
        <v>Investigación Científica</v>
      </c>
      <c r="L548" s="98" t="s">
        <v>392</v>
      </c>
    </row>
    <row r="549" spans="3:12" ht="15.75" thickBot="1">
      <c r="C549" s="172" t="s">
        <v>59</v>
      </c>
      <c r="D549" s="163"/>
      <c r="E549" s="154">
        <v>0</v>
      </c>
      <c r="F549" s="117">
        <f>IF(E547&lt;6,"",((E547-6)/12)*(G547/E547))</f>
        <v>0</v>
      </c>
      <c r="G549" s="97">
        <f>F549</f>
        <v>0</v>
      </c>
      <c r="H549" s="164"/>
      <c r="I549" s="101" t="s">
        <v>516</v>
      </c>
      <c r="J549" s="101" t="str">
        <f>VLOOKUP(I549,Presupuesto!$B$11:$C$565,2,0)</f>
        <v>DECIMOCUARTO MES</v>
      </c>
      <c r="K549" s="98" t="str">
        <f t="shared" si="16"/>
        <v>Investigación Científica</v>
      </c>
      <c r="L549" s="98" t="s">
        <v>392</v>
      </c>
    </row>
    <row r="550" spans="3:12" ht="15.75" thickBot="1">
      <c r="C550" s="137" t="s">
        <v>489</v>
      </c>
      <c r="D550" s="199"/>
      <c r="E550" s="152">
        <v>12</v>
      </c>
      <c r="F550" s="297">
        <f>HLOOKUP($C550,$BZ$2:$CM$3,2,0)</f>
        <v>13238.9</v>
      </c>
      <c r="G550" s="113">
        <f>D550*E550*F550</f>
        <v>0</v>
      </c>
      <c r="H550" s="166"/>
      <c r="I550" s="114" t="s">
        <v>493</v>
      </c>
      <c r="J550" s="114" t="str">
        <f>VLOOKUP(I550,Presupuesto!$B$11:$C$565,2,0)</f>
        <v>SUELDOS Y SALARIOS PERMANENTES</v>
      </c>
      <c r="K550" s="98" t="str">
        <f t="shared" si="16"/>
        <v>Investigación Científica</v>
      </c>
      <c r="L550" s="98" t="s">
        <v>392</v>
      </c>
    </row>
    <row r="551" spans="3:12">
      <c r="C551" s="171" t="s">
        <v>58</v>
      </c>
      <c r="D551" s="163"/>
      <c r="E551" s="154">
        <v>0</v>
      </c>
      <c r="F551" s="100">
        <f>IF(E550=0,"",(G550/E550)/12*E550)</f>
        <v>0</v>
      </c>
      <c r="G551" s="97">
        <f>F551</f>
        <v>0</v>
      </c>
      <c r="H551" s="164"/>
      <c r="I551" s="116" t="s">
        <v>513</v>
      </c>
      <c r="J551" s="116" t="str">
        <f>VLOOKUP(I551,Presupuesto!$B$11:$C$565,2,0)</f>
        <v>AGUINALDO Y DECIMO CUARTO MES</v>
      </c>
      <c r="K551" s="98" t="str">
        <f t="shared" si="16"/>
        <v>Investigación Científica</v>
      </c>
      <c r="L551" s="98" t="s">
        <v>392</v>
      </c>
    </row>
    <row r="552" spans="3:12" ht="15.75" thickBot="1">
      <c r="C552" s="172" t="s">
        <v>59</v>
      </c>
      <c r="D552" s="163"/>
      <c r="E552" s="154">
        <v>0</v>
      </c>
      <c r="F552" s="117">
        <f>IF(E550&lt;6,"",((E550-6)/12)*(G550/E550))</f>
        <v>0</v>
      </c>
      <c r="G552" s="97">
        <f>F552</f>
        <v>0</v>
      </c>
      <c r="H552" s="164"/>
      <c r="I552" s="101" t="s">
        <v>516</v>
      </c>
      <c r="J552" s="101" t="str">
        <f>VLOOKUP(I552,Presupuesto!$B$11:$C$565,2,0)</f>
        <v>DECIMOCUARTO MES</v>
      </c>
      <c r="K552" s="98" t="str">
        <f t="shared" si="16"/>
        <v>Investigación Científica</v>
      </c>
      <c r="L552" s="98" t="s">
        <v>392</v>
      </c>
    </row>
    <row r="553" spans="3:12" ht="15.75" thickBot="1">
      <c r="C553" s="137" t="s">
        <v>490</v>
      </c>
      <c r="D553" s="199"/>
      <c r="E553" s="152">
        <v>12</v>
      </c>
      <c r="F553" s="297">
        <f>HLOOKUP($C553,$BZ$2:$CM$3,2,0)</f>
        <v>12356.31</v>
      </c>
      <c r="G553" s="113">
        <f>D553*E553*F553</f>
        <v>0</v>
      </c>
      <c r="H553" s="166"/>
      <c r="I553" s="114" t="s">
        <v>493</v>
      </c>
      <c r="J553" s="114" t="str">
        <f>VLOOKUP(I553,Presupuesto!$B$11:$C$565,2,0)</f>
        <v>SUELDOS Y SALARIOS PERMANENTES</v>
      </c>
      <c r="K553" s="98" t="str">
        <f t="shared" ref="K553:K570" si="17">$K$520</f>
        <v>Investigación Científica</v>
      </c>
      <c r="L553" s="98" t="s">
        <v>392</v>
      </c>
    </row>
    <row r="554" spans="3:12">
      <c r="C554" s="171" t="s">
        <v>58</v>
      </c>
      <c r="D554" s="163"/>
      <c r="E554" s="154">
        <v>0</v>
      </c>
      <c r="F554" s="100">
        <f>IF(E553=0,"",(G553/E553)/12*E553)</f>
        <v>0</v>
      </c>
      <c r="G554" s="97">
        <f>F554</f>
        <v>0</v>
      </c>
      <c r="H554" s="164"/>
      <c r="I554" s="116" t="s">
        <v>513</v>
      </c>
      <c r="J554" s="116" t="str">
        <f>VLOOKUP(I554,Presupuesto!$B$11:$C$565,2,0)</f>
        <v>AGUINALDO Y DECIMO CUARTO MES</v>
      </c>
      <c r="K554" s="98" t="str">
        <f t="shared" si="17"/>
        <v>Investigación Científica</v>
      </c>
      <c r="L554" s="98" t="s">
        <v>392</v>
      </c>
    </row>
    <row r="555" spans="3:12" ht="15.75" thickBot="1">
      <c r="C555" s="172" t="s">
        <v>59</v>
      </c>
      <c r="D555" s="163"/>
      <c r="E555" s="154">
        <v>0</v>
      </c>
      <c r="F555" s="117">
        <f>IF(E553&lt;6,"",((E553-6)/12)*(G553/E553))</f>
        <v>0</v>
      </c>
      <c r="G555" s="97">
        <f>F555</f>
        <v>0</v>
      </c>
      <c r="H555" s="164"/>
      <c r="I555" s="101" t="s">
        <v>516</v>
      </c>
      <c r="J555" s="101" t="str">
        <f>VLOOKUP(I555,Presupuesto!$B$11:$C$565,2,0)</f>
        <v>DECIMOCUARTO MES</v>
      </c>
      <c r="K555" s="98" t="str">
        <f t="shared" si="17"/>
        <v>Investigación Científica</v>
      </c>
      <c r="L555" s="98" t="s">
        <v>392</v>
      </c>
    </row>
    <row r="556" spans="3:12" ht="15.75" thickBot="1">
      <c r="C556" s="137" t="s">
        <v>491</v>
      </c>
      <c r="D556" s="199"/>
      <c r="E556" s="152">
        <v>12</v>
      </c>
      <c r="F556" s="297">
        <f>HLOOKUP($C556,$BZ$2:$CM$3,2,0)</f>
        <v>463.22</v>
      </c>
      <c r="G556" s="113">
        <f>D556*E556*F556</f>
        <v>0</v>
      </c>
      <c r="H556" s="166"/>
      <c r="I556" s="114" t="s">
        <v>493</v>
      </c>
      <c r="J556" s="114" t="str">
        <f>VLOOKUP(I556,Presupuesto!$B$11:$C$565,2,0)</f>
        <v>SUELDOS Y SALARIOS PERMANENTES</v>
      </c>
      <c r="K556" s="98" t="str">
        <f t="shared" si="17"/>
        <v>Investigación Científica</v>
      </c>
      <c r="L556" s="98" t="s">
        <v>392</v>
      </c>
    </row>
    <row r="557" spans="3:12">
      <c r="C557" s="171" t="s">
        <v>58</v>
      </c>
      <c r="D557" s="163"/>
      <c r="E557" s="154">
        <v>0</v>
      </c>
      <c r="F557" s="100">
        <f>IF(E556=0,"",(G556/E556)/12*E556)</f>
        <v>0</v>
      </c>
      <c r="G557" s="97">
        <f>F557</f>
        <v>0</v>
      </c>
      <c r="H557" s="164"/>
      <c r="I557" s="116" t="s">
        <v>513</v>
      </c>
      <c r="J557" s="116" t="str">
        <f>VLOOKUP(I557,Presupuesto!$B$11:$C$565,2,0)</f>
        <v>AGUINALDO Y DECIMO CUARTO MES</v>
      </c>
      <c r="K557" s="98" t="str">
        <f t="shared" si="17"/>
        <v>Investigación Científica</v>
      </c>
      <c r="L557" s="98" t="s">
        <v>392</v>
      </c>
    </row>
    <row r="558" spans="3:12" ht="15.75" thickBot="1">
      <c r="C558" s="172" t="s">
        <v>59</v>
      </c>
      <c r="D558" s="163"/>
      <c r="E558" s="154">
        <v>0</v>
      </c>
      <c r="F558" s="117">
        <f>IF(E556&lt;6,"",((E556-6)/12)*(G556/E556))</f>
        <v>0</v>
      </c>
      <c r="G558" s="97">
        <f>F558</f>
        <v>0</v>
      </c>
      <c r="H558" s="164"/>
      <c r="I558" s="101" t="s">
        <v>516</v>
      </c>
      <c r="J558" s="101" t="str">
        <f>VLOOKUP(I558,Presupuesto!$B$11:$C$565,2,0)</f>
        <v>DECIMOCUARTO MES</v>
      </c>
      <c r="K558" s="98" t="str">
        <f t="shared" si="17"/>
        <v>Investigación Científica</v>
      </c>
      <c r="L558" s="98" t="s">
        <v>392</v>
      </c>
    </row>
    <row r="559" spans="3:12" ht="15.75" thickBot="1">
      <c r="C559" s="137" t="s">
        <v>492</v>
      </c>
      <c r="D559" s="199"/>
      <c r="E559" s="152">
        <v>12</v>
      </c>
      <c r="F559" s="297">
        <f>HLOOKUP($C559,$BZ$2:$CM$3,2,0)</f>
        <v>2007.3</v>
      </c>
      <c r="G559" s="113">
        <f>D559*E559*F559</f>
        <v>0</v>
      </c>
      <c r="H559" s="166"/>
      <c r="I559" s="114" t="s">
        <v>493</v>
      </c>
      <c r="J559" s="114" t="str">
        <f>VLOOKUP(I559,Presupuesto!$B$11:$C$565,2,0)</f>
        <v>SUELDOS Y SALARIOS PERMANENTES</v>
      </c>
      <c r="K559" s="98" t="str">
        <f t="shared" si="17"/>
        <v>Investigación Científica</v>
      </c>
      <c r="L559" s="98" t="s">
        <v>392</v>
      </c>
    </row>
    <row r="560" spans="3:12">
      <c r="C560" s="171" t="s">
        <v>58</v>
      </c>
      <c r="D560" s="163"/>
      <c r="E560" s="154">
        <v>0</v>
      </c>
      <c r="F560" s="100">
        <f>IF(E559=0,"",(G559/E559)/12*E559)</f>
        <v>0</v>
      </c>
      <c r="G560" s="97">
        <f>F560</f>
        <v>0</v>
      </c>
      <c r="H560" s="164"/>
      <c r="I560" s="116" t="s">
        <v>513</v>
      </c>
      <c r="J560" s="116" t="str">
        <f>VLOOKUP(I560,Presupuesto!$B$11:$C$565,2,0)</f>
        <v>AGUINALDO Y DECIMO CUARTO MES</v>
      </c>
      <c r="K560" s="98" t="str">
        <f t="shared" si="17"/>
        <v>Investigación Científica</v>
      </c>
      <c r="L560" s="98" t="s">
        <v>392</v>
      </c>
    </row>
    <row r="561" spans="3:12" ht="15.75" thickBot="1">
      <c r="C561" s="172" t="s">
        <v>59</v>
      </c>
      <c r="D561" s="163"/>
      <c r="E561" s="154">
        <v>0</v>
      </c>
      <c r="F561" s="117">
        <f>IF(E559&lt;6,"",((E559-6)/12)*(G559/E559))</f>
        <v>0</v>
      </c>
      <c r="G561" s="97">
        <f>F561</f>
        <v>0</v>
      </c>
      <c r="H561" s="164"/>
      <c r="I561" s="101" t="s">
        <v>516</v>
      </c>
      <c r="J561" s="101" t="str">
        <f>VLOOKUP(I561,Presupuesto!$B$11:$C$565,2,0)</f>
        <v>DECIMOCUARTO MES</v>
      </c>
      <c r="K561" s="98" t="str">
        <f t="shared" si="17"/>
        <v>Investigación Científica</v>
      </c>
      <c r="L561" s="98" t="s">
        <v>392</v>
      </c>
    </row>
    <row r="562" spans="3:12" ht="15.75" thickBot="1">
      <c r="C562" s="140" t="s">
        <v>83</v>
      </c>
      <c r="D562" s="199"/>
      <c r="E562" s="152">
        <v>12</v>
      </c>
      <c r="F562" s="139">
        <v>30000</v>
      </c>
      <c r="G562" s="113">
        <f>D562*E562*F562</f>
        <v>0</v>
      </c>
      <c r="H562" s="166"/>
      <c r="I562" s="114" t="s">
        <v>561</v>
      </c>
      <c r="J562" s="114" t="str">
        <f>VLOOKUP(I562,Presupuesto!$B$11:$C$565,2,0)</f>
        <v>CONTRATOS ESPECIALES</v>
      </c>
      <c r="K562" s="98" t="str">
        <f t="shared" si="17"/>
        <v>Investigación Científica</v>
      </c>
      <c r="L562" s="98" t="s">
        <v>392</v>
      </c>
    </row>
    <row r="563" spans="3:12">
      <c r="C563" s="171" t="s">
        <v>58</v>
      </c>
      <c r="D563" s="163"/>
      <c r="E563" s="154">
        <v>0</v>
      </c>
      <c r="F563" s="117">
        <f>IF(E562=0,"",(G562/E562)/12*E562)</f>
        <v>0</v>
      </c>
      <c r="G563" s="97">
        <f>F563</f>
        <v>0</v>
      </c>
      <c r="H563" s="164"/>
      <c r="I563" s="101" t="s">
        <v>561</v>
      </c>
      <c r="J563" s="101" t="str">
        <f>VLOOKUP(I563,Presupuesto!$B$11:$C$565,2,0)</f>
        <v>CONTRATOS ESPECIALES</v>
      </c>
      <c r="K563" s="98" t="str">
        <f t="shared" si="17"/>
        <v>Investigación Científica</v>
      </c>
      <c r="L563" s="98" t="s">
        <v>391</v>
      </c>
    </row>
    <row r="564" spans="3:12" ht="15.75" thickBot="1">
      <c r="C564" s="172" t="s">
        <v>59</v>
      </c>
      <c r="D564" s="163"/>
      <c r="E564" s="154">
        <v>0</v>
      </c>
      <c r="F564" s="100">
        <f>IF(E562&lt;6,"",((E562-6)/12)*(G562/E562))</f>
        <v>0</v>
      </c>
      <c r="G564" s="97">
        <f>F564</f>
        <v>0</v>
      </c>
      <c r="H564" s="164"/>
      <c r="I564" s="101" t="s">
        <v>561</v>
      </c>
      <c r="J564" s="101" t="str">
        <f>VLOOKUP(I564,Presupuesto!$B$11:$C$565,2,0)</f>
        <v>CONTRATOS ESPECIALES</v>
      </c>
      <c r="K564" s="98" t="str">
        <f t="shared" si="17"/>
        <v>Investigación Científica</v>
      </c>
      <c r="L564" s="98" t="s">
        <v>396</v>
      </c>
    </row>
    <row r="565" spans="3:12" ht="15.75" thickBot="1">
      <c r="C565" s="140" t="s">
        <v>60</v>
      </c>
      <c r="D565" s="199"/>
      <c r="E565" s="152">
        <v>12</v>
      </c>
      <c r="F565" s="118">
        <v>30000</v>
      </c>
      <c r="G565" s="113">
        <f>D565*E565*F565</f>
        <v>0</v>
      </c>
      <c r="H565" s="166"/>
      <c r="I565" s="114" t="s">
        <v>702</v>
      </c>
      <c r="J565" s="114" t="str">
        <f>VLOOKUP(I565,Presupuesto!$B$11:$C$565,2,0)</f>
        <v>OTROS SERVICIOS TECNICOS Y PROFESIONALES</v>
      </c>
      <c r="K565" s="98" t="str">
        <f t="shared" si="17"/>
        <v>Investigación Científica</v>
      </c>
      <c r="L565" s="98" t="s">
        <v>391</v>
      </c>
    </row>
    <row r="566" spans="3:12">
      <c r="C566" s="171" t="s">
        <v>58</v>
      </c>
      <c r="D566" s="163"/>
      <c r="E566" s="154">
        <v>0</v>
      </c>
      <c r="F566" s="100">
        <v>0</v>
      </c>
      <c r="G566" s="97">
        <f>F566</f>
        <v>0</v>
      </c>
      <c r="H566" s="164"/>
      <c r="I566" s="101" t="s">
        <v>702</v>
      </c>
      <c r="J566" s="101" t="str">
        <f>VLOOKUP(I566,Presupuesto!$B$11:$C$565,2,0)</f>
        <v>OTROS SERVICIOS TECNICOS Y PROFESIONALES</v>
      </c>
      <c r="K566" s="98" t="str">
        <f t="shared" si="17"/>
        <v>Investigación Científica</v>
      </c>
      <c r="L566" s="98" t="s">
        <v>391</v>
      </c>
    </row>
    <row r="567" spans="3:12" ht="15.75" thickBot="1">
      <c r="C567" s="172" t="s">
        <v>59</v>
      </c>
      <c r="D567" s="163"/>
      <c r="E567" s="154">
        <v>0</v>
      </c>
      <c r="F567" s="100">
        <v>0</v>
      </c>
      <c r="G567" s="97">
        <f>F567</f>
        <v>0</v>
      </c>
      <c r="H567" s="164"/>
      <c r="I567" s="101" t="s">
        <v>702</v>
      </c>
      <c r="J567" s="101" t="str">
        <f>VLOOKUP(I567,Presupuesto!$B$11:$C$565,2,0)</f>
        <v>OTROS SERVICIOS TECNICOS Y PROFESIONALES</v>
      </c>
      <c r="K567" s="98" t="str">
        <f t="shared" si="17"/>
        <v>Investigación Científica</v>
      </c>
      <c r="L567" s="98" t="s">
        <v>391</v>
      </c>
    </row>
    <row r="568" spans="3:12" ht="15.75" thickBot="1">
      <c r="C568" s="140" t="s">
        <v>61</v>
      </c>
      <c r="D568" s="199">
        <v>3</v>
      </c>
      <c r="E568" s="152">
        <v>12</v>
      </c>
      <c r="F568" s="118">
        <v>18000</v>
      </c>
      <c r="G568" s="113">
        <f>D568*E568*F568</f>
        <v>648000</v>
      </c>
      <c r="H568" s="166" t="s">
        <v>126</v>
      </c>
      <c r="I568" s="114" t="s">
        <v>493</v>
      </c>
      <c r="J568" s="114" t="str">
        <f>VLOOKUP(I568,Presupuesto!$B$11:$C$565,2,0)</f>
        <v>SUELDOS Y SALARIOS PERMANENTES</v>
      </c>
      <c r="K568" s="98" t="str">
        <f t="shared" si="17"/>
        <v>Investigación Científica</v>
      </c>
      <c r="L568" s="98" t="s">
        <v>391</v>
      </c>
    </row>
    <row r="569" spans="3:12" ht="15.75" thickBot="1">
      <c r="C569" s="171" t="s">
        <v>58</v>
      </c>
      <c r="D569" s="169"/>
      <c r="E569" s="131">
        <v>0</v>
      </c>
      <c r="F569" s="119">
        <f>IF(E568=0,"",(G568/E568)/12*E568)</f>
        <v>54000</v>
      </c>
      <c r="G569" s="120">
        <f>F569</f>
        <v>54000</v>
      </c>
      <c r="H569" s="166" t="s">
        <v>126</v>
      </c>
      <c r="I569" s="101" t="s">
        <v>513</v>
      </c>
      <c r="J569" s="101" t="str">
        <f>VLOOKUP(I569,Presupuesto!$B$11:$C$565,2,0)</f>
        <v>AGUINALDO Y DECIMO CUARTO MES</v>
      </c>
      <c r="K569" s="98" t="str">
        <f t="shared" si="17"/>
        <v>Investigación Científica</v>
      </c>
      <c r="L569" s="98" t="s">
        <v>391</v>
      </c>
    </row>
    <row r="570" spans="3:12" ht="15.75" thickBot="1">
      <c r="C570" s="173" t="s">
        <v>59</v>
      </c>
      <c r="D570" s="162"/>
      <c r="E570" s="132">
        <v>0</v>
      </c>
      <c r="F570" s="105">
        <f>IF(E568&lt;6,"",((E568-6)/12)*(G568/E568))</f>
        <v>27000</v>
      </c>
      <c r="G570" s="105">
        <f>F570</f>
        <v>27000</v>
      </c>
      <c r="H570" s="166" t="s">
        <v>126</v>
      </c>
      <c r="I570" s="106" t="s">
        <v>516</v>
      </c>
      <c r="J570" s="124" t="str">
        <f>VLOOKUP(I570,Presupuesto!$B$11:$C$565,2,0)</f>
        <v>DECIMOCUARTO MES</v>
      </c>
      <c r="K570" s="106" t="str">
        <f t="shared" si="17"/>
        <v>Investigación Científica</v>
      </c>
      <c r="L570" s="124" t="s">
        <v>391</v>
      </c>
    </row>
    <row r="572" spans="3:12" ht="15.75" thickBot="1">
      <c r="K572" s="153"/>
    </row>
    <row r="573" spans="3:12" ht="15.75" thickBot="1">
      <c r="C573" s="69" t="s">
        <v>43</v>
      </c>
      <c r="D573" s="30">
        <f>SUM(G580:G630)</f>
        <v>0</v>
      </c>
      <c r="E573" s="93"/>
      <c r="F573" s="93"/>
      <c r="G573" s="93"/>
      <c r="H573" s="76"/>
      <c r="I573" s="76"/>
      <c r="J573" s="76"/>
      <c r="K573" s="153"/>
    </row>
    <row r="574" spans="3:12">
      <c r="D574" s="31"/>
      <c r="E574" s="93"/>
      <c r="F574" s="93"/>
      <c r="G574" s="93"/>
      <c r="H574" s="76"/>
      <c r="I574" s="76"/>
      <c r="J574" s="76"/>
      <c r="K574" s="153"/>
    </row>
    <row r="575" spans="3:12">
      <c r="D575" s="31"/>
      <c r="E575" s="93"/>
      <c r="F575" s="93"/>
      <c r="G575" s="93"/>
      <c r="H575" s="76"/>
      <c r="I575" s="76"/>
      <c r="J575" s="76"/>
      <c r="K575" s="153"/>
    </row>
    <row r="576" spans="3:12" ht="15.75">
      <c r="C576" s="202" t="s">
        <v>389</v>
      </c>
      <c r="D576" s="351"/>
      <c r="E576" s="93"/>
      <c r="F576" s="93"/>
      <c r="G576" s="93"/>
      <c r="H576" s="76"/>
      <c r="I576" s="76"/>
      <c r="J576" s="76"/>
      <c r="K576" s="153"/>
    </row>
    <row r="577" spans="3:12" ht="18.75">
      <c r="C577" s="210" t="e">
        <f>IFERROR(VLOOKUP(D576,'1. Desarrollo e Innov. Curricu.'!$E:$F,2,FALSE),IFERROR(VLOOKUP(D576,'2. Investigación Científica'!$E:$F,2,FALSE),IFERROR(VLOOKUP(D576,'3. Vinculación Univ. Sociedad'!$E:$F,2,FALSE),IFERROR(VLOOKUP(D576,'4. Docencia y Profesorado Univ.'!$E:$F,2,FALSE),IFERROR(VLOOKUP(D576,'5. Estudiantes y Graduados'!$E:$F,2,FALSE),IFERROR(VLOOKUP(D576,'11. Gestion Administrativa'!$E:$F,2,FALSE),IFERROR(VLOOKUP(D576,'13. Gestión Académica'!$E:$F,2,FALSE),IFERROR(VLOOKUP(D576,'8. Asegura. de la Calid. y M'!$E:$F,2,FALSE),IFERROR(VLOOKUP(D576,'6. Gestión del Conocimiento'!$E:$F,2,FALSE),IFERROR(VLOOKUP(D576,'15. Gobernabilidad y Proceso...'!$E:$F,2,FALSE),IFERROR(VLOOKUP(D576,'12. Gestión del Talento Humano'!$E:$F,2,FALSE),IFERROR(VLOOKUP(D576,'14. Internacional... de la E.S.'!$E:$F,2,FALSE),IFERROR(VLOOKUP(D576,'10. Posgrado'!$E:$F,2,FALSE),IFERROR(VLOOKUP(D576,'17. Gestión TIC'!$E:$F,2,FALSE),IFERROR(VLOOKUP(D576,'16. Desa. del Sistema Educ.Sup.'!$E:$F,2,FALSE),IFERROR(VLOOKUP(D576,'9. Cultura de Inno. Insti...'!$E:$F,2,FALSE),VLOOKUP(D576,'7. Lo Esencial de la Reforma U.'!$E:$F,2,0)))))))))))))))))</f>
        <v>#N/A</v>
      </c>
      <c r="D577" s="31"/>
      <c r="E577" s="93"/>
      <c r="F577" s="93"/>
      <c r="G577" s="93"/>
      <c r="H577" s="76"/>
      <c r="I577" s="76"/>
      <c r="J577" s="76"/>
      <c r="K577" s="153"/>
    </row>
    <row r="578" spans="3:12" ht="15.75" thickBot="1">
      <c r="C578" s="177"/>
      <c r="D578" s="31"/>
      <c r="E578" s="93"/>
      <c r="F578" s="93"/>
      <c r="G578" s="93"/>
      <c r="H578" s="76"/>
      <c r="I578" s="76"/>
      <c r="J578" s="76"/>
      <c r="K578" s="153"/>
    </row>
    <row r="579" spans="3:12" ht="30.75" thickBot="1">
      <c r="C579" s="134" t="s">
        <v>44</v>
      </c>
      <c r="D579" s="138" t="s">
        <v>55</v>
      </c>
      <c r="E579" s="170" t="s">
        <v>56</v>
      </c>
      <c r="F579" s="138" t="s">
        <v>57</v>
      </c>
      <c r="G579" s="135" t="s">
        <v>27</v>
      </c>
      <c r="H579" s="133" t="s">
        <v>128</v>
      </c>
      <c r="I579" s="136" t="s">
        <v>46</v>
      </c>
      <c r="J579" s="136" t="s">
        <v>129</v>
      </c>
      <c r="K579" s="136" t="s">
        <v>407</v>
      </c>
      <c r="L579" s="136" t="s">
        <v>408</v>
      </c>
    </row>
    <row r="580" spans="3:12" ht="15.75" thickBot="1">
      <c r="C580" s="137" t="s">
        <v>479</v>
      </c>
      <c r="D580" s="199"/>
      <c r="E580" s="152">
        <v>12</v>
      </c>
      <c r="F580" s="297">
        <f>HLOOKUP($C580,$BZ$2:$CM$3,2,0)</f>
        <v>43674.39</v>
      </c>
      <c r="G580" s="113">
        <f>D580*E580*F580</f>
        <v>0</v>
      </c>
      <c r="H580" s="166"/>
      <c r="I580" s="114" t="s">
        <v>493</v>
      </c>
      <c r="J580" s="114" t="str">
        <f>VLOOKUP(I580,Presupuesto!$B$11:$C$565,2,0)</f>
        <v>SUELDOS Y SALARIOS PERMANENTES</v>
      </c>
      <c r="K580" s="218" t="s">
        <v>1444</v>
      </c>
      <c r="L580" s="98" t="s">
        <v>391</v>
      </c>
    </row>
    <row r="581" spans="3:12">
      <c r="C581" s="171" t="s">
        <v>58</v>
      </c>
      <c r="D581" s="163"/>
      <c r="E581" s="154">
        <v>0</v>
      </c>
      <c r="F581" s="100">
        <f>IF(E580=0,"",(G580/E580)/12*E580)</f>
        <v>0</v>
      </c>
      <c r="G581" s="97">
        <f>F581</f>
        <v>0</v>
      </c>
      <c r="H581" s="164"/>
      <c r="I581" s="116" t="s">
        <v>513</v>
      </c>
      <c r="J581" s="116" t="str">
        <f>VLOOKUP(I581,Presupuesto!$B$11:$C$565,2,0)</f>
        <v>AGUINALDO Y DECIMO CUARTO MES</v>
      </c>
      <c r="K581" s="98" t="str">
        <f t="shared" ref="K581:K612" si="18">$K$580</f>
        <v>Posgrado</v>
      </c>
      <c r="L581" s="98" t="s">
        <v>409</v>
      </c>
    </row>
    <row r="582" spans="3:12" ht="15.75" thickBot="1">
      <c r="C582" s="172" t="s">
        <v>59</v>
      </c>
      <c r="D582" s="163"/>
      <c r="E582" s="154">
        <v>0</v>
      </c>
      <c r="F582" s="117">
        <f>IF(E580&lt;6,"",((E580-6)/12)*(G580/E580))</f>
        <v>0</v>
      </c>
      <c r="G582" s="97">
        <f>F582</f>
        <v>0</v>
      </c>
      <c r="H582" s="164"/>
      <c r="I582" s="101" t="s">
        <v>516</v>
      </c>
      <c r="J582" s="101" t="str">
        <f>VLOOKUP(I582,Presupuesto!$B$11:$C$565,2,0)</f>
        <v>DECIMOCUARTO MES</v>
      </c>
      <c r="K582" s="98" t="str">
        <f t="shared" si="18"/>
        <v>Posgrado</v>
      </c>
      <c r="L582" s="98" t="s">
        <v>392</v>
      </c>
    </row>
    <row r="583" spans="3:12" ht="15.75" thickBot="1">
      <c r="C583" s="137" t="s">
        <v>480</v>
      </c>
      <c r="D583" s="199"/>
      <c r="E583" s="152">
        <v>12</v>
      </c>
      <c r="F583" s="297">
        <f>HLOOKUP($C583,$BZ$2:$CM$3,2,0)</f>
        <v>39703.99</v>
      </c>
      <c r="G583" s="113">
        <f>D583*E583*F583</f>
        <v>0</v>
      </c>
      <c r="H583" s="166"/>
      <c r="I583" s="114" t="s">
        <v>493</v>
      </c>
      <c r="J583" s="114" t="str">
        <f>VLOOKUP(I583,Presupuesto!$B$11:$C$565,2,0)</f>
        <v>SUELDOS Y SALARIOS PERMANENTES</v>
      </c>
      <c r="K583" s="98" t="str">
        <f t="shared" si="18"/>
        <v>Posgrado</v>
      </c>
      <c r="L583" s="98" t="s">
        <v>392</v>
      </c>
    </row>
    <row r="584" spans="3:12">
      <c r="C584" s="171" t="s">
        <v>58</v>
      </c>
      <c r="D584" s="163"/>
      <c r="E584" s="154">
        <v>0</v>
      </c>
      <c r="F584" s="100">
        <f>IF(E583=0,"",(G583/E583)/12*E583)</f>
        <v>0</v>
      </c>
      <c r="G584" s="97">
        <f>F584</f>
        <v>0</v>
      </c>
      <c r="H584" s="164"/>
      <c r="I584" s="116" t="s">
        <v>513</v>
      </c>
      <c r="J584" s="116" t="str">
        <f>VLOOKUP(I584,Presupuesto!$B$11:$C$565,2,0)</f>
        <v>AGUINALDO Y DECIMO CUARTO MES</v>
      </c>
      <c r="K584" s="98" t="str">
        <f t="shared" si="18"/>
        <v>Posgrado</v>
      </c>
      <c r="L584" s="98" t="s">
        <v>392</v>
      </c>
    </row>
    <row r="585" spans="3:12" ht="15.75" thickBot="1">
      <c r="C585" s="172" t="s">
        <v>59</v>
      </c>
      <c r="D585" s="163"/>
      <c r="E585" s="154">
        <v>0</v>
      </c>
      <c r="F585" s="117">
        <f>IF(E583&lt;6,"",((E583-6)/12)*(G583/E583))</f>
        <v>0</v>
      </c>
      <c r="G585" s="97">
        <f>F585</f>
        <v>0</v>
      </c>
      <c r="H585" s="164"/>
      <c r="I585" s="101" t="s">
        <v>516</v>
      </c>
      <c r="J585" s="101" t="str">
        <f>VLOOKUP(I585,Presupuesto!$B$11:$C$565,2,0)</f>
        <v>DECIMOCUARTO MES</v>
      </c>
      <c r="K585" s="98" t="str">
        <f t="shared" si="18"/>
        <v>Posgrado</v>
      </c>
      <c r="L585" s="98" t="s">
        <v>392</v>
      </c>
    </row>
    <row r="586" spans="3:12" ht="15.75" thickBot="1">
      <c r="C586" s="137" t="s">
        <v>481</v>
      </c>
      <c r="D586" s="199"/>
      <c r="E586" s="152">
        <v>12</v>
      </c>
      <c r="F586" s="297">
        <f>HLOOKUP($C586,$BZ$2:$CM$3,2,0)</f>
        <v>35733.589999999997</v>
      </c>
      <c r="G586" s="113">
        <f>D586*E586*F586</f>
        <v>0</v>
      </c>
      <c r="H586" s="166"/>
      <c r="I586" s="114" t="s">
        <v>493</v>
      </c>
      <c r="J586" s="114" t="str">
        <f>VLOOKUP(I586,Presupuesto!$B$11:$C$565,2,0)</f>
        <v>SUELDOS Y SALARIOS PERMANENTES</v>
      </c>
      <c r="K586" s="98" t="str">
        <f t="shared" si="18"/>
        <v>Posgrado</v>
      </c>
      <c r="L586" s="98" t="s">
        <v>392</v>
      </c>
    </row>
    <row r="587" spans="3:12">
      <c r="C587" s="171" t="s">
        <v>58</v>
      </c>
      <c r="D587" s="163"/>
      <c r="E587" s="154">
        <v>0</v>
      </c>
      <c r="F587" s="100">
        <f>IF(E586=0,"",(G586/E586)/12*E586)</f>
        <v>0</v>
      </c>
      <c r="G587" s="97">
        <f>F587</f>
        <v>0</v>
      </c>
      <c r="H587" s="164"/>
      <c r="I587" s="116" t="s">
        <v>513</v>
      </c>
      <c r="J587" s="116" t="str">
        <f>VLOOKUP(I587,Presupuesto!$B$11:$C$565,2,0)</f>
        <v>AGUINALDO Y DECIMO CUARTO MES</v>
      </c>
      <c r="K587" s="98" t="str">
        <f t="shared" si="18"/>
        <v>Posgrado</v>
      </c>
      <c r="L587" s="98" t="s">
        <v>392</v>
      </c>
    </row>
    <row r="588" spans="3:12" ht="15.75" thickBot="1">
      <c r="C588" s="172" t="s">
        <v>59</v>
      </c>
      <c r="D588" s="163"/>
      <c r="E588" s="154">
        <v>0</v>
      </c>
      <c r="F588" s="117">
        <f>IF(E586&lt;6,"",((E586-6)/12)*(G586/E586))</f>
        <v>0</v>
      </c>
      <c r="G588" s="97">
        <f>F588</f>
        <v>0</v>
      </c>
      <c r="H588" s="164"/>
      <c r="I588" s="101" t="s">
        <v>516</v>
      </c>
      <c r="J588" s="101" t="str">
        <f>VLOOKUP(I588,Presupuesto!$B$11:$C$565,2,0)</f>
        <v>DECIMOCUARTO MES</v>
      </c>
      <c r="K588" s="98" t="str">
        <f t="shared" si="18"/>
        <v>Posgrado</v>
      </c>
      <c r="L588" s="98" t="s">
        <v>392</v>
      </c>
    </row>
    <row r="589" spans="3:12" ht="15.75" thickBot="1">
      <c r="C589" s="137" t="s">
        <v>482</v>
      </c>
      <c r="D589" s="199"/>
      <c r="E589" s="152">
        <v>12</v>
      </c>
      <c r="F589" s="297">
        <f>HLOOKUP($C589,$BZ$2:$CM$3,2,0)</f>
        <v>31763.19</v>
      </c>
      <c r="G589" s="113">
        <f>D589*E589*F589</f>
        <v>0</v>
      </c>
      <c r="H589" s="166"/>
      <c r="I589" s="114" t="s">
        <v>493</v>
      </c>
      <c r="J589" s="114" t="str">
        <f>VLOOKUP(I589,Presupuesto!$B$11:$C$565,2,0)</f>
        <v>SUELDOS Y SALARIOS PERMANENTES</v>
      </c>
      <c r="K589" s="98" t="str">
        <f t="shared" si="18"/>
        <v>Posgrado</v>
      </c>
      <c r="L589" s="98" t="s">
        <v>392</v>
      </c>
    </row>
    <row r="590" spans="3:12">
      <c r="C590" s="171" t="s">
        <v>58</v>
      </c>
      <c r="D590" s="163"/>
      <c r="E590" s="154">
        <v>0</v>
      </c>
      <c r="F590" s="100">
        <f>IF(E589=0,"",(G589/E589)/12*E589)</f>
        <v>0</v>
      </c>
      <c r="G590" s="97">
        <f>F590</f>
        <v>0</v>
      </c>
      <c r="H590" s="164"/>
      <c r="I590" s="116" t="s">
        <v>513</v>
      </c>
      <c r="J590" s="116" t="str">
        <f>VLOOKUP(I590,Presupuesto!$B$11:$C$565,2,0)</f>
        <v>AGUINALDO Y DECIMO CUARTO MES</v>
      </c>
      <c r="K590" s="98" t="str">
        <f t="shared" si="18"/>
        <v>Posgrado</v>
      </c>
      <c r="L590" s="98" t="s">
        <v>392</v>
      </c>
    </row>
    <row r="591" spans="3:12" ht="15.75" thickBot="1">
      <c r="C591" s="172" t="s">
        <v>59</v>
      </c>
      <c r="D591" s="163"/>
      <c r="E591" s="154">
        <v>0</v>
      </c>
      <c r="F591" s="117">
        <f>IF(E589&lt;6,"",((E589-6)/12)*(G589/E589))</f>
        <v>0</v>
      </c>
      <c r="G591" s="97">
        <f>F591</f>
        <v>0</v>
      </c>
      <c r="H591" s="164"/>
      <c r="I591" s="101" t="s">
        <v>516</v>
      </c>
      <c r="J591" s="101" t="str">
        <f>VLOOKUP(I591,Presupuesto!$B$11:$C$565,2,0)</f>
        <v>DECIMOCUARTO MES</v>
      </c>
      <c r="K591" s="98" t="str">
        <f t="shared" si="18"/>
        <v>Posgrado</v>
      </c>
      <c r="L591" s="98" t="s">
        <v>392</v>
      </c>
    </row>
    <row r="592" spans="3:12" ht="15.75" thickBot="1">
      <c r="C592" s="137" t="s">
        <v>483</v>
      </c>
      <c r="D592" s="199"/>
      <c r="E592" s="152">
        <v>12</v>
      </c>
      <c r="F592" s="297">
        <f>HLOOKUP($C592,$BZ$2:$CM$3,2,0)</f>
        <v>29777.99</v>
      </c>
      <c r="G592" s="113">
        <f>D592*E592*F592</f>
        <v>0</v>
      </c>
      <c r="H592" s="166"/>
      <c r="I592" s="114" t="s">
        <v>493</v>
      </c>
      <c r="J592" s="114" t="str">
        <f>VLOOKUP(I592,Presupuesto!$B$11:$C$565,2,0)</f>
        <v>SUELDOS Y SALARIOS PERMANENTES</v>
      </c>
      <c r="K592" s="98" t="str">
        <f t="shared" si="18"/>
        <v>Posgrado</v>
      </c>
      <c r="L592" s="98" t="s">
        <v>392</v>
      </c>
    </row>
    <row r="593" spans="3:12">
      <c r="C593" s="171" t="s">
        <v>58</v>
      </c>
      <c r="D593" s="163"/>
      <c r="E593" s="154">
        <v>0</v>
      </c>
      <c r="F593" s="100">
        <f>IF(E592=0,"",(G592/E592)/12*E592)</f>
        <v>0</v>
      </c>
      <c r="G593" s="97">
        <f>F593</f>
        <v>0</v>
      </c>
      <c r="H593" s="164"/>
      <c r="I593" s="116" t="s">
        <v>513</v>
      </c>
      <c r="J593" s="116" t="str">
        <f>VLOOKUP(I593,Presupuesto!$B$11:$C$565,2,0)</f>
        <v>AGUINALDO Y DECIMO CUARTO MES</v>
      </c>
      <c r="K593" s="98" t="str">
        <f t="shared" si="18"/>
        <v>Posgrado</v>
      </c>
      <c r="L593" s="98" t="s">
        <v>392</v>
      </c>
    </row>
    <row r="594" spans="3:12" ht="15.75" thickBot="1">
      <c r="C594" s="172" t="s">
        <v>59</v>
      </c>
      <c r="D594" s="163"/>
      <c r="E594" s="154">
        <v>0</v>
      </c>
      <c r="F594" s="117">
        <f>IF(E592&lt;6,"",((E592-6)/12)*(G592/E592))</f>
        <v>0</v>
      </c>
      <c r="G594" s="97">
        <f>F594</f>
        <v>0</v>
      </c>
      <c r="H594" s="164"/>
      <c r="I594" s="101" t="s">
        <v>516</v>
      </c>
      <c r="J594" s="101" t="str">
        <f>VLOOKUP(I594,Presupuesto!$B$11:$C$565,2,0)</f>
        <v>DECIMOCUARTO MES</v>
      </c>
      <c r="K594" s="98" t="str">
        <f t="shared" si="18"/>
        <v>Posgrado</v>
      </c>
      <c r="L594" s="98" t="s">
        <v>392</v>
      </c>
    </row>
    <row r="595" spans="3:12" ht="15.75" thickBot="1">
      <c r="C595" s="137" t="s">
        <v>484</v>
      </c>
      <c r="D595" s="199"/>
      <c r="E595" s="152">
        <v>12</v>
      </c>
      <c r="F595" s="297">
        <f>HLOOKUP($C595,$BZ$2:$CM$3,2,0)</f>
        <v>27792.79</v>
      </c>
      <c r="G595" s="113">
        <f>D595*E595*F595</f>
        <v>0</v>
      </c>
      <c r="H595" s="166"/>
      <c r="I595" s="114" t="s">
        <v>493</v>
      </c>
      <c r="J595" s="114" t="str">
        <f>VLOOKUP(I595,Presupuesto!$B$11:$C$565,2,0)</f>
        <v>SUELDOS Y SALARIOS PERMANENTES</v>
      </c>
      <c r="K595" s="98" t="str">
        <f t="shared" si="18"/>
        <v>Posgrado</v>
      </c>
      <c r="L595" s="98" t="s">
        <v>392</v>
      </c>
    </row>
    <row r="596" spans="3:12">
      <c r="C596" s="171" t="s">
        <v>58</v>
      </c>
      <c r="D596" s="163"/>
      <c r="E596" s="154">
        <v>0</v>
      </c>
      <c r="F596" s="100">
        <f>IF(E595=0,"",(G595/E595)/12*E595)</f>
        <v>0</v>
      </c>
      <c r="G596" s="97">
        <f>F596</f>
        <v>0</v>
      </c>
      <c r="H596" s="164"/>
      <c r="I596" s="116" t="s">
        <v>513</v>
      </c>
      <c r="J596" s="116" t="str">
        <f>VLOOKUP(I596,Presupuesto!$B$11:$C$565,2,0)</f>
        <v>AGUINALDO Y DECIMO CUARTO MES</v>
      </c>
      <c r="K596" s="98" t="str">
        <f t="shared" si="18"/>
        <v>Posgrado</v>
      </c>
      <c r="L596" s="98" t="s">
        <v>392</v>
      </c>
    </row>
    <row r="597" spans="3:12" ht="15.75" thickBot="1">
      <c r="C597" s="172" t="s">
        <v>59</v>
      </c>
      <c r="D597" s="163"/>
      <c r="E597" s="154">
        <v>0</v>
      </c>
      <c r="F597" s="117">
        <f>IF(E595&lt;6,"",((E595-6)/12)*(G595/E595))</f>
        <v>0</v>
      </c>
      <c r="G597" s="97">
        <f>F597</f>
        <v>0</v>
      </c>
      <c r="H597" s="164"/>
      <c r="I597" s="101" t="s">
        <v>516</v>
      </c>
      <c r="J597" s="101" t="str">
        <f>VLOOKUP(I597,Presupuesto!$B$11:$C$565,2,0)</f>
        <v>DECIMOCUARTO MES</v>
      </c>
      <c r="K597" s="98" t="str">
        <f t="shared" si="18"/>
        <v>Posgrado</v>
      </c>
      <c r="L597" s="98" t="s">
        <v>392</v>
      </c>
    </row>
    <row r="598" spans="3:12" ht="15.75" thickBot="1">
      <c r="C598" s="137" t="s">
        <v>485</v>
      </c>
      <c r="D598" s="199"/>
      <c r="E598" s="152">
        <v>12</v>
      </c>
      <c r="F598" s="297">
        <f>HLOOKUP($C598,$BZ$2:$CM$3,2,0)</f>
        <v>18859.39</v>
      </c>
      <c r="G598" s="113">
        <f>D598*E598*F598</f>
        <v>0</v>
      </c>
      <c r="H598" s="166"/>
      <c r="I598" s="114" t="s">
        <v>493</v>
      </c>
      <c r="J598" s="114" t="str">
        <f>VLOOKUP(I598,Presupuesto!$B$11:$C$565,2,0)</f>
        <v>SUELDOS Y SALARIOS PERMANENTES</v>
      </c>
      <c r="K598" s="98" t="str">
        <f t="shared" si="18"/>
        <v>Posgrado</v>
      </c>
      <c r="L598" s="98" t="s">
        <v>392</v>
      </c>
    </row>
    <row r="599" spans="3:12">
      <c r="C599" s="171" t="s">
        <v>58</v>
      </c>
      <c r="D599" s="163"/>
      <c r="E599" s="154">
        <v>0</v>
      </c>
      <c r="F599" s="100">
        <f>IF(E598=0,"",(G598/E598)/12*E598)</f>
        <v>0</v>
      </c>
      <c r="G599" s="97">
        <f>F599</f>
        <v>0</v>
      </c>
      <c r="H599" s="164"/>
      <c r="I599" s="116" t="s">
        <v>513</v>
      </c>
      <c r="J599" s="116" t="str">
        <f>VLOOKUP(I599,Presupuesto!$B$11:$C$565,2,0)</f>
        <v>AGUINALDO Y DECIMO CUARTO MES</v>
      </c>
      <c r="K599" s="98" t="str">
        <f t="shared" si="18"/>
        <v>Posgrado</v>
      </c>
      <c r="L599" s="98" t="s">
        <v>392</v>
      </c>
    </row>
    <row r="600" spans="3:12" ht="15.75" thickBot="1">
      <c r="C600" s="172" t="s">
        <v>59</v>
      </c>
      <c r="D600" s="163"/>
      <c r="E600" s="154">
        <v>0</v>
      </c>
      <c r="F600" s="117">
        <f>IF(E598&lt;6,"",((E598-6)/12)*(G598/E598))</f>
        <v>0</v>
      </c>
      <c r="G600" s="97">
        <f>F600</f>
        <v>0</v>
      </c>
      <c r="H600" s="164"/>
      <c r="I600" s="101" t="s">
        <v>516</v>
      </c>
      <c r="J600" s="101" t="str">
        <f>VLOOKUP(I600,Presupuesto!$B$11:$C$565,2,0)</f>
        <v>DECIMOCUARTO MES</v>
      </c>
      <c r="K600" s="98" t="str">
        <f t="shared" si="18"/>
        <v>Posgrado</v>
      </c>
      <c r="L600" s="98" t="s">
        <v>392</v>
      </c>
    </row>
    <row r="601" spans="3:12" ht="15.75" thickBot="1">
      <c r="C601" s="137" t="s">
        <v>486</v>
      </c>
      <c r="D601" s="199"/>
      <c r="E601" s="152">
        <v>12</v>
      </c>
      <c r="F601" s="297">
        <f>HLOOKUP($C601,$BZ$2:$CM$3,2,0)</f>
        <v>17866.8</v>
      </c>
      <c r="G601" s="113">
        <f>D601*E601*F601</f>
        <v>0</v>
      </c>
      <c r="H601" s="166"/>
      <c r="I601" s="114" t="s">
        <v>493</v>
      </c>
      <c r="J601" s="114" t="str">
        <f>VLOOKUP(I601,Presupuesto!$B$11:$C$565,2,0)</f>
        <v>SUELDOS Y SALARIOS PERMANENTES</v>
      </c>
      <c r="K601" s="98" t="str">
        <f t="shared" si="18"/>
        <v>Posgrado</v>
      </c>
      <c r="L601" s="98" t="s">
        <v>392</v>
      </c>
    </row>
    <row r="602" spans="3:12">
      <c r="C602" s="171" t="s">
        <v>58</v>
      </c>
      <c r="D602" s="163"/>
      <c r="E602" s="154">
        <v>0</v>
      </c>
      <c r="F602" s="100">
        <f>IF(E601=0,"",(G601/E601)/12*E601)</f>
        <v>0</v>
      </c>
      <c r="G602" s="97">
        <f>F602</f>
        <v>0</v>
      </c>
      <c r="H602" s="164"/>
      <c r="I602" s="116" t="s">
        <v>513</v>
      </c>
      <c r="J602" s="116" t="str">
        <f>VLOOKUP(I602,Presupuesto!$B$11:$C$565,2,0)</f>
        <v>AGUINALDO Y DECIMO CUARTO MES</v>
      </c>
      <c r="K602" s="98" t="str">
        <f t="shared" si="18"/>
        <v>Posgrado</v>
      </c>
      <c r="L602" s="98" t="s">
        <v>392</v>
      </c>
    </row>
    <row r="603" spans="3:12" ht="15.75" thickBot="1">
      <c r="C603" s="172" t="s">
        <v>59</v>
      </c>
      <c r="D603" s="163"/>
      <c r="E603" s="154">
        <v>0</v>
      </c>
      <c r="F603" s="117">
        <f>IF(E601&lt;6,"",((E601-6)/12)*(G601/E601))</f>
        <v>0</v>
      </c>
      <c r="G603" s="97">
        <f>F603</f>
        <v>0</v>
      </c>
      <c r="H603" s="164"/>
      <c r="I603" s="101" t="s">
        <v>516</v>
      </c>
      <c r="J603" s="101" t="str">
        <f>VLOOKUP(I603,Presupuesto!$B$11:$C$565,2,0)</f>
        <v>DECIMOCUARTO MES</v>
      </c>
      <c r="K603" s="98" t="str">
        <f t="shared" si="18"/>
        <v>Posgrado</v>
      </c>
      <c r="L603" s="98" t="s">
        <v>392</v>
      </c>
    </row>
    <row r="604" spans="3:12" ht="15.75" thickBot="1">
      <c r="C604" s="137" t="s">
        <v>487</v>
      </c>
      <c r="D604" s="199"/>
      <c r="E604" s="152">
        <v>12</v>
      </c>
      <c r="F604" s="297">
        <f>HLOOKUP($C604,$BZ$2:$CM$3,2,0)</f>
        <v>13896.4</v>
      </c>
      <c r="G604" s="113">
        <f>D604*E604*F604</f>
        <v>0</v>
      </c>
      <c r="H604" s="166"/>
      <c r="I604" s="114" t="s">
        <v>493</v>
      </c>
      <c r="J604" s="114" t="str">
        <f>VLOOKUP(I604,Presupuesto!$B$11:$C$565,2,0)</f>
        <v>SUELDOS Y SALARIOS PERMANENTES</v>
      </c>
      <c r="K604" s="98" t="str">
        <f t="shared" si="18"/>
        <v>Posgrado</v>
      </c>
      <c r="L604" s="98" t="s">
        <v>392</v>
      </c>
    </row>
    <row r="605" spans="3:12">
      <c r="C605" s="171" t="s">
        <v>58</v>
      </c>
      <c r="D605" s="163"/>
      <c r="E605" s="154">
        <v>0</v>
      </c>
      <c r="F605" s="100">
        <f>IF(E604=0,"",(G604/E604)/12*E604)</f>
        <v>0</v>
      </c>
      <c r="G605" s="97">
        <f>F605</f>
        <v>0</v>
      </c>
      <c r="H605" s="164"/>
      <c r="I605" s="116" t="s">
        <v>513</v>
      </c>
      <c r="J605" s="116" t="str">
        <f>VLOOKUP(I605,Presupuesto!$B$11:$C$565,2,0)</f>
        <v>AGUINALDO Y DECIMO CUARTO MES</v>
      </c>
      <c r="K605" s="98" t="str">
        <f t="shared" si="18"/>
        <v>Posgrado</v>
      </c>
      <c r="L605" s="98" t="s">
        <v>392</v>
      </c>
    </row>
    <row r="606" spans="3:12" ht="15.75" thickBot="1">
      <c r="C606" s="172" t="s">
        <v>59</v>
      </c>
      <c r="D606" s="163"/>
      <c r="E606" s="154">
        <v>0</v>
      </c>
      <c r="F606" s="117">
        <f>IF(E604&lt;6,"",((E604-6)/12)*(G604/E604))</f>
        <v>0</v>
      </c>
      <c r="G606" s="97">
        <f>F606</f>
        <v>0</v>
      </c>
      <c r="H606" s="164"/>
      <c r="I606" s="101" t="s">
        <v>516</v>
      </c>
      <c r="J606" s="101" t="str">
        <f>VLOOKUP(I606,Presupuesto!$B$11:$C$565,2,0)</f>
        <v>DECIMOCUARTO MES</v>
      </c>
      <c r="K606" s="98" t="str">
        <f t="shared" si="18"/>
        <v>Posgrado</v>
      </c>
      <c r="L606" s="98" t="s">
        <v>392</v>
      </c>
    </row>
    <row r="607" spans="3:12" ht="15.75" thickBot="1">
      <c r="C607" s="137" t="s">
        <v>488</v>
      </c>
      <c r="D607" s="199"/>
      <c r="E607" s="152">
        <v>12</v>
      </c>
      <c r="F607" s="297">
        <f>HLOOKUP($C607,$BZ$2:$CM$3,2,0)</f>
        <v>15004.09</v>
      </c>
      <c r="G607" s="113">
        <f>D607*E607*F607</f>
        <v>0</v>
      </c>
      <c r="H607" s="166"/>
      <c r="I607" s="114" t="s">
        <v>493</v>
      </c>
      <c r="J607" s="114" t="str">
        <f>VLOOKUP(I607,Presupuesto!$B$11:$C$565,2,0)</f>
        <v>SUELDOS Y SALARIOS PERMANENTES</v>
      </c>
      <c r="K607" s="98" t="str">
        <f t="shared" si="18"/>
        <v>Posgrado</v>
      </c>
      <c r="L607" s="98" t="s">
        <v>392</v>
      </c>
    </row>
    <row r="608" spans="3:12">
      <c r="C608" s="171" t="s">
        <v>58</v>
      </c>
      <c r="D608" s="163"/>
      <c r="E608" s="154">
        <v>0</v>
      </c>
      <c r="F608" s="100">
        <f>IF(E607=0,"",(G607/E607)/12*E607)</f>
        <v>0</v>
      </c>
      <c r="G608" s="97">
        <f>F608</f>
        <v>0</v>
      </c>
      <c r="H608" s="164"/>
      <c r="I608" s="116" t="s">
        <v>513</v>
      </c>
      <c r="J608" s="116" t="str">
        <f>VLOOKUP(I608,Presupuesto!$B$11:$C$565,2,0)</f>
        <v>AGUINALDO Y DECIMO CUARTO MES</v>
      </c>
      <c r="K608" s="98" t="str">
        <f t="shared" si="18"/>
        <v>Posgrado</v>
      </c>
      <c r="L608" s="98" t="s">
        <v>392</v>
      </c>
    </row>
    <row r="609" spans="3:12" ht="15.75" thickBot="1">
      <c r="C609" s="172" t="s">
        <v>59</v>
      </c>
      <c r="D609" s="163"/>
      <c r="E609" s="154">
        <v>0</v>
      </c>
      <c r="F609" s="117">
        <f>IF(E607&lt;6,"",((E607-6)/12)*(G607/E607))</f>
        <v>0</v>
      </c>
      <c r="G609" s="97">
        <f>F609</f>
        <v>0</v>
      </c>
      <c r="H609" s="164"/>
      <c r="I609" s="101" t="s">
        <v>516</v>
      </c>
      <c r="J609" s="101" t="str">
        <f>VLOOKUP(I609,Presupuesto!$B$11:$C$565,2,0)</f>
        <v>DECIMOCUARTO MES</v>
      </c>
      <c r="K609" s="98" t="str">
        <f t="shared" si="18"/>
        <v>Posgrado</v>
      </c>
      <c r="L609" s="98" t="s">
        <v>392</v>
      </c>
    </row>
    <row r="610" spans="3:12" ht="15.75" thickBot="1">
      <c r="C610" s="137" t="s">
        <v>489</v>
      </c>
      <c r="D610" s="199"/>
      <c r="E610" s="152">
        <v>12</v>
      </c>
      <c r="F610" s="297">
        <f>HLOOKUP($C610,$BZ$2:$CM$3,2,0)</f>
        <v>13238.9</v>
      </c>
      <c r="G610" s="113">
        <f>D610*E610*F610</f>
        <v>0</v>
      </c>
      <c r="H610" s="166"/>
      <c r="I610" s="114" t="s">
        <v>493</v>
      </c>
      <c r="J610" s="114" t="str">
        <f>VLOOKUP(I610,Presupuesto!$B$11:$C$565,2,0)</f>
        <v>SUELDOS Y SALARIOS PERMANENTES</v>
      </c>
      <c r="K610" s="98" t="str">
        <f t="shared" si="18"/>
        <v>Posgrado</v>
      </c>
      <c r="L610" s="98" t="s">
        <v>392</v>
      </c>
    </row>
    <row r="611" spans="3:12">
      <c r="C611" s="171" t="s">
        <v>58</v>
      </c>
      <c r="D611" s="163"/>
      <c r="E611" s="154">
        <v>0</v>
      </c>
      <c r="F611" s="100">
        <f>IF(E610=0,"",(G610/E610)/12*E610)</f>
        <v>0</v>
      </c>
      <c r="G611" s="97">
        <f>F611</f>
        <v>0</v>
      </c>
      <c r="H611" s="164"/>
      <c r="I611" s="116" t="s">
        <v>513</v>
      </c>
      <c r="J611" s="116" t="str">
        <f>VLOOKUP(I611,Presupuesto!$B$11:$C$565,2,0)</f>
        <v>AGUINALDO Y DECIMO CUARTO MES</v>
      </c>
      <c r="K611" s="98" t="str">
        <f t="shared" si="18"/>
        <v>Posgrado</v>
      </c>
      <c r="L611" s="98" t="s">
        <v>392</v>
      </c>
    </row>
    <row r="612" spans="3:12" ht="15.75" thickBot="1">
      <c r="C612" s="172" t="s">
        <v>59</v>
      </c>
      <c r="D612" s="163"/>
      <c r="E612" s="154">
        <v>0</v>
      </c>
      <c r="F612" s="117">
        <f>IF(E610&lt;6,"",((E610-6)/12)*(G610/E610))</f>
        <v>0</v>
      </c>
      <c r="G612" s="97">
        <f>F612</f>
        <v>0</v>
      </c>
      <c r="H612" s="164"/>
      <c r="I612" s="101" t="s">
        <v>516</v>
      </c>
      <c r="J612" s="101" t="str">
        <f>VLOOKUP(I612,Presupuesto!$B$11:$C$565,2,0)</f>
        <v>DECIMOCUARTO MES</v>
      </c>
      <c r="K612" s="98" t="str">
        <f t="shared" si="18"/>
        <v>Posgrado</v>
      </c>
      <c r="L612" s="98" t="s">
        <v>392</v>
      </c>
    </row>
    <row r="613" spans="3:12" ht="15.75" thickBot="1">
      <c r="C613" s="137" t="s">
        <v>490</v>
      </c>
      <c r="D613" s="199"/>
      <c r="E613" s="152">
        <v>12</v>
      </c>
      <c r="F613" s="297">
        <f>HLOOKUP($C613,$BZ$2:$CM$3,2,0)</f>
        <v>12356.31</v>
      </c>
      <c r="G613" s="113">
        <f>D613*E613*F613</f>
        <v>0</v>
      </c>
      <c r="H613" s="166"/>
      <c r="I613" s="114" t="s">
        <v>493</v>
      </c>
      <c r="J613" s="114" t="str">
        <f>VLOOKUP(I613,Presupuesto!$B$11:$C$565,2,0)</f>
        <v>SUELDOS Y SALARIOS PERMANENTES</v>
      </c>
      <c r="K613" s="98" t="str">
        <f t="shared" ref="K613:K630" si="19">$K$580</f>
        <v>Posgrado</v>
      </c>
      <c r="L613" s="98" t="s">
        <v>392</v>
      </c>
    </row>
    <row r="614" spans="3:12">
      <c r="C614" s="171" t="s">
        <v>58</v>
      </c>
      <c r="D614" s="163"/>
      <c r="E614" s="154">
        <v>0</v>
      </c>
      <c r="F614" s="100">
        <f>IF(E613=0,"",(G613/E613)/12*E613)</f>
        <v>0</v>
      </c>
      <c r="G614" s="97">
        <f>F614</f>
        <v>0</v>
      </c>
      <c r="H614" s="164"/>
      <c r="I614" s="116" t="s">
        <v>513</v>
      </c>
      <c r="J614" s="116" t="str">
        <f>VLOOKUP(I614,Presupuesto!$B$11:$C$565,2,0)</f>
        <v>AGUINALDO Y DECIMO CUARTO MES</v>
      </c>
      <c r="K614" s="98" t="str">
        <f t="shared" si="19"/>
        <v>Posgrado</v>
      </c>
      <c r="L614" s="98" t="s">
        <v>392</v>
      </c>
    </row>
    <row r="615" spans="3:12" ht="15.75" thickBot="1">
      <c r="C615" s="172" t="s">
        <v>59</v>
      </c>
      <c r="D615" s="163"/>
      <c r="E615" s="154">
        <v>0</v>
      </c>
      <c r="F615" s="117">
        <f>IF(E613&lt;6,"",((E613-6)/12)*(G613/E613))</f>
        <v>0</v>
      </c>
      <c r="G615" s="97">
        <f>F615</f>
        <v>0</v>
      </c>
      <c r="H615" s="164"/>
      <c r="I615" s="101" t="s">
        <v>516</v>
      </c>
      <c r="J615" s="101" t="str">
        <f>VLOOKUP(I615,Presupuesto!$B$11:$C$565,2,0)</f>
        <v>DECIMOCUARTO MES</v>
      </c>
      <c r="K615" s="98" t="str">
        <f t="shared" si="19"/>
        <v>Posgrado</v>
      </c>
      <c r="L615" s="98" t="s">
        <v>392</v>
      </c>
    </row>
    <row r="616" spans="3:12" ht="15.75" thickBot="1">
      <c r="C616" s="137" t="s">
        <v>491</v>
      </c>
      <c r="D616" s="199"/>
      <c r="E616" s="152">
        <v>12</v>
      </c>
      <c r="F616" s="297">
        <f>HLOOKUP($C616,$BZ$2:$CM$3,2,0)</f>
        <v>463.22</v>
      </c>
      <c r="G616" s="113">
        <f>D616*E616*F616</f>
        <v>0</v>
      </c>
      <c r="H616" s="166"/>
      <c r="I616" s="114" t="s">
        <v>493</v>
      </c>
      <c r="J616" s="114" t="str">
        <f>VLOOKUP(I616,Presupuesto!$B$11:$C$565,2,0)</f>
        <v>SUELDOS Y SALARIOS PERMANENTES</v>
      </c>
      <c r="K616" s="98" t="str">
        <f t="shared" si="19"/>
        <v>Posgrado</v>
      </c>
      <c r="L616" s="98" t="s">
        <v>392</v>
      </c>
    </row>
    <row r="617" spans="3:12">
      <c r="C617" s="171" t="s">
        <v>58</v>
      </c>
      <c r="D617" s="163"/>
      <c r="E617" s="154">
        <v>0</v>
      </c>
      <c r="F617" s="100">
        <f>IF(E616=0,"",(G616/E616)/12*E616)</f>
        <v>0</v>
      </c>
      <c r="G617" s="97">
        <f>F617</f>
        <v>0</v>
      </c>
      <c r="H617" s="164"/>
      <c r="I617" s="116" t="s">
        <v>513</v>
      </c>
      <c r="J617" s="116" t="str">
        <f>VLOOKUP(I617,Presupuesto!$B$11:$C$565,2,0)</f>
        <v>AGUINALDO Y DECIMO CUARTO MES</v>
      </c>
      <c r="K617" s="98" t="str">
        <f t="shared" si="19"/>
        <v>Posgrado</v>
      </c>
      <c r="L617" s="98" t="s">
        <v>392</v>
      </c>
    </row>
    <row r="618" spans="3:12" ht="15.75" thickBot="1">
      <c r="C618" s="172" t="s">
        <v>59</v>
      </c>
      <c r="D618" s="163"/>
      <c r="E618" s="154">
        <v>0</v>
      </c>
      <c r="F618" s="117">
        <f>IF(E616&lt;6,"",((E616-6)/12)*(G616/E616))</f>
        <v>0</v>
      </c>
      <c r="G618" s="97">
        <f>F618</f>
        <v>0</v>
      </c>
      <c r="H618" s="164"/>
      <c r="I618" s="101" t="s">
        <v>516</v>
      </c>
      <c r="J618" s="101" t="str">
        <f>VLOOKUP(I618,Presupuesto!$B$11:$C$565,2,0)</f>
        <v>DECIMOCUARTO MES</v>
      </c>
      <c r="K618" s="98" t="str">
        <f t="shared" si="19"/>
        <v>Posgrado</v>
      </c>
      <c r="L618" s="98" t="s">
        <v>392</v>
      </c>
    </row>
    <row r="619" spans="3:12" ht="15.75" thickBot="1">
      <c r="C619" s="137" t="s">
        <v>492</v>
      </c>
      <c r="D619" s="199"/>
      <c r="E619" s="152">
        <v>12</v>
      </c>
      <c r="F619" s="297">
        <f>HLOOKUP($C619,$BZ$2:$CM$3,2,0)</f>
        <v>2007.3</v>
      </c>
      <c r="G619" s="113">
        <f>D619*E619*F619</f>
        <v>0</v>
      </c>
      <c r="H619" s="166"/>
      <c r="I619" s="114" t="s">
        <v>493</v>
      </c>
      <c r="J619" s="114" t="str">
        <f>VLOOKUP(I619,Presupuesto!$B$11:$C$565,2,0)</f>
        <v>SUELDOS Y SALARIOS PERMANENTES</v>
      </c>
      <c r="K619" s="98" t="str">
        <f t="shared" si="19"/>
        <v>Posgrado</v>
      </c>
      <c r="L619" s="98" t="s">
        <v>392</v>
      </c>
    </row>
    <row r="620" spans="3:12">
      <c r="C620" s="171" t="s">
        <v>58</v>
      </c>
      <c r="D620" s="163"/>
      <c r="E620" s="154">
        <v>0</v>
      </c>
      <c r="F620" s="100">
        <f>IF(E619=0,"",(G619/E619)/12*E619)</f>
        <v>0</v>
      </c>
      <c r="G620" s="97">
        <f>F620</f>
        <v>0</v>
      </c>
      <c r="H620" s="164"/>
      <c r="I620" s="116" t="s">
        <v>513</v>
      </c>
      <c r="J620" s="116" t="str">
        <f>VLOOKUP(I620,Presupuesto!$B$11:$C$565,2,0)</f>
        <v>AGUINALDO Y DECIMO CUARTO MES</v>
      </c>
      <c r="K620" s="98" t="str">
        <f t="shared" si="19"/>
        <v>Posgrado</v>
      </c>
      <c r="L620" s="98" t="s">
        <v>392</v>
      </c>
    </row>
    <row r="621" spans="3:12" ht="15.75" thickBot="1">
      <c r="C621" s="172" t="s">
        <v>59</v>
      </c>
      <c r="D621" s="163"/>
      <c r="E621" s="154">
        <v>0</v>
      </c>
      <c r="F621" s="117">
        <f>IF(E619&lt;6,"",((E619-6)/12)*(G619/E619))</f>
        <v>0</v>
      </c>
      <c r="G621" s="97">
        <f>F621</f>
        <v>0</v>
      </c>
      <c r="H621" s="164"/>
      <c r="I621" s="101" t="s">
        <v>516</v>
      </c>
      <c r="J621" s="101" t="str">
        <f>VLOOKUP(I621,Presupuesto!$B$11:$C$565,2,0)</f>
        <v>DECIMOCUARTO MES</v>
      </c>
      <c r="K621" s="98" t="str">
        <f t="shared" si="19"/>
        <v>Posgrado</v>
      </c>
      <c r="L621" s="98" t="s">
        <v>392</v>
      </c>
    </row>
    <row r="622" spans="3:12" ht="15.75" thickBot="1">
      <c r="C622" s="140" t="s">
        <v>83</v>
      </c>
      <c r="D622" s="199"/>
      <c r="E622" s="152">
        <v>12</v>
      </c>
      <c r="F622" s="139">
        <v>30000</v>
      </c>
      <c r="G622" s="113">
        <f>D622*E622*F622</f>
        <v>0</v>
      </c>
      <c r="H622" s="166"/>
      <c r="I622" s="114" t="s">
        <v>561</v>
      </c>
      <c r="J622" s="114" t="str">
        <f>VLOOKUP(I622,Presupuesto!$B$11:$C$565,2,0)</f>
        <v>CONTRATOS ESPECIALES</v>
      </c>
      <c r="K622" s="98" t="str">
        <f t="shared" si="19"/>
        <v>Posgrado</v>
      </c>
      <c r="L622" s="98" t="s">
        <v>392</v>
      </c>
    </row>
    <row r="623" spans="3:12">
      <c r="C623" s="171" t="s">
        <v>58</v>
      </c>
      <c r="D623" s="163"/>
      <c r="E623" s="154">
        <v>0</v>
      </c>
      <c r="F623" s="117">
        <f>IF(E622=0,"",(G622/E622)/12*E622)</f>
        <v>0</v>
      </c>
      <c r="G623" s="97">
        <f>F623</f>
        <v>0</v>
      </c>
      <c r="H623" s="164"/>
      <c r="I623" s="101" t="s">
        <v>561</v>
      </c>
      <c r="J623" s="101" t="str">
        <f>VLOOKUP(I623,Presupuesto!$B$11:$C$565,2,0)</f>
        <v>CONTRATOS ESPECIALES</v>
      </c>
      <c r="K623" s="98" t="str">
        <f t="shared" si="19"/>
        <v>Posgrado</v>
      </c>
      <c r="L623" s="98" t="s">
        <v>391</v>
      </c>
    </row>
    <row r="624" spans="3:12" ht="15.75" thickBot="1">
      <c r="C624" s="172" t="s">
        <v>59</v>
      </c>
      <c r="D624" s="163"/>
      <c r="E624" s="154">
        <v>0</v>
      </c>
      <c r="F624" s="100">
        <f>IF(E622&lt;6,"",((E622-6)/12)*(G622/E622))</f>
        <v>0</v>
      </c>
      <c r="G624" s="97">
        <f>F624</f>
        <v>0</v>
      </c>
      <c r="H624" s="164"/>
      <c r="I624" s="101" t="s">
        <v>561</v>
      </c>
      <c r="J624" s="101" t="str">
        <f>VLOOKUP(I624,Presupuesto!$B$11:$C$565,2,0)</f>
        <v>CONTRATOS ESPECIALES</v>
      </c>
      <c r="K624" s="98" t="str">
        <f t="shared" si="19"/>
        <v>Posgrado</v>
      </c>
      <c r="L624" s="98" t="s">
        <v>396</v>
      </c>
    </row>
    <row r="625" spans="3:12" ht="15.75" thickBot="1">
      <c r="C625" s="140" t="s">
        <v>60</v>
      </c>
      <c r="D625" s="199"/>
      <c r="E625" s="152">
        <v>12</v>
      </c>
      <c r="F625" s="118">
        <v>30000</v>
      </c>
      <c r="G625" s="113">
        <f>D625*E625*F625</f>
        <v>0</v>
      </c>
      <c r="H625" s="166"/>
      <c r="I625" s="114" t="s">
        <v>702</v>
      </c>
      <c r="J625" s="114" t="str">
        <f>VLOOKUP(I625,Presupuesto!$B$11:$C$565,2,0)</f>
        <v>OTROS SERVICIOS TECNICOS Y PROFESIONALES</v>
      </c>
      <c r="K625" s="98" t="str">
        <f t="shared" si="19"/>
        <v>Posgrado</v>
      </c>
      <c r="L625" s="98" t="s">
        <v>391</v>
      </c>
    </row>
    <row r="626" spans="3:12">
      <c r="C626" s="171" t="s">
        <v>58</v>
      </c>
      <c r="D626" s="163"/>
      <c r="E626" s="154">
        <v>0</v>
      </c>
      <c r="F626" s="100">
        <v>0</v>
      </c>
      <c r="G626" s="97">
        <f>F626</f>
        <v>0</v>
      </c>
      <c r="H626" s="164"/>
      <c r="I626" s="101" t="s">
        <v>702</v>
      </c>
      <c r="J626" s="101" t="str">
        <f>VLOOKUP(I626,Presupuesto!$B$11:$C$565,2,0)</f>
        <v>OTROS SERVICIOS TECNICOS Y PROFESIONALES</v>
      </c>
      <c r="K626" s="98" t="str">
        <f t="shared" si="19"/>
        <v>Posgrado</v>
      </c>
      <c r="L626" s="98" t="s">
        <v>391</v>
      </c>
    </row>
    <row r="627" spans="3:12" ht="15.75" thickBot="1">
      <c r="C627" s="172" t="s">
        <v>59</v>
      </c>
      <c r="D627" s="163"/>
      <c r="E627" s="154">
        <v>0</v>
      </c>
      <c r="F627" s="100">
        <v>0</v>
      </c>
      <c r="G627" s="97">
        <f>F627</f>
        <v>0</v>
      </c>
      <c r="H627" s="164"/>
      <c r="I627" s="101" t="s">
        <v>702</v>
      </c>
      <c r="J627" s="101" t="str">
        <f>VLOOKUP(I627,Presupuesto!$B$11:$C$565,2,0)</f>
        <v>OTROS SERVICIOS TECNICOS Y PROFESIONALES</v>
      </c>
      <c r="K627" s="98" t="str">
        <f t="shared" si="19"/>
        <v>Posgrado</v>
      </c>
      <c r="L627" s="98" t="s">
        <v>391</v>
      </c>
    </row>
    <row r="628" spans="3:12" ht="15.75" thickBot="1">
      <c r="C628" s="140" t="s">
        <v>61</v>
      </c>
      <c r="D628" s="199"/>
      <c r="E628" s="152">
        <v>12</v>
      </c>
      <c r="F628" s="118">
        <v>30000</v>
      </c>
      <c r="G628" s="113">
        <f>D628*E628*F628</f>
        <v>0</v>
      </c>
      <c r="H628" s="166"/>
      <c r="I628" s="114" t="s">
        <v>493</v>
      </c>
      <c r="J628" s="114" t="str">
        <f>VLOOKUP(I628,Presupuesto!$B$11:$C$565,2,0)</f>
        <v>SUELDOS Y SALARIOS PERMANENTES</v>
      </c>
      <c r="K628" s="98" t="str">
        <f t="shared" si="19"/>
        <v>Posgrado</v>
      </c>
      <c r="L628" s="98" t="s">
        <v>391</v>
      </c>
    </row>
    <row r="629" spans="3:12">
      <c r="C629" s="171" t="s">
        <v>58</v>
      </c>
      <c r="D629" s="169"/>
      <c r="E629" s="131">
        <v>0</v>
      </c>
      <c r="F629" s="119">
        <f>IF(E628=0,"",(G628/E628)/12*E628)</f>
        <v>0</v>
      </c>
      <c r="G629" s="120">
        <f>F629</f>
        <v>0</v>
      </c>
      <c r="H629" s="164"/>
      <c r="I629" s="101" t="s">
        <v>513</v>
      </c>
      <c r="J629" s="101" t="str">
        <f>VLOOKUP(I629,Presupuesto!$B$11:$C$565,2,0)</f>
        <v>AGUINALDO Y DECIMO CUARTO MES</v>
      </c>
      <c r="K629" s="98" t="str">
        <f t="shared" si="19"/>
        <v>Posgrado</v>
      </c>
      <c r="L629" s="98" t="s">
        <v>391</v>
      </c>
    </row>
    <row r="630" spans="3:12" ht="15.75" thickBot="1">
      <c r="C630" s="173" t="s">
        <v>59</v>
      </c>
      <c r="D630" s="162"/>
      <c r="E630" s="132">
        <v>0</v>
      </c>
      <c r="F630" s="105">
        <f>IF(E628&lt;6,"",((E628-6)/12)*(G628/E628))</f>
        <v>0</v>
      </c>
      <c r="G630" s="105">
        <f>F630</f>
        <v>0</v>
      </c>
      <c r="H630" s="162"/>
      <c r="I630" s="106" t="s">
        <v>516</v>
      </c>
      <c r="J630" s="124" t="str">
        <f>VLOOKUP(I630,Presupuesto!$B$11:$C$565,2,0)</f>
        <v>DECIMOCUARTO MES</v>
      </c>
      <c r="K630" s="106" t="str">
        <f t="shared" si="19"/>
        <v>Posgrado</v>
      </c>
      <c r="L630" s="124" t="s">
        <v>391</v>
      </c>
    </row>
    <row r="632" spans="3:12" ht="15.75" thickBot="1"/>
    <row r="633" spans="3:12" ht="15.75" thickBot="1">
      <c r="C633" s="69" t="s">
        <v>43</v>
      </c>
      <c r="D633" s="30">
        <f>SUM(G640:G690)</f>
        <v>0</v>
      </c>
      <c r="E633" s="93"/>
      <c r="F633" s="93"/>
      <c r="G633" s="93"/>
      <c r="H633" s="76"/>
      <c r="I633" s="76"/>
      <c r="J633" s="76"/>
      <c r="K633" s="153"/>
    </row>
    <row r="634" spans="3:12">
      <c r="D634" s="31"/>
      <c r="E634" s="93"/>
      <c r="F634" s="93"/>
      <c r="G634" s="93"/>
      <c r="H634" s="76"/>
      <c r="I634" s="76"/>
      <c r="J634" s="76"/>
      <c r="K634" s="153"/>
    </row>
    <row r="635" spans="3:12">
      <c r="D635" s="31"/>
      <c r="E635" s="93"/>
      <c r="F635" s="93"/>
      <c r="G635" s="93"/>
      <c r="H635" s="76"/>
      <c r="I635" s="76"/>
      <c r="J635" s="76"/>
      <c r="K635" s="153"/>
    </row>
    <row r="636" spans="3:12" ht="15.75">
      <c r="C636" s="202" t="s">
        <v>389</v>
      </c>
      <c r="D636" s="351"/>
      <c r="E636" s="93"/>
      <c r="F636" s="93"/>
      <c r="G636" s="93"/>
      <c r="H636" s="76"/>
      <c r="I636" s="76"/>
      <c r="J636" s="76"/>
      <c r="K636" s="153"/>
    </row>
    <row r="637" spans="3:12" ht="18.75">
      <c r="C637" s="210" t="e">
        <f>IFERROR(VLOOKUP(D636,'1. Desarrollo e Innov. Curricu.'!$E:$F,2,FALSE),IFERROR(VLOOKUP(D636,'2. Investigación Científica'!$E:$F,2,FALSE),IFERROR(VLOOKUP(D636,'3. Vinculación Univ. Sociedad'!$E:$F,2,FALSE),IFERROR(VLOOKUP(D636,'4. Docencia y Profesorado Univ.'!$E:$F,2,FALSE),IFERROR(VLOOKUP(D636,'5. Estudiantes y Graduados'!$E:$F,2,FALSE),IFERROR(VLOOKUP(D636,'11. Gestion Administrativa'!$E:$F,2,FALSE),IFERROR(VLOOKUP(D636,'13. Gestión Académica'!$E:$F,2,FALSE),IFERROR(VLOOKUP(D636,'8. Asegura. de la Calid. y M'!$E:$F,2,FALSE),IFERROR(VLOOKUP(D636,'6. Gestión del Conocimiento'!$E:$F,2,FALSE),IFERROR(VLOOKUP(D636,'15. Gobernabilidad y Proceso...'!$E:$F,2,FALSE),IFERROR(VLOOKUP(D636,'12. Gestión del Talento Humano'!$E:$F,2,FALSE),IFERROR(VLOOKUP(D636,'14. Internacional... de la E.S.'!$E:$F,2,FALSE),IFERROR(VLOOKUP(D636,'10. Posgrado'!$E:$F,2,FALSE),IFERROR(VLOOKUP(D636,'17. Gestión TIC'!$E:$F,2,FALSE),IFERROR(VLOOKUP(D636,'16. Desa. del Sistema Educ.Sup.'!$E:$F,2,FALSE),IFERROR(VLOOKUP(D636,'9. Cultura de Inno. Insti...'!$E:$F,2,FALSE),VLOOKUP(D636,'7. Lo Esencial de la Reforma U.'!$E:$F,2,0)))))))))))))))))</f>
        <v>#N/A</v>
      </c>
      <c r="D637" s="31"/>
      <c r="E637" s="93"/>
      <c r="F637" s="93"/>
      <c r="G637" s="93"/>
      <c r="H637" s="76"/>
      <c r="I637" s="76"/>
      <c r="J637" s="76"/>
      <c r="K637" s="153"/>
    </row>
    <row r="638" spans="3:12" ht="15.75" thickBot="1">
      <c r="C638" s="177"/>
      <c r="D638" s="31"/>
      <c r="E638" s="93"/>
      <c r="F638" s="93"/>
      <c r="G638" s="93"/>
      <c r="H638" s="76"/>
      <c r="I638" s="76"/>
      <c r="J638" s="76"/>
      <c r="K638" s="153"/>
    </row>
    <row r="639" spans="3:12" ht="30.75" thickBot="1">
      <c r="C639" s="134" t="s">
        <v>44</v>
      </c>
      <c r="D639" s="138" t="s">
        <v>55</v>
      </c>
      <c r="E639" s="170" t="s">
        <v>56</v>
      </c>
      <c r="F639" s="138" t="s">
        <v>57</v>
      </c>
      <c r="G639" s="135" t="s">
        <v>27</v>
      </c>
      <c r="H639" s="133" t="s">
        <v>128</v>
      </c>
      <c r="I639" s="136" t="s">
        <v>46</v>
      </c>
      <c r="J639" s="136" t="s">
        <v>129</v>
      </c>
      <c r="K639" s="136" t="s">
        <v>407</v>
      </c>
      <c r="L639" s="136" t="s">
        <v>408</v>
      </c>
    </row>
    <row r="640" spans="3:12" ht="15.75" thickBot="1">
      <c r="C640" s="137" t="s">
        <v>479</v>
      </c>
      <c r="D640" s="199"/>
      <c r="E640" s="152">
        <v>12</v>
      </c>
      <c r="F640" s="297">
        <f>HLOOKUP($C640,$BZ$2:$CM$3,2,0)</f>
        <v>43674.39</v>
      </c>
      <c r="G640" s="113">
        <f>D640*E640*F640</f>
        <v>0</v>
      </c>
      <c r="H640" s="166"/>
      <c r="I640" s="114" t="s">
        <v>493</v>
      </c>
      <c r="J640" s="114" t="str">
        <f>VLOOKUP(I640,Presupuesto!$B$11:$C$565,2,0)</f>
        <v>SUELDOS Y SALARIOS PERMANENTES</v>
      </c>
      <c r="K640" s="218" t="s">
        <v>1444</v>
      </c>
      <c r="L640" s="98" t="s">
        <v>391</v>
      </c>
    </row>
    <row r="641" spans="3:12">
      <c r="C641" s="171" t="s">
        <v>58</v>
      </c>
      <c r="D641" s="163"/>
      <c r="E641" s="154">
        <v>0</v>
      </c>
      <c r="F641" s="100">
        <f>IF(E640=0,"",(G640/E640)/12*E640)</f>
        <v>0</v>
      </c>
      <c r="G641" s="97">
        <f>F641</f>
        <v>0</v>
      </c>
      <c r="H641" s="164"/>
      <c r="I641" s="116" t="s">
        <v>513</v>
      </c>
      <c r="J641" s="116" t="str">
        <f>VLOOKUP(I641,Presupuesto!$B$11:$C$565,2,0)</f>
        <v>AGUINALDO Y DECIMO CUARTO MES</v>
      </c>
      <c r="K641" s="98" t="str">
        <f t="shared" ref="K641:K672" si="20">$K$640</f>
        <v>Posgrado</v>
      </c>
      <c r="L641" s="98" t="s">
        <v>409</v>
      </c>
    </row>
    <row r="642" spans="3:12" ht="15.75" thickBot="1">
      <c r="C642" s="172" t="s">
        <v>59</v>
      </c>
      <c r="D642" s="163"/>
      <c r="E642" s="154">
        <v>0</v>
      </c>
      <c r="F642" s="117">
        <f>IF(E640&lt;6,"",((E640-6)/12)*(G640/E640))</f>
        <v>0</v>
      </c>
      <c r="G642" s="97">
        <f>F642</f>
        <v>0</v>
      </c>
      <c r="H642" s="164"/>
      <c r="I642" s="101" t="s">
        <v>516</v>
      </c>
      <c r="J642" s="101" t="str">
        <f>VLOOKUP(I642,Presupuesto!$B$11:$C$565,2,0)</f>
        <v>DECIMOCUARTO MES</v>
      </c>
      <c r="K642" s="98" t="str">
        <f t="shared" si="20"/>
        <v>Posgrado</v>
      </c>
      <c r="L642" s="98" t="s">
        <v>392</v>
      </c>
    </row>
    <row r="643" spans="3:12" ht="15.75" thickBot="1">
      <c r="C643" s="137" t="s">
        <v>480</v>
      </c>
      <c r="D643" s="199"/>
      <c r="E643" s="152">
        <v>12</v>
      </c>
      <c r="F643" s="297">
        <f>HLOOKUP($C643,$BZ$2:$CM$3,2,0)</f>
        <v>39703.99</v>
      </c>
      <c r="G643" s="113">
        <f>D643*E643*F643</f>
        <v>0</v>
      </c>
      <c r="H643" s="166"/>
      <c r="I643" s="114" t="s">
        <v>493</v>
      </c>
      <c r="J643" s="114" t="str">
        <f>VLOOKUP(I643,Presupuesto!$B$11:$C$565,2,0)</f>
        <v>SUELDOS Y SALARIOS PERMANENTES</v>
      </c>
      <c r="K643" s="98" t="str">
        <f t="shared" si="20"/>
        <v>Posgrado</v>
      </c>
      <c r="L643" s="98" t="s">
        <v>392</v>
      </c>
    </row>
    <row r="644" spans="3:12">
      <c r="C644" s="171" t="s">
        <v>58</v>
      </c>
      <c r="D644" s="163"/>
      <c r="E644" s="154">
        <v>0</v>
      </c>
      <c r="F644" s="100">
        <f>IF(E643=0,"",(G643/E643)/12*E643)</f>
        <v>0</v>
      </c>
      <c r="G644" s="97">
        <f>F644</f>
        <v>0</v>
      </c>
      <c r="H644" s="164"/>
      <c r="I644" s="116" t="s">
        <v>513</v>
      </c>
      <c r="J644" s="116" t="str">
        <f>VLOOKUP(I644,Presupuesto!$B$11:$C$565,2,0)</f>
        <v>AGUINALDO Y DECIMO CUARTO MES</v>
      </c>
      <c r="K644" s="98" t="str">
        <f t="shared" si="20"/>
        <v>Posgrado</v>
      </c>
      <c r="L644" s="98" t="s">
        <v>392</v>
      </c>
    </row>
    <row r="645" spans="3:12" ht="15.75" thickBot="1">
      <c r="C645" s="172" t="s">
        <v>59</v>
      </c>
      <c r="D645" s="163"/>
      <c r="E645" s="154">
        <v>0</v>
      </c>
      <c r="F645" s="117">
        <f>IF(E643&lt;6,"",((E643-6)/12)*(G643/E643))</f>
        <v>0</v>
      </c>
      <c r="G645" s="97">
        <f>F645</f>
        <v>0</v>
      </c>
      <c r="H645" s="164"/>
      <c r="I645" s="101" t="s">
        <v>516</v>
      </c>
      <c r="J645" s="101" t="str">
        <f>VLOOKUP(I645,Presupuesto!$B$11:$C$565,2,0)</f>
        <v>DECIMOCUARTO MES</v>
      </c>
      <c r="K645" s="98" t="str">
        <f t="shared" si="20"/>
        <v>Posgrado</v>
      </c>
      <c r="L645" s="98" t="s">
        <v>392</v>
      </c>
    </row>
    <row r="646" spans="3:12" ht="15.75" thickBot="1">
      <c r="C646" s="137" t="s">
        <v>481</v>
      </c>
      <c r="D646" s="199"/>
      <c r="E646" s="152">
        <v>12</v>
      </c>
      <c r="F646" s="297">
        <f>HLOOKUP($C646,$BZ$2:$CM$3,2,0)</f>
        <v>35733.589999999997</v>
      </c>
      <c r="G646" s="113">
        <f>D646*E646*F646</f>
        <v>0</v>
      </c>
      <c r="H646" s="166"/>
      <c r="I646" s="114" t="s">
        <v>493</v>
      </c>
      <c r="J646" s="114" t="str">
        <f>VLOOKUP(I646,Presupuesto!$B$11:$C$565,2,0)</f>
        <v>SUELDOS Y SALARIOS PERMANENTES</v>
      </c>
      <c r="K646" s="98" t="str">
        <f t="shared" si="20"/>
        <v>Posgrado</v>
      </c>
      <c r="L646" s="98" t="s">
        <v>392</v>
      </c>
    </row>
    <row r="647" spans="3:12">
      <c r="C647" s="171" t="s">
        <v>58</v>
      </c>
      <c r="D647" s="163"/>
      <c r="E647" s="154">
        <v>0</v>
      </c>
      <c r="F647" s="100">
        <f>IF(E646=0,"",(G646/E646)/12*E646)</f>
        <v>0</v>
      </c>
      <c r="G647" s="97">
        <f>F647</f>
        <v>0</v>
      </c>
      <c r="H647" s="164"/>
      <c r="I647" s="116" t="s">
        <v>513</v>
      </c>
      <c r="J647" s="116" t="str">
        <f>VLOOKUP(I647,Presupuesto!$B$11:$C$565,2,0)</f>
        <v>AGUINALDO Y DECIMO CUARTO MES</v>
      </c>
      <c r="K647" s="98" t="str">
        <f t="shared" si="20"/>
        <v>Posgrado</v>
      </c>
      <c r="L647" s="98" t="s">
        <v>392</v>
      </c>
    </row>
    <row r="648" spans="3:12" ht="15.75" thickBot="1">
      <c r="C648" s="172" t="s">
        <v>59</v>
      </c>
      <c r="D648" s="163"/>
      <c r="E648" s="154">
        <v>0</v>
      </c>
      <c r="F648" s="117">
        <f>IF(E646&lt;6,"",((E646-6)/12)*(G646/E646))</f>
        <v>0</v>
      </c>
      <c r="G648" s="97">
        <f>F648</f>
        <v>0</v>
      </c>
      <c r="H648" s="164"/>
      <c r="I648" s="101" t="s">
        <v>516</v>
      </c>
      <c r="J648" s="101" t="str">
        <f>VLOOKUP(I648,Presupuesto!$B$11:$C$565,2,0)</f>
        <v>DECIMOCUARTO MES</v>
      </c>
      <c r="K648" s="98" t="str">
        <f t="shared" si="20"/>
        <v>Posgrado</v>
      </c>
      <c r="L648" s="98" t="s">
        <v>392</v>
      </c>
    </row>
    <row r="649" spans="3:12" ht="15.75" thickBot="1">
      <c r="C649" s="137" t="s">
        <v>482</v>
      </c>
      <c r="D649" s="199"/>
      <c r="E649" s="152">
        <v>12</v>
      </c>
      <c r="F649" s="297">
        <f>HLOOKUP($C649,$BZ$2:$CM$3,2,0)</f>
        <v>31763.19</v>
      </c>
      <c r="G649" s="113">
        <f>D649*E649*F649</f>
        <v>0</v>
      </c>
      <c r="H649" s="166"/>
      <c r="I649" s="114" t="s">
        <v>493</v>
      </c>
      <c r="J649" s="114" t="str">
        <f>VLOOKUP(I649,Presupuesto!$B$11:$C$565,2,0)</f>
        <v>SUELDOS Y SALARIOS PERMANENTES</v>
      </c>
      <c r="K649" s="98" t="str">
        <f t="shared" si="20"/>
        <v>Posgrado</v>
      </c>
      <c r="L649" s="98" t="s">
        <v>392</v>
      </c>
    </row>
    <row r="650" spans="3:12">
      <c r="C650" s="171" t="s">
        <v>58</v>
      </c>
      <c r="D650" s="163"/>
      <c r="E650" s="154">
        <v>0</v>
      </c>
      <c r="F650" s="100">
        <f>IF(E649=0,"",(G649/E649)/12*E649)</f>
        <v>0</v>
      </c>
      <c r="G650" s="97">
        <f>F650</f>
        <v>0</v>
      </c>
      <c r="H650" s="164"/>
      <c r="I650" s="116" t="s">
        <v>513</v>
      </c>
      <c r="J650" s="116" t="str">
        <f>VLOOKUP(I650,Presupuesto!$B$11:$C$565,2,0)</f>
        <v>AGUINALDO Y DECIMO CUARTO MES</v>
      </c>
      <c r="K650" s="98" t="str">
        <f t="shared" si="20"/>
        <v>Posgrado</v>
      </c>
      <c r="L650" s="98" t="s">
        <v>392</v>
      </c>
    </row>
    <row r="651" spans="3:12" ht="15.75" thickBot="1">
      <c r="C651" s="172" t="s">
        <v>59</v>
      </c>
      <c r="D651" s="163"/>
      <c r="E651" s="154">
        <v>0</v>
      </c>
      <c r="F651" s="117">
        <f>IF(E649&lt;6,"",((E649-6)/12)*(G649/E649))</f>
        <v>0</v>
      </c>
      <c r="G651" s="97">
        <f>F651</f>
        <v>0</v>
      </c>
      <c r="H651" s="164"/>
      <c r="I651" s="101" t="s">
        <v>516</v>
      </c>
      <c r="J651" s="101" t="str">
        <f>VLOOKUP(I651,Presupuesto!$B$11:$C$565,2,0)</f>
        <v>DECIMOCUARTO MES</v>
      </c>
      <c r="K651" s="98" t="str">
        <f t="shared" si="20"/>
        <v>Posgrado</v>
      </c>
      <c r="L651" s="98" t="s">
        <v>392</v>
      </c>
    </row>
    <row r="652" spans="3:12" ht="15.75" thickBot="1">
      <c r="C652" s="137" t="s">
        <v>483</v>
      </c>
      <c r="D652" s="199"/>
      <c r="E652" s="152">
        <v>12</v>
      </c>
      <c r="F652" s="297">
        <f>HLOOKUP($C652,$BZ$2:$CM$3,2,0)</f>
        <v>29777.99</v>
      </c>
      <c r="G652" s="113">
        <f>D652*E652*F652</f>
        <v>0</v>
      </c>
      <c r="H652" s="166"/>
      <c r="I652" s="114" t="s">
        <v>493</v>
      </c>
      <c r="J652" s="114" t="str">
        <f>VLOOKUP(I652,Presupuesto!$B$11:$C$565,2,0)</f>
        <v>SUELDOS Y SALARIOS PERMANENTES</v>
      </c>
      <c r="K652" s="98" t="str">
        <f t="shared" si="20"/>
        <v>Posgrado</v>
      </c>
      <c r="L652" s="98" t="s">
        <v>392</v>
      </c>
    </row>
    <row r="653" spans="3:12">
      <c r="C653" s="171" t="s">
        <v>58</v>
      </c>
      <c r="D653" s="163"/>
      <c r="E653" s="154">
        <v>0</v>
      </c>
      <c r="F653" s="100">
        <f>IF(E652=0,"",(G652/E652)/12*E652)</f>
        <v>0</v>
      </c>
      <c r="G653" s="97">
        <f>F653</f>
        <v>0</v>
      </c>
      <c r="H653" s="164"/>
      <c r="I653" s="116" t="s">
        <v>513</v>
      </c>
      <c r="J653" s="116" t="str">
        <f>VLOOKUP(I653,Presupuesto!$B$11:$C$565,2,0)</f>
        <v>AGUINALDO Y DECIMO CUARTO MES</v>
      </c>
      <c r="K653" s="98" t="str">
        <f t="shared" si="20"/>
        <v>Posgrado</v>
      </c>
      <c r="L653" s="98" t="s">
        <v>392</v>
      </c>
    </row>
    <row r="654" spans="3:12" ht="15.75" thickBot="1">
      <c r="C654" s="172" t="s">
        <v>59</v>
      </c>
      <c r="D654" s="163"/>
      <c r="E654" s="154">
        <v>0</v>
      </c>
      <c r="F654" s="117">
        <f>IF(E652&lt;6,"",((E652-6)/12)*(G652/E652))</f>
        <v>0</v>
      </c>
      <c r="G654" s="97">
        <f>F654</f>
        <v>0</v>
      </c>
      <c r="H654" s="164"/>
      <c r="I654" s="101" t="s">
        <v>516</v>
      </c>
      <c r="J654" s="101" t="str">
        <f>VLOOKUP(I654,Presupuesto!$B$11:$C$565,2,0)</f>
        <v>DECIMOCUARTO MES</v>
      </c>
      <c r="K654" s="98" t="str">
        <f t="shared" si="20"/>
        <v>Posgrado</v>
      </c>
      <c r="L654" s="98" t="s">
        <v>392</v>
      </c>
    </row>
    <row r="655" spans="3:12" ht="15.75" thickBot="1">
      <c r="C655" s="137" t="s">
        <v>484</v>
      </c>
      <c r="D655" s="199"/>
      <c r="E655" s="152">
        <v>12</v>
      </c>
      <c r="F655" s="297">
        <f>HLOOKUP($C655,$BZ$2:$CM$3,2,0)</f>
        <v>27792.79</v>
      </c>
      <c r="G655" s="113">
        <f>D655*E655*F655</f>
        <v>0</v>
      </c>
      <c r="H655" s="166"/>
      <c r="I655" s="114" t="s">
        <v>493</v>
      </c>
      <c r="J655" s="114" t="str">
        <f>VLOOKUP(I655,Presupuesto!$B$11:$C$565,2,0)</f>
        <v>SUELDOS Y SALARIOS PERMANENTES</v>
      </c>
      <c r="K655" s="98" t="str">
        <f t="shared" si="20"/>
        <v>Posgrado</v>
      </c>
      <c r="L655" s="98" t="s">
        <v>392</v>
      </c>
    </row>
    <row r="656" spans="3:12">
      <c r="C656" s="171" t="s">
        <v>58</v>
      </c>
      <c r="D656" s="163"/>
      <c r="E656" s="154">
        <v>0</v>
      </c>
      <c r="F656" s="100">
        <f>IF(E655=0,"",(G655/E655)/12*E655)</f>
        <v>0</v>
      </c>
      <c r="G656" s="97">
        <f>F656</f>
        <v>0</v>
      </c>
      <c r="H656" s="164"/>
      <c r="I656" s="116" t="s">
        <v>513</v>
      </c>
      <c r="J656" s="116" t="str">
        <f>VLOOKUP(I656,Presupuesto!$B$11:$C$565,2,0)</f>
        <v>AGUINALDO Y DECIMO CUARTO MES</v>
      </c>
      <c r="K656" s="98" t="str">
        <f t="shared" si="20"/>
        <v>Posgrado</v>
      </c>
      <c r="L656" s="98" t="s">
        <v>392</v>
      </c>
    </row>
    <row r="657" spans="3:12" ht="15.75" thickBot="1">
      <c r="C657" s="172" t="s">
        <v>59</v>
      </c>
      <c r="D657" s="163"/>
      <c r="E657" s="154">
        <v>0</v>
      </c>
      <c r="F657" s="117">
        <f>IF(E655&lt;6,"",((E655-6)/12)*(G655/E655))</f>
        <v>0</v>
      </c>
      <c r="G657" s="97">
        <f>F657</f>
        <v>0</v>
      </c>
      <c r="H657" s="164"/>
      <c r="I657" s="101" t="s">
        <v>516</v>
      </c>
      <c r="J657" s="101" t="str">
        <f>VLOOKUP(I657,Presupuesto!$B$11:$C$565,2,0)</f>
        <v>DECIMOCUARTO MES</v>
      </c>
      <c r="K657" s="98" t="str">
        <f t="shared" si="20"/>
        <v>Posgrado</v>
      </c>
      <c r="L657" s="98" t="s">
        <v>392</v>
      </c>
    </row>
    <row r="658" spans="3:12" ht="15.75" thickBot="1">
      <c r="C658" s="137" t="s">
        <v>485</v>
      </c>
      <c r="D658" s="199"/>
      <c r="E658" s="152">
        <v>12</v>
      </c>
      <c r="F658" s="297">
        <f>HLOOKUP($C658,$BZ$2:$CM$3,2,0)</f>
        <v>18859.39</v>
      </c>
      <c r="G658" s="113">
        <f>D658*E658*F658</f>
        <v>0</v>
      </c>
      <c r="H658" s="166"/>
      <c r="I658" s="114" t="s">
        <v>493</v>
      </c>
      <c r="J658" s="114" t="str">
        <f>VLOOKUP(I658,Presupuesto!$B$11:$C$565,2,0)</f>
        <v>SUELDOS Y SALARIOS PERMANENTES</v>
      </c>
      <c r="K658" s="98" t="str">
        <f t="shared" si="20"/>
        <v>Posgrado</v>
      </c>
      <c r="L658" s="98" t="s">
        <v>392</v>
      </c>
    </row>
    <row r="659" spans="3:12">
      <c r="C659" s="171" t="s">
        <v>58</v>
      </c>
      <c r="D659" s="163"/>
      <c r="E659" s="154">
        <v>0</v>
      </c>
      <c r="F659" s="100">
        <f>IF(E658=0,"",(G658/E658)/12*E658)</f>
        <v>0</v>
      </c>
      <c r="G659" s="97">
        <f>F659</f>
        <v>0</v>
      </c>
      <c r="H659" s="164"/>
      <c r="I659" s="116" t="s">
        <v>513</v>
      </c>
      <c r="J659" s="116" t="str">
        <f>VLOOKUP(I659,Presupuesto!$B$11:$C$565,2,0)</f>
        <v>AGUINALDO Y DECIMO CUARTO MES</v>
      </c>
      <c r="K659" s="98" t="str">
        <f t="shared" si="20"/>
        <v>Posgrado</v>
      </c>
      <c r="L659" s="98" t="s">
        <v>392</v>
      </c>
    </row>
    <row r="660" spans="3:12" ht="15.75" thickBot="1">
      <c r="C660" s="172" t="s">
        <v>59</v>
      </c>
      <c r="D660" s="163"/>
      <c r="E660" s="154">
        <v>0</v>
      </c>
      <c r="F660" s="117">
        <f>IF(E658&lt;6,"",((E658-6)/12)*(G658/E658))</f>
        <v>0</v>
      </c>
      <c r="G660" s="97">
        <f>F660</f>
        <v>0</v>
      </c>
      <c r="H660" s="164"/>
      <c r="I660" s="101" t="s">
        <v>516</v>
      </c>
      <c r="J660" s="101" t="str">
        <f>VLOOKUP(I660,Presupuesto!$B$11:$C$565,2,0)</f>
        <v>DECIMOCUARTO MES</v>
      </c>
      <c r="K660" s="98" t="str">
        <f t="shared" si="20"/>
        <v>Posgrado</v>
      </c>
      <c r="L660" s="98" t="s">
        <v>392</v>
      </c>
    </row>
    <row r="661" spans="3:12" ht="15.75" thickBot="1">
      <c r="C661" s="137" t="s">
        <v>486</v>
      </c>
      <c r="D661" s="199"/>
      <c r="E661" s="152">
        <v>12</v>
      </c>
      <c r="F661" s="297">
        <f>HLOOKUP($C661,$BZ$2:$CM$3,2,0)</f>
        <v>17866.8</v>
      </c>
      <c r="G661" s="113">
        <f>D661*E661*F661</f>
        <v>0</v>
      </c>
      <c r="H661" s="166"/>
      <c r="I661" s="114" t="s">
        <v>493</v>
      </c>
      <c r="J661" s="114" t="str">
        <f>VLOOKUP(I661,Presupuesto!$B$11:$C$565,2,0)</f>
        <v>SUELDOS Y SALARIOS PERMANENTES</v>
      </c>
      <c r="K661" s="98" t="str">
        <f t="shared" si="20"/>
        <v>Posgrado</v>
      </c>
      <c r="L661" s="98" t="s">
        <v>392</v>
      </c>
    </row>
    <row r="662" spans="3:12">
      <c r="C662" s="171" t="s">
        <v>58</v>
      </c>
      <c r="D662" s="163"/>
      <c r="E662" s="154">
        <v>0</v>
      </c>
      <c r="F662" s="100">
        <f>IF(E661=0,"",(G661/E661)/12*E661)</f>
        <v>0</v>
      </c>
      <c r="G662" s="97">
        <f>F662</f>
        <v>0</v>
      </c>
      <c r="H662" s="164"/>
      <c r="I662" s="116" t="s">
        <v>513</v>
      </c>
      <c r="J662" s="116" t="str">
        <f>VLOOKUP(I662,Presupuesto!$B$11:$C$565,2,0)</f>
        <v>AGUINALDO Y DECIMO CUARTO MES</v>
      </c>
      <c r="K662" s="98" t="str">
        <f t="shared" si="20"/>
        <v>Posgrado</v>
      </c>
      <c r="L662" s="98" t="s">
        <v>392</v>
      </c>
    </row>
    <row r="663" spans="3:12" ht="15.75" thickBot="1">
      <c r="C663" s="172" t="s">
        <v>59</v>
      </c>
      <c r="D663" s="163"/>
      <c r="E663" s="154">
        <v>0</v>
      </c>
      <c r="F663" s="117">
        <f>IF(E661&lt;6,"",((E661-6)/12)*(G661/E661))</f>
        <v>0</v>
      </c>
      <c r="G663" s="97">
        <f>F663</f>
        <v>0</v>
      </c>
      <c r="H663" s="164"/>
      <c r="I663" s="101" t="s">
        <v>516</v>
      </c>
      <c r="J663" s="101" t="str">
        <f>VLOOKUP(I663,Presupuesto!$B$11:$C$565,2,0)</f>
        <v>DECIMOCUARTO MES</v>
      </c>
      <c r="K663" s="98" t="str">
        <f t="shared" si="20"/>
        <v>Posgrado</v>
      </c>
      <c r="L663" s="98" t="s">
        <v>392</v>
      </c>
    </row>
    <row r="664" spans="3:12" ht="15.75" thickBot="1">
      <c r="C664" s="137" t="s">
        <v>487</v>
      </c>
      <c r="D664" s="199"/>
      <c r="E664" s="152">
        <v>12</v>
      </c>
      <c r="F664" s="297">
        <f>HLOOKUP($C664,$BZ$2:$CM$3,2,0)</f>
        <v>13896.4</v>
      </c>
      <c r="G664" s="113">
        <f>D664*E664*F664</f>
        <v>0</v>
      </c>
      <c r="H664" s="166"/>
      <c r="I664" s="114" t="s">
        <v>493</v>
      </c>
      <c r="J664" s="114" t="str">
        <f>VLOOKUP(I664,Presupuesto!$B$11:$C$565,2,0)</f>
        <v>SUELDOS Y SALARIOS PERMANENTES</v>
      </c>
      <c r="K664" s="98" t="str">
        <f t="shared" si="20"/>
        <v>Posgrado</v>
      </c>
      <c r="L664" s="98" t="s">
        <v>392</v>
      </c>
    </row>
    <row r="665" spans="3:12">
      <c r="C665" s="171" t="s">
        <v>58</v>
      </c>
      <c r="D665" s="163"/>
      <c r="E665" s="154">
        <v>0</v>
      </c>
      <c r="F665" s="100">
        <f>IF(E664=0,"",(G664/E664)/12*E664)</f>
        <v>0</v>
      </c>
      <c r="G665" s="97">
        <f>F665</f>
        <v>0</v>
      </c>
      <c r="H665" s="164"/>
      <c r="I665" s="116" t="s">
        <v>513</v>
      </c>
      <c r="J665" s="116" t="str">
        <f>VLOOKUP(I665,Presupuesto!$B$11:$C$565,2,0)</f>
        <v>AGUINALDO Y DECIMO CUARTO MES</v>
      </c>
      <c r="K665" s="98" t="str">
        <f t="shared" si="20"/>
        <v>Posgrado</v>
      </c>
      <c r="L665" s="98" t="s">
        <v>392</v>
      </c>
    </row>
    <row r="666" spans="3:12" ht="15.75" thickBot="1">
      <c r="C666" s="172" t="s">
        <v>59</v>
      </c>
      <c r="D666" s="163"/>
      <c r="E666" s="154">
        <v>0</v>
      </c>
      <c r="F666" s="117">
        <f>IF(E664&lt;6,"",((E664-6)/12)*(G664/E664))</f>
        <v>0</v>
      </c>
      <c r="G666" s="97">
        <f>F666</f>
        <v>0</v>
      </c>
      <c r="H666" s="164"/>
      <c r="I666" s="101" t="s">
        <v>516</v>
      </c>
      <c r="J666" s="101" t="str">
        <f>VLOOKUP(I666,Presupuesto!$B$11:$C$565,2,0)</f>
        <v>DECIMOCUARTO MES</v>
      </c>
      <c r="K666" s="98" t="str">
        <f t="shared" si="20"/>
        <v>Posgrado</v>
      </c>
      <c r="L666" s="98" t="s">
        <v>392</v>
      </c>
    </row>
    <row r="667" spans="3:12" ht="15.75" thickBot="1">
      <c r="C667" s="137" t="s">
        <v>488</v>
      </c>
      <c r="D667" s="199"/>
      <c r="E667" s="152">
        <v>12</v>
      </c>
      <c r="F667" s="297">
        <f>HLOOKUP($C667,$BZ$2:$CM$3,2,0)</f>
        <v>15004.09</v>
      </c>
      <c r="G667" s="113">
        <f>D667*E667*F667</f>
        <v>0</v>
      </c>
      <c r="H667" s="166"/>
      <c r="I667" s="114" t="s">
        <v>493</v>
      </c>
      <c r="J667" s="114" t="str">
        <f>VLOOKUP(I667,Presupuesto!$B$11:$C$565,2,0)</f>
        <v>SUELDOS Y SALARIOS PERMANENTES</v>
      </c>
      <c r="K667" s="98" t="str">
        <f t="shared" si="20"/>
        <v>Posgrado</v>
      </c>
      <c r="L667" s="98" t="s">
        <v>392</v>
      </c>
    </row>
    <row r="668" spans="3:12">
      <c r="C668" s="171" t="s">
        <v>58</v>
      </c>
      <c r="D668" s="163"/>
      <c r="E668" s="154">
        <v>0</v>
      </c>
      <c r="F668" s="100">
        <f>IF(E667=0,"",(G667/E667)/12*E667)</f>
        <v>0</v>
      </c>
      <c r="G668" s="97">
        <f>F668</f>
        <v>0</v>
      </c>
      <c r="H668" s="164"/>
      <c r="I668" s="116" t="s">
        <v>513</v>
      </c>
      <c r="J668" s="116" t="str">
        <f>VLOOKUP(I668,Presupuesto!$B$11:$C$565,2,0)</f>
        <v>AGUINALDO Y DECIMO CUARTO MES</v>
      </c>
      <c r="K668" s="98" t="str">
        <f t="shared" si="20"/>
        <v>Posgrado</v>
      </c>
      <c r="L668" s="98" t="s">
        <v>392</v>
      </c>
    </row>
    <row r="669" spans="3:12" ht="15.75" thickBot="1">
      <c r="C669" s="172" t="s">
        <v>59</v>
      </c>
      <c r="D669" s="163"/>
      <c r="E669" s="154">
        <v>0</v>
      </c>
      <c r="F669" s="117">
        <f>IF(E667&lt;6,"",((E667-6)/12)*(G667/E667))</f>
        <v>0</v>
      </c>
      <c r="G669" s="97">
        <f>F669</f>
        <v>0</v>
      </c>
      <c r="H669" s="164"/>
      <c r="I669" s="101" t="s">
        <v>516</v>
      </c>
      <c r="J669" s="101" t="str">
        <f>VLOOKUP(I669,Presupuesto!$B$11:$C$565,2,0)</f>
        <v>DECIMOCUARTO MES</v>
      </c>
      <c r="K669" s="98" t="str">
        <f t="shared" si="20"/>
        <v>Posgrado</v>
      </c>
      <c r="L669" s="98" t="s">
        <v>392</v>
      </c>
    </row>
    <row r="670" spans="3:12" ht="15.75" thickBot="1">
      <c r="C670" s="137" t="s">
        <v>489</v>
      </c>
      <c r="D670" s="199"/>
      <c r="E670" s="152">
        <v>12</v>
      </c>
      <c r="F670" s="297">
        <f>HLOOKUP($C670,$BZ$2:$CM$3,2,0)</f>
        <v>13238.9</v>
      </c>
      <c r="G670" s="113">
        <f>D670*E670*F670</f>
        <v>0</v>
      </c>
      <c r="H670" s="166"/>
      <c r="I670" s="114" t="s">
        <v>493</v>
      </c>
      <c r="J670" s="114" t="str">
        <f>VLOOKUP(I670,Presupuesto!$B$11:$C$565,2,0)</f>
        <v>SUELDOS Y SALARIOS PERMANENTES</v>
      </c>
      <c r="K670" s="98" t="str">
        <f t="shared" si="20"/>
        <v>Posgrado</v>
      </c>
      <c r="L670" s="98" t="s">
        <v>392</v>
      </c>
    </row>
    <row r="671" spans="3:12">
      <c r="C671" s="171" t="s">
        <v>58</v>
      </c>
      <c r="D671" s="163"/>
      <c r="E671" s="154">
        <v>0</v>
      </c>
      <c r="F671" s="100">
        <f>IF(E670=0,"",(G670/E670)/12*E670)</f>
        <v>0</v>
      </c>
      <c r="G671" s="97">
        <f>F671</f>
        <v>0</v>
      </c>
      <c r="H671" s="164"/>
      <c r="I671" s="116" t="s">
        <v>513</v>
      </c>
      <c r="J671" s="116" t="str">
        <f>VLOOKUP(I671,Presupuesto!$B$11:$C$565,2,0)</f>
        <v>AGUINALDO Y DECIMO CUARTO MES</v>
      </c>
      <c r="K671" s="98" t="str">
        <f t="shared" si="20"/>
        <v>Posgrado</v>
      </c>
      <c r="L671" s="98" t="s">
        <v>392</v>
      </c>
    </row>
    <row r="672" spans="3:12" ht="15.75" thickBot="1">
      <c r="C672" s="172" t="s">
        <v>59</v>
      </c>
      <c r="D672" s="163"/>
      <c r="E672" s="154">
        <v>0</v>
      </c>
      <c r="F672" s="117">
        <f>IF(E670&lt;6,"",((E670-6)/12)*(G670/E670))</f>
        <v>0</v>
      </c>
      <c r="G672" s="97">
        <f>F672</f>
        <v>0</v>
      </c>
      <c r="H672" s="164"/>
      <c r="I672" s="101" t="s">
        <v>516</v>
      </c>
      <c r="J672" s="101" t="str">
        <f>VLOOKUP(I672,Presupuesto!$B$11:$C$565,2,0)</f>
        <v>DECIMOCUARTO MES</v>
      </c>
      <c r="K672" s="98" t="str">
        <f t="shared" si="20"/>
        <v>Posgrado</v>
      </c>
      <c r="L672" s="98" t="s">
        <v>392</v>
      </c>
    </row>
    <row r="673" spans="3:12" ht="15.75" thickBot="1">
      <c r="C673" s="137" t="s">
        <v>490</v>
      </c>
      <c r="D673" s="199"/>
      <c r="E673" s="152">
        <v>12</v>
      </c>
      <c r="F673" s="297">
        <f>HLOOKUP($C673,$BZ$2:$CM$3,2,0)</f>
        <v>12356.31</v>
      </c>
      <c r="G673" s="113">
        <f>D673*E673*F673</f>
        <v>0</v>
      </c>
      <c r="H673" s="166"/>
      <c r="I673" s="114" t="s">
        <v>493</v>
      </c>
      <c r="J673" s="114" t="str">
        <f>VLOOKUP(I673,Presupuesto!$B$11:$C$565,2,0)</f>
        <v>SUELDOS Y SALARIOS PERMANENTES</v>
      </c>
      <c r="K673" s="98" t="str">
        <f t="shared" ref="K673:K690" si="21">$K$640</f>
        <v>Posgrado</v>
      </c>
      <c r="L673" s="98" t="s">
        <v>392</v>
      </c>
    </row>
    <row r="674" spans="3:12">
      <c r="C674" s="171" t="s">
        <v>58</v>
      </c>
      <c r="D674" s="163"/>
      <c r="E674" s="154">
        <v>0</v>
      </c>
      <c r="F674" s="100">
        <f>IF(E673=0,"",(G673/E673)/12*E673)</f>
        <v>0</v>
      </c>
      <c r="G674" s="97">
        <f>F674</f>
        <v>0</v>
      </c>
      <c r="H674" s="164"/>
      <c r="I674" s="116" t="s">
        <v>513</v>
      </c>
      <c r="J674" s="116" t="str">
        <f>VLOOKUP(I674,Presupuesto!$B$11:$C$565,2,0)</f>
        <v>AGUINALDO Y DECIMO CUARTO MES</v>
      </c>
      <c r="K674" s="98" t="str">
        <f t="shared" si="21"/>
        <v>Posgrado</v>
      </c>
      <c r="L674" s="98" t="s">
        <v>392</v>
      </c>
    </row>
    <row r="675" spans="3:12" ht="15.75" thickBot="1">
      <c r="C675" s="172" t="s">
        <v>59</v>
      </c>
      <c r="D675" s="163"/>
      <c r="E675" s="154">
        <v>0</v>
      </c>
      <c r="F675" s="117">
        <f>IF(E673&lt;6,"",((E673-6)/12)*(G673/E673))</f>
        <v>0</v>
      </c>
      <c r="G675" s="97">
        <f>F675</f>
        <v>0</v>
      </c>
      <c r="H675" s="164"/>
      <c r="I675" s="101" t="s">
        <v>516</v>
      </c>
      <c r="J675" s="101" t="str">
        <f>VLOOKUP(I675,Presupuesto!$B$11:$C$565,2,0)</f>
        <v>DECIMOCUARTO MES</v>
      </c>
      <c r="K675" s="98" t="str">
        <f t="shared" si="21"/>
        <v>Posgrado</v>
      </c>
      <c r="L675" s="98" t="s">
        <v>392</v>
      </c>
    </row>
    <row r="676" spans="3:12" ht="15.75" thickBot="1">
      <c r="C676" s="137" t="s">
        <v>491</v>
      </c>
      <c r="D676" s="199"/>
      <c r="E676" s="152">
        <v>12</v>
      </c>
      <c r="F676" s="297">
        <f>HLOOKUP($C676,$BZ$2:$CM$3,2,0)</f>
        <v>463.22</v>
      </c>
      <c r="G676" s="113">
        <f>D676*E676*F676</f>
        <v>0</v>
      </c>
      <c r="H676" s="166"/>
      <c r="I676" s="114" t="s">
        <v>493</v>
      </c>
      <c r="J676" s="114" t="str">
        <f>VLOOKUP(I676,Presupuesto!$B$11:$C$565,2,0)</f>
        <v>SUELDOS Y SALARIOS PERMANENTES</v>
      </c>
      <c r="K676" s="98" t="str">
        <f t="shared" si="21"/>
        <v>Posgrado</v>
      </c>
      <c r="L676" s="98" t="s">
        <v>392</v>
      </c>
    </row>
    <row r="677" spans="3:12">
      <c r="C677" s="171" t="s">
        <v>58</v>
      </c>
      <c r="D677" s="163"/>
      <c r="E677" s="154">
        <v>0</v>
      </c>
      <c r="F677" s="100">
        <f>IF(E676=0,"",(G676/E676)/12*E676)</f>
        <v>0</v>
      </c>
      <c r="G677" s="97">
        <f>F677</f>
        <v>0</v>
      </c>
      <c r="H677" s="164"/>
      <c r="I677" s="116" t="s">
        <v>513</v>
      </c>
      <c r="J677" s="116" t="str">
        <f>VLOOKUP(I677,Presupuesto!$B$11:$C$565,2,0)</f>
        <v>AGUINALDO Y DECIMO CUARTO MES</v>
      </c>
      <c r="K677" s="98" t="str">
        <f t="shared" si="21"/>
        <v>Posgrado</v>
      </c>
      <c r="L677" s="98" t="s">
        <v>392</v>
      </c>
    </row>
    <row r="678" spans="3:12" ht="15.75" thickBot="1">
      <c r="C678" s="172" t="s">
        <v>59</v>
      </c>
      <c r="D678" s="163"/>
      <c r="E678" s="154">
        <v>0</v>
      </c>
      <c r="F678" s="117">
        <f>IF(E676&lt;6,"",((E676-6)/12)*(G676/E676))</f>
        <v>0</v>
      </c>
      <c r="G678" s="97">
        <f>F678</f>
        <v>0</v>
      </c>
      <c r="H678" s="164"/>
      <c r="I678" s="101" t="s">
        <v>516</v>
      </c>
      <c r="J678" s="101" t="str">
        <f>VLOOKUP(I678,Presupuesto!$B$11:$C$565,2,0)</f>
        <v>DECIMOCUARTO MES</v>
      </c>
      <c r="K678" s="98" t="str">
        <f t="shared" si="21"/>
        <v>Posgrado</v>
      </c>
      <c r="L678" s="98" t="s">
        <v>392</v>
      </c>
    </row>
    <row r="679" spans="3:12" ht="15.75" thickBot="1">
      <c r="C679" s="137" t="s">
        <v>492</v>
      </c>
      <c r="D679" s="199"/>
      <c r="E679" s="152">
        <v>12</v>
      </c>
      <c r="F679" s="297">
        <f>HLOOKUP($C679,$BZ$2:$CM$3,2,0)</f>
        <v>2007.3</v>
      </c>
      <c r="G679" s="113">
        <f>D679*E679*F679</f>
        <v>0</v>
      </c>
      <c r="H679" s="166"/>
      <c r="I679" s="114" t="s">
        <v>493</v>
      </c>
      <c r="J679" s="114" t="str">
        <f>VLOOKUP(I679,Presupuesto!$B$11:$C$565,2,0)</f>
        <v>SUELDOS Y SALARIOS PERMANENTES</v>
      </c>
      <c r="K679" s="98" t="str">
        <f t="shared" si="21"/>
        <v>Posgrado</v>
      </c>
      <c r="L679" s="98" t="s">
        <v>392</v>
      </c>
    </row>
    <row r="680" spans="3:12">
      <c r="C680" s="171" t="s">
        <v>58</v>
      </c>
      <c r="D680" s="163"/>
      <c r="E680" s="154">
        <v>0</v>
      </c>
      <c r="F680" s="100">
        <f>IF(E679=0,"",(G679/E679)/12*E679)</f>
        <v>0</v>
      </c>
      <c r="G680" s="97">
        <f>F680</f>
        <v>0</v>
      </c>
      <c r="H680" s="164"/>
      <c r="I680" s="116" t="s">
        <v>513</v>
      </c>
      <c r="J680" s="116" t="str">
        <f>VLOOKUP(I680,Presupuesto!$B$11:$C$565,2,0)</f>
        <v>AGUINALDO Y DECIMO CUARTO MES</v>
      </c>
      <c r="K680" s="98" t="str">
        <f t="shared" si="21"/>
        <v>Posgrado</v>
      </c>
      <c r="L680" s="98" t="s">
        <v>392</v>
      </c>
    </row>
    <row r="681" spans="3:12" ht="15.75" thickBot="1">
      <c r="C681" s="172" t="s">
        <v>59</v>
      </c>
      <c r="D681" s="163"/>
      <c r="E681" s="154">
        <v>0</v>
      </c>
      <c r="F681" s="117">
        <f>IF(E679&lt;6,"",((E679-6)/12)*(G679/E679))</f>
        <v>0</v>
      </c>
      <c r="G681" s="97">
        <f>F681</f>
        <v>0</v>
      </c>
      <c r="H681" s="164"/>
      <c r="I681" s="101" t="s">
        <v>516</v>
      </c>
      <c r="J681" s="101" t="str">
        <f>VLOOKUP(I681,Presupuesto!$B$11:$C$565,2,0)</f>
        <v>DECIMOCUARTO MES</v>
      </c>
      <c r="K681" s="98" t="str">
        <f t="shared" si="21"/>
        <v>Posgrado</v>
      </c>
      <c r="L681" s="98" t="s">
        <v>392</v>
      </c>
    </row>
    <row r="682" spans="3:12" ht="15.75" thickBot="1">
      <c r="C682" s="140" t="s">
        <v>83</v>
      </c>
      <c r="D682" s="199"/>
      <c r="E682" s="152">
        <v>12</v>
      </c>
      <c r="F682" s="139">
        <v>30000</v>
      </c>
      <c r="G682" s="113">
        <f>D682*E682*F682</f>
        <v>0</v>
      </c>
      <c r="H682" s="166"/>
      <c r="I682" s="114" t="s">
        <v>561</v>
      </c>
      <c r="J682" s="114" t="str">
        <f>VLOOKUP(I682,Presupuesto!$B$11:$C$565,2,0)</f>
        <v>CONTRATOS ESPECIALES</v>
      </c>
      <c r="K682" s="98" t="str">
        <f t="shared" si="21"/>
        <v>Posgrado</v>
      </c>
      <c r="L682" s="98" t="s">
        <v>392</v>
      </c>
    </row>
    <row r="683" spans="3:12">
      <c r="C683" s="171" t="s">
        <v>58</v>
      </c>
      <c r="D683" s="163"/>
      <c r="E683" s="154">
        <v>0</v>
      </c>
      <c r="F683" s="117">
        <f>IF(E682=0,"",(G682/E682)/12*E682)</f>
        <v>0</v>
      </c>
      <c r="G683" s="97">
        <f>F683</f>
        <v>0</v>
      </c>
      <c r="H683" s="164"/>
      <c r="I683" s="101" t="s">
        <v>561</v>
      </c>
      <c r="J683" s="101" t="str">
        <f>VLOOKUP(I683,Presupuesto!$B$11:$C$565,2,0)</f>
        <v>CONTRATOS ESPECIALES</v>
      </c>
      <c r="K683" s="98" t="str">
        <f t="shared" si="21"/>
        <v>Posgrado</v>
      </c>
      <c r="L683" s="98" t="s">
        <v>391</v>
      </c>
    </row>
    <row r="684" spans="3:12" ht="15.75" thickBot="1">
      <c r="C684" s="172" t="s">
        <v>59</v>
      </c>
      <c r="D684" s="163"/>
      <c r="E684" s="154">
        <v>0</v>
      </c>
      <c r="F684" s="100">
        <f>IF(E682&lt;6,"",((E682-6)/12)*(G682/E682))</f>
        <v>0</v>
      </c>
      <c r="G684" s="97">
        <f>F684</f>
        <v>0</v>
      </c>
      <c r="H684" s="164"/>
      <c r="I684" s="101" t="s">
        <v>561</v>
      </c>
      <c r="J684" s="101" t="str">
        <f>VLOOKUP(I684,Presupuesto!$B$11:$C$565,2,0)</f>
        <v>CONTRATOS ESPECIALES</v>
      </c>
      <c r="K684" s="98" t="str">
        <f t="shared" si="21"/>
        <v>Posgrado</v>
      </c>
      <c r="L684" s="98" t="s">
        <v>396</v>
      </c>
    </row>
    <row r="685" spans="3:12" ht="15.75" thickBot="1">
      <c r="C685" s="140" t="s">
        <v>60</v>
      </c>
      <c r="D685" s="199"/>
      <c r="E685" s="152">
        <v>12</v>
      </c>
      <c r="F685" s="118">
        <v>30000</v>
      </c>
      <c r="G685" s="113">
        <f>D685*E685*F685</f>
        <v>0</v>
      </c>
      <c r="H685" s="166"/>
      <c r="I685" s="114" t="s">
        <v>702</v>
      </c>
      <c r="J685" s="114" t="str">
        <f>VLOOKUP(I685,Presupuesto!$B$11:$C$565,2,0)</f>
        <v>OTROS SERVICIOS TECNICOS Y PROFESIONALES</v>
      </c>
      <c r="K685" s="98" t="str">
        <f t="shared" si="21"/>
        <v>Posgrado</v>
      </c>
      <c r="L685" s="98" t="s">
        <v>391</v>
      </c>
    </row>
    <row r="686" spans="3:12">
      <c r="C686" s="171" t="s">
        <v>58</v>
      </c>
      <c r="D686" s="163"/>
      <c r="E686" s="154">
        <v>0</v>
      </c>
      <c r="F686" s="100">
        <v>0</v>
      </c>
      <c r="G686" s="97">
        <f>F686</f>
        <v>0</v>
      </c>
      <c r="H686" s="164"/>
      <c r="I686" s="101" t="s">
        <v>702</v>
      </c>
      <c r="J686" s="101" t="str">
        <f>VLOOKUP(I686,Presupuesto!$B$11:$C$565,2,0)</f>
        <v>OTROS SERVICIOS TECNICOS Y PROFESIONALES</v>
      </c>
      <c r="K686" s="98" t="str">
        <f t="shared" si="21"/>
        <v>Posgrado</v>
      </c>
      <c r="L686" s="98" t="s">
        <v>391</v>
      </c>
    </row>
    <row r="687" spans="3:12" ht="15.75" thickBot="1">
      <c r="C687" s="172" t="s">
        <v>59</v>
      </c>
      <c r="D687" s="163"/>
      <c r="E687" s="154">
        <v>0</v>
      </c>
      <c r="F687" s="100">
        <v>0</v>
      </c>
      <c r="G687" s="97">
        <f>F687</f>
        <v>0</v>
      </c>
      <c r="H687" s="164"/>
      <c r="I687" s="101" t="s">
        <v>702</v>
      </c>
      <c r="J687" s="101" t="str">
        <f>VLOOKUP(I687,Presupuesto!$B$11:$C$565,2,0)</f>
        <v>OTROS SERVICIOS TECNICOS Y PROFESIONALES</v>
      </c>
      <c r="K687" s="98" t="str">
        <f t="shared" si="21"/>
        <v>Posgrado</v>
      </c>
      <c r="L687" s="98" t="s">
        <v>391</v>
      </c>
    </row>
    <row r="688" spans="3:12" ht="15.75" thickBot="1">
      <c r="C688" s="140" t="s">
        <v>61</v>
      </c>
      <c r="D688" s="199"/>
      <c r="E688" s="152">
        <v>12</v>
      </c>
      <c r="F688" s="118">
        <v>30000</v>
      </c>
      <c r="G688" s="113">
        <f>D688*E688*F688</f>
        <v>0</v>
      </c>
      <c r="H688" s="166"/>
      <c r="I688" s="114" t="s">
        <v>493</v>
      </c>
      <c r="J688" s="114" t="str">
        <f>VLOOKUP(I688,Presupuesto!$B$11:$C$565,2,0)</f>
        <v>SUELDOS Y SALARIOS PERMANENTES</v>
      </c>
      <c r="K688" s="98" t="str">
        <f t="shared" si="21"/>
        <v>Posgrado</v>
      </c>
      <c r="L688" s="98" t="s">
        <v>391</v>
      </c>
    </row>
    <row r="689" spans="3:12">
      <c r="C689" s="171" t="s">
        <v>58</v>
      </c>
      <c r="D689" s="169"/>
      <c r="E689" s="131">
        <v>0</v>
      </c>
      <c r="F689" s="119">
        <f>IF(E688=0,"",(G688/E688)/12*E688)</f>
        <v>0</v>
      </c>
      <c r="G689" s="120">
        <f>F689</f>
        <v>0</v>
      </c>
      <c r="H689" s="164"/>
      <c r="I689" s="101" t="s">
        <v>513</v>
      </c>
      <c r="J689" s="101" t="str">
        <f>VLOOKUP(I689,Presupuesto!$B$11:$C$565,2,0)</f>
        <v>AGUINALDO Y DECIMO CUARTO MES</v>
      </c>
      <c r="K689" s="98" t="str">
        <f t="shared" si="21"/>
        <v>Posgrado</v>
      </c>
      <c r="L689" s="98" t="s">
        <v>391</v>
      </c>
    </row>
    <row r="690" spans="3:12" ht="15.75" thickBot="1">
      <c r="C690" s="173" t="s">
        <v>59</v>
      </c>
      <c r="D690" s="162"/>
      <c r="E690" s="132">
        <v>0</v>
      </c>
      <c r="F690" s="105">
        <f>IF(E688&lt;6,"",((E688-6)/12)*(G688/E688))</f>
        <v>0</v>
      </c>
      <c r="G690" s="105">
        <f>F690</f>
        <v>0</v>
      </c>
      <c r="H690" s="162"/>
      <c r="I690" s="106" t="s">
        <v>516</v>
      </c>
      <c r="J690" s="124" t="str">
        <f>VLOOKUP(I690,Presupuesto!$B$11:$C$565,2,0)</f>
        <v>DECIMOCUARTO MES</v>
      </c>
      <c r="K690" s="106" t="str">
        <f t="shared" si="21"/>
        <v>Posgrado</v>
      </c>
      <c r="L690" s="124" t="s">
        <v>391</v>
      </c>
    </row>
    <row r="692" spans="3:12" ht="15.75" thickBot="1"/>
    <row r="693" spans="3:12" ht="15.75" thickBot="1">
      <c r="C693" s="69" t="s">
        <v>43</v>
      </c>
      <c r="D693" s="30">
        <f>SUM(G700:G750)</f>
        <v>0</v>
      </c>
      <c r="E693" s="93"/>
      <c r="F693" s="93"/>
      <c r="G693" s="93"/>
      <c r="H693" s="76"/>
      <c r="I693" s="76"/>
      <c r="J693" s="76"/>
    </row>
    <row r="694" spans="3:12">
      <c r="D694" s="31"/>
      <c r="E694" s="93"/>
      <c r="F694" s="93"/>
      <c r="G694" s="93"/>
      <c r="H694" s="76"/>
      <c r="I694" s="76"/>
      <c r="J694" s="76"/>
      <c r="K694" s="153"/>
    </row>
    <row r="695" spans="3:12">
      <c r="D695" s="31"/>
      <c r="E695" s="93"/>
      <c r="F695" s="93"/>
      <c r="G695" s="93"/>
      <c r="H695" s="76"/>
      <c r="I695" s="76"/>
      <c r="J695" s="76"/>
      <c r="K695" s="153"/>
    </row>
    <row r="696" spans="3:12" ht="15.75">
      <c r="C696" s="202" t="s">
        <v>389</v>
      </c>
      <c r="D696" s="351"/>
      <c r="E696" s="93"/>
      <c r="F696" s="93"/>
      <c r="G696" s="93"/>
      <c r="H696" s="76"/>
      <c r="I696" s="76"/>
      <c r="J696" s="76"/>
      <c r="K696" s="153"/>
    </row>
    <row r="697" spans="3:12" ht="18.75">
      <c r="C697" s="210" t="e">
        <f>IFERROR(VLOOKUP(D696,'1. Desarrollo e Innov. Curricu.'!$E:$F,2,FALSE),IFERROR(VLOOKUP(D696,'2. Investigación Científica'!$E:$F,2,FALSE),IFERROR(VLOOKUP(D696,'3. Vinculación Univ. Sociedad'!$E:$F,2,FALSE),IFERROR(VLOOKUP(D696,'4. Docencia y Profesorado Univ.'!$E:$F,2,FALSE),IFERROR(VLOOKUP(D696,'5. Estudiantes y Graduados'!$E:$F,2,FALSE),IFERROR(VLOOKUP(D696,'11. Gestion Administrativa'!$E:$F,2,FALSE),IFERROR(VLOOKUP(D696,'13. Gestión Académica'!$E:$F,2,FALSE),IFERROR(VLOOKUP(D696,'8. Asegura. de la Calid. y M'!$E:$F,2,FALSE),IFERROR(VLOOKUP(D696,'6. Gestión del Conocimiento'!$E:$F,2,FALSE),IFERROR(VLOOKUP(D696,'15. Gobernabilidad y Proceso...'!$E:$F,2,FALSE),IFERROR(VLOOKUP(D696,'12. Gestión del Talento Humano'!$E:$F,2,FALSE),IFERROR(VLOOKUP(D696,'14. Internacional... de la E.S.'!$E:$F,2,FALSE),IFERROR(VLOOKUP(D696,'10. Posgrado'!$E:$F,2,FALSE),IFERROR(VLOOKUP(D696,'17. Gestión TIC'!$E:$F,2,FALSE),IFERROR(VLOOKUP(D696,'16. Desa. del Sistema Educ.Sup.'!$E:$F,2,FALSE),IFERROR(VLOOKUP(D696,'9. Cultura de Inno. Insti...'!$E:$F,2,FALSE),VLOOKUP(D696,'7. Lo Esencial de la Reforma U.'!$E:$F,2,0)))))))))))))))))</f>
        <v>#N/A</v>
      </c>
      <c r="D697" s="31"/>
      <c r="E697" s="93"/>
      <c r="F697" s="93"/>
      <c r="G697" s="93"/>
      <c r="H697" s="76"/>
      <c r="I697" s="76"/>
      <c r="J697" s="76"/>
      <c r="K697" s="153"/>
    </row>
    <row r="698" spans="3:12" ht="15.75" thickBot="1">
      <c r="C698" s="177"/>
      <c r="D698" s="31"/>
      <c r="E698" s="93"/>
      <c r="F698" s="93"/>
      <c r="G698" s="93"/>
      <c r="H698" s="76"/>
      <c r="I698" s="76"/>
      <c r="J698" s="76"/>
      <c r="K698" s="153"/>
    </row>
    <row r="699" spans="3:12" ht="30.75" thickBot="1">
      <c r="C699" s="134" t="s">
        <v>44</v>
      </c>
      <c r="D699" s="138" t="s">
        <v>55</v>
      </c>
      <c r="E699" s="170" t="s">
        <v>56</v>
      </c>
      <c r="F699" s="138" t="s">
        <v>57</v>
      </c>
      <c r="G699" s="135" t="s">
        <v>27</v>
      </c>
      <c r="H699" s="133" t="s">
        <v>128</v>
      </c>
      <c r="I699" s="136" t="s">
        <v>46</v>
      </c>
      <c r="J699" s="136" t="s">
        <v>129</v>
      </c>
      <c r="K699" s="136" t="s">
        <v>407</v>
      </c>
      <c r="L699" s="136" t="s">
        <v>408</v>
      </c>
    </row>
    <row r="700" spans="3:12" ht="15.75" thickBot="1">
      <c r="C700" s="137" t="s">
        <v>479</v>
      </c>
      <c r="D700" s="199"/>
      <c r="E700" s="152">
        <v>12</v>
      </c>
      <c r="F700" s="297">
        <f>HLOOKUP($C700,$BZ$2:$CM$3,2,0)</f>
        <v>43674.39</v>
      </c>
      <c r="G700" s="113">
        <f>D700*E700*F700</f>
        <v>0</v>
      </c>
      <c r="H700" s="166"/>
      <c r="I700" s="114" t="s">
        <v>493</v>
      </c>
      <c r="J700" s="114" t="str">
        <f>VLOOKUP(I700,Presupuesto!$B$11:$C$565,2,0)</f>
        <v>SUELDOS Y SALARIOS PERMANENTES</v>
      </c>
      <c r="K700" s="218" t="s">
        <v>1444</v>
      </c>
      <c r="L700" s="98" t="s">
        <v>391</v>
      </c>
    </row>
    <row r="701" spans="3:12">
      <c r="C701" s="171" t="s">
        <v>58</v>
      </c>
      <c r="D701" s="163"/>
      <c r="E701" s="154">
        <v>0</v>
      </c>
      <c r="F701" s="100">
        <f>IF(E700=0,"",(G700/E700)/12*E700)</f>
        <v>0</v>
      </c>
      <c r="G701" s="97">
        <f>F701</f>
        <v>0</v>
      </c>
      <c r="H701" s="164"/>
      <c r="I701" s="116" t="s">
        <v>513</v>
      </c>
      <c r="J701" s="116" t="str">
        <f>VLOOKUP(I701,Presupuesto!$B$11:$C$565,2,0)</f>
        <v>AGUINALDO Y DECIMO CUARTO MES</v>
      </c>
      <c r="K701" s="98" t="str">
        <f t="shared" ref="K701:K732" si="22">$K$700</f>
        <v>Posgrado</v>
      </c>
      <c r="L701" s="98" t="s">
        <v>409</v>
      </c>
    </row>
    <row r="702" spans="3:12" ht="15.75" thickBot="1">
      <c r="C702" s="172" t="s">
        <v>59</v>
      </c>
      <c r="D702" s="163"/>
      <c r="E702" s="154">
        <v>0</v>
      </c>
      <c r="F702" s="117">
        <f>IF(E700&lt;6,"",((E700-6)/12)*(G700/E700))</f>
        <v>0</v>
      </c>
      <c r="G702" s="97">
        <f>F702</f>
        <v>0</v>
      </c>
      <c r="H702" s="164"/>
      <c r="I702" s="101" t="s">
        <v>516</v>
      </c>
      <c r="J702" s="101" t="str">
        <f>VLOOKUP(I702,Presupuesto!$B$11:$C$565,2,0)</f>
        <v>DECIMOCUARTO MES</v>
      </c>
      <c r="K702" s="98" t="str">
        <f t="shared" si="22"/>
        <v>Posgrado</v>
      </c>
      <c r="L702" s="98" t="s">
        <v>392</v>
      </c>
    </row>
    <row r="703" spans="3:12" ht="15.75" thickBot="1">
      <c r="C703" s="137" t="s">
        <v>480</v>
      </c>
      <c r="D703" s="199"/>
      <c r="E703" s="152">
        <v>12</v>
      </c>
      <c r="F703" s="297">
        <f>HLOOKUP($C703,$BZ$2:$CM$3,2,0)</f>
        <v>39703.99</v>
      </c>
      <c r="G703" s="113">
        <f>D703*E703*F703</f>
        <v>0</v>
      </c>
      <c r="H703" s="166"/>
      <c r="I703" s="114" t="s">
        <v>493</v>
      </c>
      <c r="J703" s="114" t="str">
        <f>VLOOKUP(I703,Presupuesto!$B$11:$C$565,2,0)</f>
        <v>SUELDOS Y SALARIOS PERMANENTES</v>
      </c>
      <c r="K703" s="98" t="str">
        <f t="shared" si="22"/>
        <v>Posgrado</v>
      </c>
      <c r="L703" s="98" t="s">
        <v>392</v>
      </c>
    </row>
    <row r="704" spans="3:12">
      <c r="C704" s="171" t="s">
        <v>58</v>
      </c>
      <c r="D704" s="163"/>
      <c r="E704" s="154">
        <v>0</v>
      </c>
      <c r="F704" s="100">
        <f>IF(E703=0,"",(G703/E703)/12*E703)</f>
        <v>0</v>
      </c>
      <c r="G704" s="97">
        <f>F704</f>
        <v>0</v>
      </c>
      <c r="H704" s="164"/>
      <c r="I704" s="116" t="s">
        <v>513</v>
      </c>
      <c r="J704" s="116" t="str">
        <f>VLOOKUP(I704,Presupuesto!$B$11:$C$565,2,0)</f>
        <v>AGUINALDO Y DECIMO CUARTO MES</v>
      </c>
      <c r="K704" s="98" t="str">
        <f t="shared" si="22"/>
        <v>Posgrado</v>
      </c>
      <c r="L704" s="98" t="s">
        <v>392</v>
      </c>
    </row>
    <row r="705" spans="3:12" ht="15.75" thickBot="1">
      <c r="C705" s="172" t="s">
        <v>59</v>
      </c>
      <c r="D705" s="163"/>
      <c r="E705" s="154">
        <v>0</v>
      </c>
      <c r="F705" s="117">
        <f>IF(E703&lt;6,"",((E703-6)/12)*(G703/E703))</f>
        <v>0</v>
      </c>
      <c r="G705" s="97">
        <f>F705</f>
        <v>0</v>
      </c>
      <c r="H705" s="164"/>
      <c r="I705" s="101" t="s">
        <v>516</v>
      </c>
      <c r="J705" s="101" t="str">
        <f>VLOOKUP(I705,Presupuesto!$B$11:$C$565,2,0)</f>
        <v>DECIMOCUARTO MES</v>
      </c>
      <c r="K705" s="98" t="str">
        <f t="shared" si="22"/>
        <v>Posgrado</v>
      </c>
      <c r="L705" s="98" t="s">
        <v>392</v>
      </c>
    </row>
    <row r="706" spans="3:12" ht="15.75" thickBot="1">
      <c r="C706" s="137" t="s">
        <v>481</v>
      </c>
      <c r="D706" s="199"/>
      <c r="E706" s="152">
        <v>12</v>
      </c>
      <c r="F706" s="297">
        <f>HLOOKUP($C706,$BZ$2:$CM$3,2,0)</f>
        <v>35733.589999999997</v>
      </c>
      <c r="G706" s="113">
        <f>D706*E706*F706</f>
        <v>0</v>
      </c>
      <c r="H706" s="166"/>
      <c r="I706" s="114" t="s">
        <v>493</v>
      </c>
      <c r="J706" s="114" t="str">
        <f>VLOOKUP(I706,Presupuesto!$B$11:$C$565,2,0)</f>
        <v>SUELDOS Y SALARIOS PERMANENTES</v>
      </c>
      <c r="K706" s="98" t="str">
        <f t="shared" si="22"/>
        <v>Posgrado</v>
      </c>
      <c r="L706" s="98" t="s">
        <v>392</v>
      </c>
    </row>
    <row r="707" spans="3:12">
      <c r="C707" s="171" t="s">
        <v>58</v>
      </c>
      <c r="D707" s="163"/>
      <c r="E707" s="154">
        <v>0</v>
      </c>
      <c r="F707" s="100">
        <f>IF(E706=0,"",(G706/E706)/12*E706)</f>
        <v>0</v>
      </c>
      <c r="G707" s="97">
        <f>F707</f>
        <v>0</v>
      </c>
      <c r="H707" s="164"/>
      <c r="I707" s="116" t="s">
        <v>513</v>
      </c>
      <c r="J707" s="116" t="str">
        <f>VLOOKUP(I707,Presupuesto!$B$11:$C$565,2,0)</f>
        <v>AGUINALDO Y DECIMO CUARTO MES</v>
      </c>
      <c r="K707" s="98" t="str">
        <f t="shared" si="22"/>
        <v>Posgrado</v>
      </c>
      <c r="L707" s="98" t="s">
        <v>392</v>
      </c>
    </row>
    <row r="708" spans="3:12" ht="15.75" thickBot="1">
      <c r="C708" s="172" t="s">
        <v>59</v>
      </c>
      <c r="D708" s="163"/>
      <c r="E708" s="154">
        <v>0</v>
      </c>
      <c r="F708" s="117">
        <f>IF(E706&lt;6,"",((E706-6)/12)*(G706/E706))</f>
        <v>0</v>
      </c>
      <c r="G708" s="97">
        <f>F708</f>
        <v>0</v>
      </c>
      <c r="H708" s="164"/>
      <c r="I708" s="101" t="s">
        <v>516</v>
      </c>
      <c r="J708" s="101" t="str">
        <f>VLOOKUP(I708,Presupuesto!$B$11:$C$565,2,0)</f>
        <v>DECIMOCUARTO MES</v>
      </c>
      <c r="K708" s="98" t="str">
        <f t="shared" si="22"/>
        <v>Posgrado</v>
      </c>
      <c r="L708" s="98" t="s">
        <v>392</v>
      </c>
    </row>
    <row r="709" spans="3:12" ht="15.75" thickBot="1">
      <c r="C709" s="137" t="s">
        <v>482</v>
      </c>
      <c r="D709" s="199"/>
      <c r="E709" s="152">
        <v>12</v>
      </c>
      <c r="F709" s="297">
        <f>HLOOKUP($C709,$BZ$2:$CM$3,2,0)</f>
        <v>31763.19</v>
      </c>
      <c r="G709" s="113">
        <f>D709*E709*F709</f>
        <v>0</v>
      </c>
      <c r="H709" s="166"/>
      <c r="I709" s="114" t="s">
        <v>493</v>
      </c>
      <c r="J709" s="114" t="str">
        <f>VLOOKUP(I709,Presupuesto!$B$11:$C$565,2,0)</f>
        <v>SUELDOS Y SALARIOS PERMANENTES</v>
      </c>
      <c r="K709" s="98" t="str">
        <f t="shared" si="22"/>
        <v>Posgrado</v>
      </c>
      <c r="L709" s="98" t="s">
        <v>392</v>
      </c>
    </row>
    <row r="710" spans="3:12">
      <c r="C710" s="171" t="s">
        <v>58</v>
      </c>
      <c r="D710" s="163"/>
      <c r="E710" s="154">
        <v>0</v>
      </c>
      <c r="F710" s="100">
        <f>IF(E709=0,"",(G709/E709)/12*E709)</f>
        <v>0</v>
      </c>
      <c r="G710" s="97">
        <f>F710</f>
        <v>0</v>
      </c>
      <c r="H710" s="164"/>
      <c r="I710" s="116" t="s">
        <v>513</v>
      </c>
      <c r="J710" s="116" t="str">
        <f>VLOOKUP(I710,Presupuesto!$B$11:$C$565,2,0)</f>
        <v>AGUINALDO Y DECIMO CUARTO MES</v>
      </c>
      <c r="K710" s="98" t="str">
        <f t="shared" si="22"/>
        <v>Posgrado</v>
      </c>
      <c r="L710" s="98" t="s">
        <v>392</v>
      </c>
    </row>
    <row r="711" spans="3:12" ht="15.75" thickBot="1">
      <c r="C711" s="172" t="s">
        <v>59</v>
      </c>
      <c r="D711" s="163"/>
      <c r="E711" s="154">
        <v>0</v>
      </c>
      <c r="F711" s="117">
        <f>IF(E709&lt;6,"",((E709-6)/12)*(G709/E709))</f>
        <v>0</v>
      </c>
      <c r="G711" s="97">
        <f>F711</f>
        <v>0</v>
      </c>
      <c r="H711" s="164"/>
      <c r="I711" s="101" t="s">
        <v>516</v>
      </c>
      <c r="J711" s="101" t="str">
        <f>VLOOKUP(I711,Presupuesto!$B$11:$C$565,2,0)</f>
        <v>DECIMOCUARTO MES</v>
      </c>
      <c r="K711" s="98" t="str">
        <f t="shared" si="22"/>
        <v>Posgrado</v>
      </c>
      <c r="L711" s="98" t="s">
        <v>392</v>
      </c>
    </row>
    <row r="712" spans="3:12" ht="15.75" thickBot="1">
      <c r="C712" s="137" t="s">
        <v>483</v>
      </c>
      <c r="D712" s="199"/>
      <c r="E712" s="152">
        <v>12</v>
      </c>
      <c r="F712" s="297">
        <f>HLOOKUP($C712,$BZ$2:$CM$3,2,0)</f>
        <v>29777.99</v>
      </c>
      <c r="G712" s="113">
        <f>D712*E712*F712</f>
        <v>0</v>
      </c>
      <c r="H712" s="166"/>
      <c r="I712" s="114" t="s">
        <v>493</v>
      </c>
      <c r="J712" s="114" t="str">
        <f>VLOOKUP(I712,Presupuesto!$B$11:$C$565,2,0)</f>
        <v>SUELDOS Y SALARIOS PERMANENTES</v>
      </c>
      <c r="K712" s="98" t="str">
        <f t="shared" si="22"/>
        <v>Posgrado</v>
      </c>
      <c r="L712" s="98" t="s">
        <v>392</v>
      </c>
    </row>
    <row r="713" spans="3:12">
      <c r="C713" s="171" t="s">
        <v>58</v>
      </c>
      <c r="D713" s="163"/>
      <c r="E713" s="154">
        <v>0</v>
      </c>
      <c r="F713" s="100">
        <f>IF(E712=0,"",(G712/E712)/12*E712)</f>
        <v>0</v>
      </c>
      <c r="G713" s="97">
        <f>F713</f>
        <v>0</v>
      </c>
      <c r="H713" s="164"/>
      <c r="I713" s="116" t="s">
        <v>513</v>
      </c>
      <c r="J713" s="116" t="str">
        <f>VLOOKUP(I713,Presupuesto!$B$11:$C$565,2,0)</f>
        <v>AGUINALDO Y DECIMO CUARTO MES</v>
      </c>
      <c r="K713" s="98" t="str">
        <f t="shared" si="22"/>
        <v>Posgrado</v>
      </c>
      <c r="L713" s="98" t="s">
        <v>392</v>
      </c>
    </row>
    <row r="714" spans="3:12" ht="15.75" thickBot="1">
      <c r="C714" s="172" t="s">
        <v>59</v>
      </c>
      <c r="D714" s="163"/>
      <c r="E714" s="154">
        <v>0</v>
      </c>
      <c r="F714" s="117">
        <f>IF(E712&lt;6,"",((E712-6)/12)*(G712/E712))</f>
        <v>0</v>
      </c>
      <c r="G714" s="97">
        <f>F714</f>
        <v>0</v>
      </c>
      <c r="H714" s="164"/>
      <c r="I714" s="101" t="s">
        <v>516</v>
      </c>
      <c r="J714" s="101" t="str">
        <f>VLOOKUP(I714,Presupuesto!$B$11:$C$565,2,0)</f>
        <v>DECIMOCUARTO MES</v>
      </c>
      <c r="K714" s="98" t="str">
        <f t="shared" si="22"/>
        <v>Posgrado</v>
      </c>
      <c r="L714" s="98" t="s">
        <v>392</v>
      </c>
    </row>
    <row r="715" spans="3:12" ht="15.75" thickBot="1">
      <c r="C715" s="137" t="s">
        <v>484</v>
      </c>
      <c r="D715" s="199"/>
      <c r="E715" s="152">
        <v>12</v>
      </c>
      <c r="F715" s="297">
        <f>HLOOKUP($C715,$BZ$2:$CM$3,2,0)</f>
        <v>27792.79</v>
      </c>
      <c r="G715" s="113">
        <f>D715*E715*F715</f>
        <v>0</v>
      </c>
      <c r="H715" s="166"/>
      <c r="I715" s="114" t="s">
        <v>493</v>
      </c>
      <c r="J715" s="114" t="str">
        <f>VLOOKUP(I715,Presupuesto!$B$11:$C$565,2,0)</f>
        <v>SUELDOS Y SALARIOS PERMANENTES</v>
      </c>
      <c r="K715" s="98" t="str">
        <f t="shared" si="22"/>
        <v>Posgrado</v>
      </c>
      <c r="L715" s="98" t="s">
        <v>392</v>
      </c>
    </row>
    <row r="716" spans="3:12">
      <c r="C716" s="171" t="s">
        <v>58</v>
      </c>
      <c r="D716" s="163"/>
      <c r="E716" s="154">
        <v>0</v>
      </c>
      <c r="F716" s="100">
        <f>IF(E715=0,"",(G715/E715)/12*E715)</f>
        <v>0</v>
      </c>
      <c r="G716" s="97">
        <f>F716</f>
        <v>0</v>
      </c>
      <c r="H716" s="164"/>
      <c r="I716" s="116" t="s">
        <v>513</v>
      </c>
      <c r="J716" s="116" t="str">
        <f>VLOOKUP(I716,Presupuesto!$B$11:$C$565,2,0)</f>
        <v>AGUINALDO Y DECIMO CUARTO MES</v>
      </c>
      <c r="K716" s="98" t="str">
        <f t="shared" si="22"/>
        <v>Posgrado</v>
      </c>
      <c r="L716" s="98" t="s">
        <v>392</v>
      </c>
    </row>
    <row r="717" spans="3:12" ht="15.75" thickBot="1">
      <c r="C717" s="172" t="s">
        <v>59</v>
      </c>
      <c r="D717" s="163"/>
      <c r="E717" s="154">
        <v>0</v>
      </c>
      <c r="F717" s="117">
        <f>IF(E715&lt;6,"",((E715-6)/12)*(G715/E715))</f>
        <v>0</v>
      </c>
      <c r="G717" s="97">
        <f>F717</f>
        <v>0</v>
      </c>
      <c r="H717" s="164"/>
      <c r="I717" s="101" t="s">
        <v>516</v>
      </c>
      <c r="J717" s="101" t="str">
        <f>VLOOKUP(I717,Presupuesto!$B$11:$C$565,2,0)</f>
        <v>DECIMOCUARTO MES</v>
      </c>
      <c r="K717" s="98" t="str">
        <f t="shared" si="22"/>
        <v>Posgrado</v>
      </c>
      <c r="L717" s="98" t="s">
        <v>392</v>
      </c>
    </row>
    <row r="718" spans="3:12" ht="15.75" thickBot="1">
      <c r="C718" s="137" t="s">
        <v>485</v>
      </c>
      <c r="D718" s="199"/>
      <c r="E718" s="152">
        <v>12</v>
      </c>
      <c r="F718" s="297">
        <f>HLOOKUP($C718,$BZ$2:$CM$3,2,0)</f>
        <v>18859.39</v>
      </c>
      <c r="G718" s="113">
        <f>D718*E718*F718</f>
        <v>0</v>
      </c>
      <c r="H718" s="166"/>
      <c r="I718" s="114" t="s">
        <v>493</v>
      </c>
      <c r="J718" s="114" t="str">
        <f>VLOOKUP(I718,Presupuesto!$B$11:$C$565,2,0)</f>
        <v>SUELDOS Y SALARIOS PERMANENTES</v>
      </c>
      <c r="K718" s="98" t="str">
        <f t="shared" si="22"/>
        <v>Posgrado</v>
      </c>
      <c r="L718" s="98" t="s">
        <v>392</v>
      </c>
    </row>
    <row r="719" spans="3:12">
      <c r="C719" s="171" t="s">
        <v>58</v>
      </c>
      <c r="D719" s="163"/>
      <c r="E719" s="154">
        <v>0</v>
      </c>
      <c r="F719" s="100">
        <f>IF(E718=0,"",(G718/E718)/12*E718)</f>
        <v>0</v>
      </c>
      <c r="G719" s="97">
        <f>F719</f>
        <v>0</v>
      </c>
      <c r="H719" s="164"/>
      <c r="I719" s="116" t="s">
        <v>513</v>
      </c>
      <c r="J719" s="116" t="str">
        <f>VLOOKUP(I719,Presupuesto!$B$11:$C$565,2,0)</f>
        <v>AGUINALDO Y DECIMO CUARTO MES</v>
      </c>
      <c r="K719" s="98" t="str">
        <f t="shared" si="22"/>
        <v>Posgrado</v>
      </c>
      <c r="L719" s="98" t="s">
        <v>392</v>
      </c>
    </row>
    <row r="720" spans="3:12" ht="15.75" thickBot="1">
      <c r="C720" s="172" t="s">
        <v>59</v>
      </c>
      <c r="D720" s="163"/>
      <c r="E720" s="154">
        <v>0</v>
      </c>
      <c r="F720" s="117">
        <f>IF(E718&lt;6,"",((E718-6)/12)*(G718/E718))</f>
        <v>0</v>
      </c>
      <c r="G720" s="97">
        <f>F720</f>
        <v>0</v>
      </c>
      <c r="H720" s="164"/>
      <c r="I720" s="101" t="s">
        <v>516</v>
      </c>
      <c r="J720" s="101" t="str">
        <f>VLOOKUP(I720,Presupuesto!$B$11:$C$565,2,0)</f>
        <v>DECIMOCUARTO MES</v>
      </c>
      <c r="K720" s="98" t="str">
        <f t="shared" si="22"/>
        <v>Posgrado</v>
      </c>
      <c r="L720" s="98" t="s">
        <v>392</v>
      </c>
    </row>
    <row r="721" spans="3:12" ht="15.75" thickBot="1">
      <c r="C721" s="137" t="s">
        <v>486</v>
      </c>
      <c r="D721" s="199"/>
      <c r="E721" s="152">
        <v>12</v>
      </c>
      <c r="F721" s="297">
        <f>HLOOKUP($C721,$BZ$2:$CM$3,2,0)</f>
        <v>17866.8</v>
      </c>
      <c r="G721" s="113">
        <f>D721*E721*F721</f>
        <v>0</v>
      </c>
      <c r="H721" s="166"/>
      <c r="I721" s="114" t="s">
        <v>493</v>
      </c>
      <c r="J721" s="114" t="str">
        <f>VLOOKUP(I721,Presupuesto!$B$11:$C$565,2,0)</f>
        <v>SUELDOS Y SALARIOS PERMANENTES</v>
      </c>
      <c r="K721" s="98" t="str">
        <f t="shared" si="22"/>
        <v>Posgrado</v>
      </c>
      <c r="L721" s="98" t="s">
        <v>392</v>
      </c>
    </row>
    <row r="722" spans="3:12">
      <c r="C722" s="171" t="s">
        <v>58</v>
      </c>
      <c r="D722" s="163"/>
      <c r="E722" s="154">
        <v>0</v>
      </c>
      <c r="F722" s="100">
        <f>IF(E721=0,"",(G721/E721)/12*E721)</f>
        <v>0</v>
      </c>
      <c r="G722" s="97">
        <f>F722</f>
        <v>0</v>
      </c>
      <c r="H722" s="164"/>
      <c r="I722" s="116" t="s">
        <v>513</v>
      </c>
      <c r="J722" s="116" t="str">
        <f>VLOOKUP(I722,Presupuesto!$B$11:$C$565,2,0)</f>
        <v>AGUINALDO Y DECIMO CUARTO MES</v>
      </c>
      <c r="K722" s="98" t="str">
        <f t="shared" si="22"/>
        <v>Posgrado</v>
      </c>
      <c r="L722" s="98" t="s">
        <v>392</v>
      </c>
    </row>
    <row r="723" spans="3:12" ht="15.75" thickBot="1">
      <c r="C723" s="172" t="s">
        <v>59</v>
      </c>
      <c r="D723" s="163"/>
      <c r="E723" s="154">
        <v>0</v>
      </c>
      <c r="F723" s="117">
        <f>IF(E721&lt;6,"",((E721-6)/12)*(G721/E721))</f>
        <v>0</v>
      </c>
      <c r="G723" s="97">
        <f>F723</f>
        <v>0</v>
      </c>
      <c r="H723" s="164"/>
      <c r="I723" s="101" t="s">
        <v>516</v>
      </c>
      <c r="J723" s="101" t="str">
        <f>VLOOKUP(I723,Presupuesto!$B$11:$C$565,2,0)</f>
        <v>DECIMOCUARTO MES</v>
      </c>
      <c r="K723" s="98" t="str">
        <f t="shared" si="22"/>
        <v>Posgrado</v>
      </c>
      <c r="L723" s="98" t="s">
        <v>392</v>
      </c>
    </row>
    <row r="724" spans="3:12" ht="15.75" thickBot="1">
      <c r="C724" s="137" t="s">
        <v>487</v>
      </c>
      <c r="D724" s="199"/>
      <c r="E724" s="152">
        <v>12</v>
      </c>
      <c r="F724" s="297">
        <f>HLOOKUP($C724,$BZ$2:$CM$3,2,0)</f>
        <v>13896.4</v>
      </c>
      <c r="G724" s="113">
        <f>D724*E724*F724</f>
        <v>0</v>
      </c>
      <c r="H724" s="166"/>
      <c r="I724" s="114" t="s">
        <v>493</v>
      </c>
      <c r="J724" s="114" t="str">
        <f>VLOOKUP(I724,Presupuesto!$B$11:$C$565,2,0)</f>
        <v>SUELDOS Y SALARIOS PERMANENTES</v>
      </c>
      <c r="K724" s="98" t="str">
        <f t="shared" si="22"/>
        <v>Posgrado</v>
      </c>
      <c r="L724" s="98" t="s">
        <v>392</v>
      </c>
    </row>
    <row r="725" spans="3:12">
      <c r="C725" s="171" t="s">
        <v>58</v>
      </c>
      <c r="D725" s="163"/>
      <c r="E725" s="154">
        <v>0</v>
      </c>
      <c r="F725" s="100">
        <f>IF(E724=0,"",(G724/E724)/12*E724)</f>
        <v>0</v>
      </c>
      <c r="G725" s="97">
        <f>F725</f>
        <v>0</v>
      </c>
      <c r="H725" s="164"/>
      <c r="I725" s="116" t="s">
        <v>513</v>
      </c>
      <c r="J725" s="116" t="str">
        <f>VLOOKUP(I725,Presupuesto!$B$11:$C$565,2,0)</f>
        <v>AGUINALDO Y DECIMO CUARTO MES</v>
      </c>
      <c r="K725" s="98" t="str">
        <f t="shared" si="22"/>
        <v>Posgrado</v>
      </c>
      <c r="L725" s="98" t="s">
        <v>392</v>
      </c>
    </row>
    <row r="726" spans="3:12" ht="15.75" thickBot="1">
      <c r="C726" s="172" t="s">
        <v>59</v>
      </c>
      <c r="D726" s="163"/>
      <c r="E726" s="154">
        <v>0</v>
      </c>
      <c r="F726" s="117">
        <f>IF(E724&lt;6,"",((E724-6)/12)*(G724/E724))</f>
        <v>0</v>
      </c>
      <c r="G726" s="97">
        <f>F726</f>
        <v>0</v>
      </c>
      <c r="H726" s="164"/>
      <c r="I726" s="101" t="s">
        <v>516</v>
      </c>
      <c r="J726" s="101" t="str">
        <f>VLOOKUP(I726,Presupuesto!$B$11:$C$565,2,0)</f>
        <v>DECIMOCUARTO MES</v>
      </c>
      <c r="K726" s="98" t="str">
        <f t="shared" si="22"/>
        <v>Posgrado</v>
      </c>
      <c r="L726" s="98" t="s">
        <v>392</v>
      </c>
    </row>
    <row r="727" spans="3:12" ht="15.75" thickBot="1">
      <c r="C727" s="137" t="s">
        <v>488</v>
      </c>
      <c r="D727" s="199"/>
      <c r="E727" s="152">
        <v>12</v>
      </c>
      <c r="F727" s="297">
        <f>HLOOKUP($C727,$BZ$2:$CM$3,2,0)</f>
        <v>15004.09</v>
      </c>
      <c r="G727" s="113">
        <f>D727*E727*F727</f>
        <v>0</v>
      </c>
      <c r="H727" s="166"/>
      <c r="I727" s="114" t="s">
        <v>493</v>
      </c>
      <c r="J727" s="114" t="str">
        <f>VLOOKUP(I727,Presupuesto!$B$11:$C$565,2,0)</f>
        <v>SUELDOS Y SALARIOS PERMANENTES</v>
      </c>
      <c r="K727" s="98" t="str">
        <f t="shared" si="22"/>
        <v>Posgrado</v>
      </c>
      <c r="L727" s="98" t="s">
        <v>392</v>
      </c>
    </row>
    <row r="728" spans="3:12">
      <c r="C728" s="171" t="s">
        <v>58</v>
      </c>
      <c r="D728" s="163"/>
      <c r="E728" s="154">
        <v>0</v>
      </c>
      <c r="F728" s="100">
        <f>IF(E727=0,"",(G727/E727)/12*E727)</f>
        <v>0</v>
      </c>
      <c r="G728" s="97">
        <f>F728</f>
        <v>0</v>
      </c>
      <c r="H728" s="164"/>
      <c r="I728" s="116" t="s">
        <v>513</v>
      </c>
      <c r="J728" s="116" t="str">
        <f>VLOOKUP(I728,Presupuesto!$B$11:$C$565,2,0)</f>
        <v>AGUINALDO Y DECIMO CUARTO MES</v>
      </c>
      <c r="K728" s="98" t="str">
        <f t="shared" si="22"/>
        <v>Posgrado</v>
      </c>
      <c r="L728" s="98" t="s">
        <v>392</v>
      </c>
    </row>
    <row r="729" spans="3:12" ht="15.75" thickBot="1">
      <c r="C729" s="172" t="s">
        <v>59</v>
      </c>
      <c r="D729" s="163"/>
      <c r="E729" s="154">
        <v>0</v>
      </c>
      <c r="F729" s="117">
        <f>IF(E727&lt;6,"",((E727-6)/12)*(G727/E727))</f>
        <v>0</v>
      </c>
      <c r="G729" s="97">
        <f>F729</f>
        <v>0</v>
      </c>
      <c r="H729" s="164"/>
      <c r="I729" s="101" t="s">
        <v>516</v>
      </c>
      <c r="J729" s="101" t="str">
        <f>VLOOKUP(I729,Presupuesto!$B$11:$C$565,2,0)</f>
        <v>DECIMOCUARTO MES</v>
      </c>
      <c r="K729" s="98" t="str">
        <f t="shared" si="22"/>
        <v>Posgrado</v>
      </c>
      <c r="L729" s="98" t="s">
        <v>392</v>
      </c>
    </row>
    <row r="730" spans="3:12" ht="15.75" thickBot="1">
      <c r="C730" s="137" t="s">
        <v>489</v>
      </c>
      <c r="D730" s="199"/>
      <c r="E730" s="152">
        <v>12</v>
      </c>
      <c r="F730" s="297">
        <f>HLOOKUP($C730,$BZ$2:$CM$3,2,0)</f>
        <v>13238.9</v>
      </c>
      <c r="G730" s="113">
        <f>D730*E730*F730</f>
        <v>0</v>
      </c>
      <c r="H730" s="166"/>
      <c r="I730" s="114" t="s">
        <v>493</v>
      </c>
      <c r="J730" s="114" t="str">
        <f>VLOOKUP(I730,Presupuesto!$B$11:$C$565,2,0)</f>
        <v>SUELDOS Y SALARIOS PERMANENTES</v>
      </c>
      <c r="K730" s="98" t="str">
        <f t="shared" si="22"/>
        <v>Posgrado</v>
      </c>
      <c r="L730" s="98" t="s">
        <v>392</v>
      </c>
    </row>
    <row r="731" spans="3:12">
      <c r="C731" s="171" t="s">
        <v>58</v>
      </c>
      <c r="D731" s="163"/>
      <c r="E731" s="154">
        <v>0</v>
      </c>
      <c r="F731" s="100">
        <f>IF(E730=0,"",(G730/E730)/12*E730)</f>
        <v>0</v>
      </c>
      <c r="G731" s="97">
        <f>F731</f>
        <v>0</v>
      </c>
      <c r="H731" s="164"/>
      <c r="I731" s="116" t="s">
        <v>513</v>
      </c>
      <c r="J731" s="116" t="str">
        <f>VLOOKUP(I731,Presupuesto!$B$11:$C$565,2,0)</f>
        <v>AGUINALDO Y DECIMO CUARTO MES</v>
      </c>
      <c r="K731" s="98" t="str">
        <f t="shared" si="22"/>
        <v>Posgrado</v>
      </c>
      <c r="L731" s="98" t="s">
        <v>392</v>
      </c>
    </row>
    <row r="732" spans="3:12" ht="15.75" thickBot="1">
      <c r="C732" s="172" t="s">
        <v>59</v>
      </c>
      <c r="D732" s="163"/>
      <c r="E732" s="154">
        <v>0</v>
      </c>
      <c r="F732" s="117">
        <f>IF(E730&lt;6,"",((E730-6)/12)*(G730/E730))</f>
        <v>0</v>
      </c>
      <c r="G732" s="97">
        <f>F732</f>
        <v>0</v>
      </c>
      <c r="H732" s="164"/>
      <c r="I732" s="101" t="s">
        <v>516</v>
      </c>
      <c r="J732" s="101" t="str">
        <f>VLOOKUP(I732,Presupuesto!$B$11:$C$565,2,0)</f>
        <v>DECIMOCUARTO MES</v>
      </c>
      <c r="K732" s="98" t="str">
        <f t="shared" si="22"/>
        <v>Posgrado</v>
      </c>
      <c r="L732" s="98" t="s">
        <v>392</v>
      </c>
    </row>
    <row r="733" spans="3:12" ht="15.75" thickBot="1">
      <c r="C733" s="137" t="s">
        <v>490</v>
      </c>
      <c r="D733" s="199"/>
      <c r="E733" s="152">
        <v>12</v>
      </c>
      <c r="F733" s="297">
        <f>HLOOKUP($C733,$BZ$2:$CM$3,2,0)</f>
        <v>12356.31</v>
      </c>
      <c r="G733" s="113">
        <f>D733*E733*F733</f>
        <v>0</v>
      </c>
      <c r="H733" s="166"/>
      <c r="I733" s="114" t="s">
        <v>493</v>
      </c>
      <c r="J733" s="114" t="str">
        <f>VLOOKUP(I733,Presupuesto!$B$11:$C$565,2,0)</f>
        <v>SUELDOS Y SALARIOS PERMANENTES</v>
      </c>
      <c r="K733" s="98" t="str">
        <f t="shared" ref="K733:K750" si="23">$K$700</f>
        <v>Posgrado</v>
      </c>
      <c r="L733" s="98" t="s">
        <v>392</v>
      </c>
    </row>
    <row r="734" spans="3:12">
      <c r="C734" s="171" t="s">
        <v>58</v>
      </c>
      <c r="D734" s="163"/>
      <c r="E734" s="154">
        <v>0</v>
      </c>
      <c r="F734" s="100">
        <f>IF(E733=0,"",(G733/E733)/12*E733)</f>
        <v>0</v>
      </c>
      <c r="G734" s="97">
        <f>F734</f>
        <v>0</v>
      </c>
      <c r="H734" s="164"/>
      <c r="I734" s="116" t="s">
        <v>513</v>
      </c>
      <c r="J734" s="116" t="str">
        <f>VLOOKUP(I734,Presupuesto!$B$11:$C$565,2,0)</f>
        <v>AGUINALDO Y DECIMO CUARTO MES</v>
      </c>
      <c r="K734" s="98" t="str">
        <f t="shared" si="23"/>
        <v>Posgrado</v>
      </c>
      <c r="L734" s="98" t="s">
        <v>392</v>
      </c>
    </row>
    <row r="735" spans="3:12" ht="15.75" thickBot="1">
      <c r="C735" s="172" t="s">
        <v>59</v>
      </c>
      <c r="D735" s="163"/>
      <c r="E735" s="154">
        <v>0</v>
      </c>
      <c r="F735" s="117">
        <f>IF(E733&lt;6,"",((E733-6)/12)*(G733/E733))</f>
        <v>0</v>
      </c>
      <c r="G735" s="97">
        <f>F735</f>
        <v>0</v>
      </c>
      <c r="H735" s="164"/>
      <c r="I735" s="101" t="s">
        <v>516</v>
      </c>
      <c r="J735" s="101" t="str">
        <f>VLOOKUP(I735,Presupuesto!$B$11:$C$565,2,0)</f>
        <v>DECIMOCUARTO MES</v>
      </c>
      <c r="K735" s="98" t="str">
        <f t="shared" si="23"/>
        <v>Posgrado</v>
      </c>
      <c r="L735" s="98" t="s">
        <v>392</v>
      </c>
    </row>
    <row r="736" spans="3:12" ht="15.75" thickBot="1">
      <c r="C736" s="137" t="s">
        <v>491</v>
      </c>
      <c r="D736" s="199"/>
      <c r="E736" s="152">
        <v>12</v>
      </c>
      <c r="F736" s="297">
        <f>HLOOKUP($C736,$BZ$2:$CM$3,2,0)</f>
        <v>463.22</v>
      </c>
      <c r="G736" s="113">
        <f>D736*E736*F736</f>
        <v>0</v>
      </c>
      <c r="H736" s="166"/>
      <c r="I736" s="114" t="s">
        <v>493</v>
      </c>
      <c r="J736" s="114" t="str">
        <f>VLOOKUP(I736,Presupuesto!$B$11:$C$565,2,0)</f>
        <v>SUELDOS Y SALARIOS PERMANENTES</v>
      </c>
      <c r="K736" s="98" t="str">
        <f t="shared" si="23"/>
        <v>Posgrado</v>
      </c>
      <c r="L736" s="98" t="s">
        <v>392</v>
      </c>
    </row>
    <row r="737" spans="3:12">
      <c r="C737" s="171" t="s">
        <v>58</v>
      </c>
      <c r="D737" s="163"/>
      <c r="E737" s="154">
        <v>0</v>
      </c>
      <c r="F737" s="100">
        <f>IF(E736=0,"",(G736/E736)/12*E736)</f>
        <v>0</v>
      </c>
      <c r="G737" s="97">
        <f>F737</f>
        <v>0</v>
      </c>
      <c r="H737" s="164"/>
      <c r="I737" s="116" t="s">
        <v>513</v>
      </c>
      <c r="J737" s="116" t="str">
        <f>VLOOKUP(I737,Presupuesto!$B$11:$C$565,2,0)</f>
        <v>AGUINALDO Y DECIMO CUARTO MES</v>
      </c>
      <c r="K737" s="98" t="str">
        <f t="shared" si="23"/>
        <v>Posgrado</v>
      </c>
      <c r="L737" s="98" t="s">
        <v>392</v>
      </c>
    </row>
    <row r="738" spans="3:12" ht="15.75" thickBot="1">
      <c r="C738" s="172" t="s">
        <v>59</v>
      </c>
      <c r="D738" s="163"/>
      <c r="E738" s="154">
        <v>0</v>
      </c>
      <c r="F738" s="117">
        <f>IF(E736&lt;6,"",((E736-6)/12)*(G736/E736))</f>
        <v>0</v>
      </c>
      <c r="G738" s="97">
        <f>F738</f>
        <v>0</v>
      </c>
      <c r="H738" s="164"/>
      <c r="I738" s="101" t="s">
        <v>516</v>
      </c>
      <c r="J738" s="101" t="str">
        <f>VLOOKUP(I738,Presupuesto!$B$11:$C$565,2,0)</f>
        <v>DECIMOCUARTO MES</v>
      </c>
      <c r="K738" s="98" t="str">
        <f t="shared" si="23"/>
        <v>Posgrado</v>
      </c>
      <c r="L738" s="98" t="s">
        <v>392</v>
      </c>
    </row>
    <row r="739" spans="3:12" ht="15.75" thickBot="1">
      <c r="C739" s="137" t="s">
        <v>492</v>
      </c>
      <c r="D739" s="199"/>
      <c r="E739" s="152">
        <v>12</v>
      </c>
      <c r="F739" s="297">
        <f>HLOOKUP($C739,$BZ$2:$CM$3,2,0)</f>
        <v>2007.3</v>
      </c>
      <c r="G739" s="113">
        <f>D739*E739*F739</f>
        <v>0</v>
      </c>
      <c r="H739" s="166"/>
      <c r="I739" s="114" t="s">
        <v>493</v>
      </c>
      <c r="J739" s="114" t="str">
        <f>VLOOKUP(I739,Presupuesto!$B$11:$C$565,2,0)</f>
        <v>SUELDOS Y SALARIOS PERMANENTES</v>
      </c>
      <c r="K739" s="98" t="str">
        <f t="shared" si="23"/>
        <v>Posgrado</v>
      </c>
      <c r="L739" s="98" t="s">
        <v>392</v>
      </c>
    </row>
    <row r="740" spans="3:12">
      <c r="C740" s="171" t="s">
        <v>58</v>
      </c>
      <c r="D740" s="163"/>
      <c r="E740" s="154">
        <v>0</v>
      </c>
      <c r="F740" s="100">
        <f>IF(E739=0,"",(G739/E739)/12*E739)</f>
        <v>0</v>
      </c>
      <c r="G740" s="97">
        <f>F740</f>
        <v>0</v>
      </c>
      <c r="H740" s="164"/>
      <c r="I740" s="116" t="s">
        <v>513</v>
      </c>
      <c r="J740" s="116" t="str">
        <f>VLOOKUP(I740,Presupuesto!$B$11:$C$565,2,0)</f>
        <v>AGUINALDO Y DECIMO CUARTO MES</v>
      </c>
      <c r="K740" s="98" t="str">
        <f t="shared" si="23"/>
        <v>Posgrado</v>
      </c>
      <c r="L740" s="98" t="s">
        <v>392</v>
      </c>
    </row>
    <row r="741" spans="3:12" ht="15.75" thickBot="1">
      <c r="C741" s="172" t="s">
        <v>59</v>
      </c>
      <c r="D741" s="163"/>
      <c r="E741" s="154">
        <v>0</v>
      </c>
      <c r="F741" s="117">
        <f>IF(E739&lt;6,"",((E739-6)/12)*(G739/E739))</f>
        <v>0</v>
      </c>
      <c r="G741" s="97">
        <f>F741</f>
        <v>0</v>
      </c>
      <c r="H741" s="164"/>
      <c r="I741" s="101" t="s">
        <v>516</v>
      </c>
      <c r="J741" s="101" t="str">
        <f>VLOOKUP(I741,Presupuesto!$B$11:$C$565,2,0)</f>
        <v>DECIMOCUARTO MES</v>
      </c>
      <c r="K741" s="98" t="str">
        <f t="shared" si="23"/>
        <v>Posgrado</v>
      </c>
      <c r="L741" s="98" t="s">
        <v>392</v>
      </c>
    </row>
    <row r="742" spans="3:12" ht="15.75" thickBot="1">
      <c r="C742" s="140" t="s">
        <v>83</v>
      </c>
      <c r="D742" s="199"/>
      <c r="E742" s="152">
        <v>12</v>
      </c>
      <c r="F742" s="139">
        <v>30000</v>
      </c>
      <c r="G742" s="113">
        <f>D742*E742*F742</f>
        <v>0</v>
      </c>
      <c r="H742" s="166"/>
      <c r="I742" s="114" t="s">
        <v>561</v>
      </c>
      <c r="J742" s="114" t="str">
        <f>VLOOKUP(I742,Presupuesto!$B$11:$C$565,2,0)</f>
        <v>CONTRATOS ESPECIALES</v>
      </c>
      <c r="K742" s="98" t="str">
        <f t="shared" si="23"/>
        <v>Posgrado</v>
      </c>
      <c r="L742" s="98" t="s">
        <v>392</v>
      </c>
    </row>
    <row r="743" spans="3:12">
      <c r="C743" s="171" t="s">
        <v>58</v>
      </c>
      <c r="D743" s="163"/>
      <c r="E743" s="154">
        <v>0</v>
      </c>
      <c r="F743" s="117">
        <f>IF(E742=0,"",(G742/E742)/12*E742)</f>
        <v>0</v>
      </c>
      <c r="G743" s="97">
        <f>F743</f>
        <v>0</v>
      </c>
      <c r="H743" s="164"/>
      <c r="I743" s="101" t="s">
        <v>561</v>
      </c>
      <c r="J743" s="101" t="str">
        <f>VLOOKUP(I743,Presupuesto!$B$11:$C$565,2,0)</f>
        <v>CONTRATOS ESPECIALES</v>
      </c>
      <c r="K743" s="98" t="str">
        <f t="shared" si="23"/>
        <v>Posgrado</v>
      </c>
      <c r="L743" s="98" t="s">
        <v>391</v>
      </c>
    </row>
    <row r="744" spans="3:12" ht="15.75" thickBot="1">
      <c r="C744" s="172" t="s">
        <v>59</v>
      </c>
      <c r="D744" s="163"/>
      <c r="E744" s="154">
        <v>0</v>
      </c>
      <c r="F744" s="100">
        <f>IF(E742&lt;6,"",((E742-6)/12)*(G742/E742))</f>
        <v>0</v>
      </c>
      <c r="G744" s="97">
        <f>F744</f>
        <v>0</v>
      </c>
      <c r="H744" s="164"/>
      <c r="I744" s="101" t="s">
        <v>561</v>
      </c>
      <c r="J744" s="101" t="str">
        <f>VLOOKUP(I744,Presupuesto!$B$11:$C$565,2,0)</f>
        <v>CONTRATOS ESPECIALES</v>
      </c>
      <c r="K744" s="98" t="str">
        <f t="shared" si="23"/>
        <v>Posgrado</v>
      </c>
      <c r="L744" s="98" t="s">
        <v>396</v>
      </c>
    </row>
    <row r="745" spans="3:12" ht="15.75" thickBot="1">
      <c r="C745" s="140" t="s">
        <v>60</v>
      </c>
      <c r="D745" s="199"/>
      <c r="E745" s="152">
        <v>12</v>
      </c>
      <c r="F745" s="118">
        <v>30000</v>
      </c>
      <c r="G745" s="113">
        <f>D745*E745*F745</f>
        <v>0</v>
      </c>
      <c r="H745" s="166"/>
      <c r="I745" s="114" t="s">
        <v>702</v>
      </c>
      <c r="J745" s="114" t="str">
        <f>VLOOKUP(I745,Presupuesto!$B$11:$C$565,2,0)</f>
        <v>OTROS SERVICIOS TECNICOS Y PROFESIONALES</v>
      </c>
      <c r="K745" s="98" t="str">
        <f t="shared" si="23"/>
        <v>Posgrado</v>
      </c>
      <c r="L745" s="98" t="s">
        <v>391</v>
      </c>
    </row>
    <row r="746" spans="3:12">
      <c r="C746" s="171" t="s">
        <v>58</v>
      </c>
      <c r="D746" s="163"/>
      <c r="E746" s="154">
        <v>0</v>
      </c>
      <c r="F746" s="100">
        <v>0</v>
      </c>
      <c r="G746" s="97">
        <f>F746</f>
        <v>0</v>
      </c>
      <c r="H746" s="164"/>
      <c r="I746" s="101" t="s">
        <v>702</v>
      </c>
      <c r="J746" s="101" t="str">
        <f>VLOOKUP(I746,Presupuesto!$B$11:$C$565,2,0)</f>
        <v>OTROS SERVICIOS TECNICOS Y PROFESIONALES</v>
      </c>
      <c r="K746" s="98" t="str">
        <f t="shared" si="23"/>
        <v>Posgrado</v>
      </c>
      <c r="L746" s="98" t="s">
        <v>391</v>
      </c>
    </row>
    <row r="747" spans="3:12" ht="15.75" thickBot="1">
      <c r="C747" s="172" t="s">
        <v>59</v>
      </c>
      <c r="D747" s="163"/>
      <c r="E747" s="154">
        <v>0</v>
      </c>
      <c r="F747" s="100">
        <v>0</v>
      </c>
      <c r="G747" s="97">
        <f>F747</f>
        <v>0</v>
      </c>
      <c r="H747" s="164"/>
      <c r="I747" s="101" t="s">
        <v>702</v>
      </c>
      <c r="J747" s="101" t="str">
        <f>VLOOKUP(I747,Presupuesto!$B$11:$C$565,2,0)</f>
        <v>OTROS SERVICIOS TECNICOS Y PROFESIONALES</v>
      </c>
      <c r="K747" s="98" t="str">
        <f t="shared" si="23"/>
        <v>Posgrado</v>
      </c>
      <c r="L747" s="98" t="s">
        <v>391</v>
      </c>
    </row>
    <row r="748" spans="3:12" ht="15.75" thickBot="1">
      <c r="C748" s="140" t="s">
        <v>61</v>
      </c>
      <c r="D748" s="199"/>
      <c r="E748" s="152">
        <v>12</v>
      </c>
      <c r="F748" s="118">
        <v>30000</v>
      </c>
      <c r="G748" s="113">
        <f>D748*E748*F748</f>
        <v>0</v>
      </c>
      <c r="H748" s="166"/>
      <c r="I748" s="114" t="s">
        <v>493</v>
      </c>
      <c r="J748" s="114" t="str">
        <f>VLOOKUP(I748,Presupuesto!$B$11:$C$565,2,0)</f>
        <v>SUELDOS Y SALARIOS PERMANENTES</v>
      </c>
      <c r="K748" s="98" t="str">
        <f t="shared" si="23"/>
        <v>Posgrado</v>
      </c>
      <c r="L748" s="98" t="s">
        <v>391</v>
      </c>
    </row>
    <row r="749" spans="3:12">
      <c r="C749" s="171" t="s">
        <v>58</v>
      </c>
      <c r="D749" s="169"/>
      <c r="E749" s="131">
        <v>0</v>
      </c>
      <c r="F749" s="119">
        <f>IF(E748=0,"",(G748/E748)/12*E748)</f>
        <v>0</v>
      </c>
      <c r="G749" s="120">
        <f>F749</f>
        <v>0</v>
      </c>
      <c r="H749" s="164"/>
      <c r="I749" s="101" t="s">
        <v>513</v>
      </c>
      <c r="J749" s="101" t="str">
        <f>VLOOKUP(I749,Presupuesto!$B$11:$C$565,2,0)</f>
        <v>AGUINALDO Y DECIMO CUARTO MES</v>
      </c>
      <c r="K749" s="98" t="str">
        <f t="shared" si="23"/>
        <v>Posgrado</v>
      </c>
      <c r="L749" s="98" t="s">
        <v>391</v>
      </c>
    </row>
    <row r="750" spans="3:12" ht="15.75" thickBot="1">
      <c r="C750" s="173" t="s">
        <v>59</v>
      </c>
      <c r="D750" s="162"/>
      <c r="E750" s="132">
        <v>0</v>
      </c>
      <c r="F750" s="105">
        <f>IF(E748&lt;6,"",((E748-6)/12)*(G748/E748))</f>
        <v>0</v>
      </c>
      <c r="G750" s="105">
        <f>F750</f>
        <v>0</v>
      </c>
      <c r="H750" s="162"/>
      <c r="I750" s="106" t="s">
        <v>516</v>
      </c>
      <c r="J750" s="124" t="str">
        <f>VLOOKUP(I750,Presupuesto!$B$11:$C$565,2,0)</f>
        <v>DECIMOCUARTO MES</v>
      </c>
      <c r="K750" s="106" t="str">
        <f t="shared" si="23"/>
        <v>Posgrado</v>
      </c>
      <c r="L750" s="124" t="s">
        <v>391</v>
      </c>
    </row>
    <row r="752" spans="3:12" ht="15.75" thickBot="1"/>
    <row r="753" spans="3:12" ht="15.75" thickBot="1">
      <c r="C753" s="69" t="s">
        <v>43</v>
      </c>
      <c r="D753" s="30">
        <f>SUM(G760:G810)</f>
        <v>0</v>
      </c>
      <c r="E753" s="93"/>
      <c r="F753" s="93"/>
      <c r="G753" s="93"/>
      <c r="H753" s="76"/>
      <c r="I753" s="76"/>
      <c r="J753" s="76"/>
    </row>
    <row r="754" spans="3:12">
      <c r="D754" s="31"/>
      <c r="E754" s="93"/>
      <c r="F754" s="93"/>
      <c r="G754" s="93"/>
      <c r="H754" s="76"/>
      <c r="I754" s="76"/>
      <c r="J754" s="76"/>
    </row>
    <row r="755" spans="3:12">
      <c r="D755" s="31"/>
      <c r="E755" s="93"/>
      <c r="F755" s="93"/>
      <c r="G755" s="93"/>
      <c r="H755" s="76"/>
      <c r="I755" s="76"/>
      <c r="J755" s="76"/>
      <c r="K755" s="153"/>
    </row>
    <row r="756" spans="3:12" ht="15.75">
      <c r="C756" s="202" t="s">
        <v>389</v>
      </c>
      <c r="D756" s="351"/>
      <c r="E756" s="93"/>
      <c r="F756" s="93"/>
      <c r="G756" s="93"/>
      <c r="H756" s="76"/>
      <c r="I756" s="76"/>
      <c r="J756" s="76"/>
      <c r="K756" s="153"/>
    </row>
    <row r="757" spans="3:12" ht="18.75">
      <c r="C757" s="210" t="e">
        <f>IFERROR(VLOOKUP(D756,'1. Desarrollo e Innov. Curricu.'!$E:$F,2,FALSE),IFERROR(VLOOKUP(D756,'2. Investigación Científica'!$E:$F,2,FALSE),IFERROR(VLOOKUP(D756,'3. Vinculación Univ. Sociedad'!$E:$F,2,FALSE),IFERROR(VLOOKUP(D756,'4. Docencia y Profesorado Univ.'!$E:$F,2,FALSE),IFERROR(VLOOKUP(D756,'5. Estudiantes y Graduados'!$E:$F,2,FALSE),IFERROR(VLOOKUP(D756,'11. Gestion Administrativa'!$E:$F,2,FALSE),IFERROR(VLOOKUP(D756,'13. Gestión Académica'!$E:$F,2,FALSE),IFERROR(VLOOKUP(D756,'8. Asegura. de la Calid. y M'!$E:$F,2,FALSE),IFERROR(VLOOKUP(D756,'6. Gestión del Conocimiento'!$E:$F,2,FALSE),IFERROR(VLOOKUP(D756,'15. Gobernabilidad y Proceso...'!$E:$F,2,FALSE),IFERROR(VLOOKUP(D756,'12. Gestión del Talento Humano'!$E:$F,2,FALSE),IFERROR(VLOOKUP(D756,'14. Internacional... de la E.S.'!$E:$F,2,FALSE),IFERROR(VLOOKUP(D756,'10. Posgrado'!$E:$F,2,FALSE),IFERROR(VLOOKUP(D756,'17. Gestión TIC'!$E:$F,2,FALSE),IFERROR(VLOOKUP(D756,'16. Desa. del Sistema Educ.Sup.'!$E:$F,2,FALSE),IFERROR(VLOOKUP(D756,'9. Cultura de Inno. Insti...'!$E:$F,2,FALSE),VLOOKUP(D756,'7. Lo Esencial de la Reforma U.'!$E:$F,2,0)))))))))))))))))</f>
        <v>#N/A</v>
      </c>
      <c r="D757" s="31"/>
      <c r="E757" s="93"/>
      <c r="F757" s="93"/>
      <c r="G757" s="93"/>
      <c r="H757" s="76"/>
      <c r="I757" s="76"/>
      <c r="J757" s="76"/>
      <c r="K757" s="153"/>
    </row>
    <row r="758" spans="3:12" ht="15.75" thickBot="1">
      <c r="C758" s="177"/>
      <c r="D758" s="31"/>
      <c r="E758" s="93"/>
      <c r="F758" s="93"/>
      <c r="G758" s="93"/>
      <c r="H758" s="76"/>
      <c r="I758" s="76"/>
      <c r="J758" s="76"/>
      <c r="K758" s="153"/>
    </row>
    <row r="759" spans="3:12" ht="30.75" thickBot="1">
      <c r="C759" s="134" t="s">
        <v>44</v>
      </c>
      <c r="D759" s="138" t="s">
        <v>55</v>
      </c>
      <c r="E759" s="170" t="s">
        <v>56</v>
      </c>
      <c r="F759" s="138" t="s">
        <v>57</v>
      </c>
      <c r="G759" s="135" t="s">
        <v>27</v>
      </c>
      <c r="H759" s="133" t="s">
        <v>128</v>
      </c>
      <c r="I759" s="136" t="s">
        <v>46</v>
      </c>
      <c r="J759" s="136" t="s">
        <v>129</v>
      </c>
      <c r="K759" s="136" t="s">
        <v>407</v>
      </c>
      <c r="L759" s="136" t="s">
        <v>408</v>
      </c>
    </row>
    <row r="760" spans="3:12" ht="15.75" thickBot="1">
      <c r="C760" s="137" t="s">
        <v>479</v>
      </c>
      <c r="D760" s="199"/>
      <c r="E760" s="152">
        <v>12</v>
      </c>
      <c r="F760" s="297">
        <f>HLOOKUP($C760,$BZ$2:$CM$3,2,0)</f>
        <v>43674.39</v>
      </c>
      <c r="G760" s="113">
        <f>D760*E760*F760</f>
        <v>0</v>
      </c>
      <c r="H760" s="166"/>
      <c r="I760" s="114" t="s">
        <v>493</v>
      </c>
      <c r="J760" s="114" t="str">
        <f>VLOOKUP(I760,Presupuesto!$B$11:$C$565,2,0)</f>
        <v>SUELDOS Y SALARIOS PERMANENTES</v>
      </c>
      <c r="K760" s="218" t="s">
        <v>1444</v>
      </c>
      <c r="L760" s="98" t="s">
        <v>391</v>
      </c>
    </row>
    <row r="761" spans="3:12">
      <c r="C761" s="171" t="s">
        <v>58</v>
      </c>
      <c r="D761" s="163"/>
      <c r="E761" s="154">
        <v>0</v>
      </c>
      <c r="F761" s="100">
        <f>IF(E760=0,"",(G760/E760)/12*E760)</f>
        <v>0</v>
      </c>
      <c r="G761" s="97">
        <f>F761</f>
        <v>0</v>
      </c>
      <c r="H761" s="164"/>
      <c r="I761" s="116" t="s">
        <v>513</v>
      </c>
      <c r="J761" s="116" t="str">
        <f>VLOOKUP(I761,Presupuesto!$B$11:$C$565,2,0)</f>
        <v>AGUINALDO Y DECIMO CUARTO MES</v>
      </c>
      <c r="K761" s="98" t="str">
        <f t="shared" ref="K761:K792" si="24">$K$760</f>
        <v>Posgrado</v>
      </c>
      <c r="L761" s="98" t="s">
        <v>409</v>
      </c>
    </row>
    <row r="762" spans="3:12" ht="15.75" thickBot="1">
      <c r="C762" s="172" t="s">
        <v>59</v>
      </c>
      <c r="D762" s="163"/>
      <c r="E762" s="154">
        <v>0</v>
      </c>
      <c r="F762" s="117">
        <f>IF(E760&lt;6,"",((E760-6)/12)*(G760/E760))</f>
        <v>0</v>
      </c>
      <c r="G762" s="97">
        <f>F762</f>
        <v>0</v>
      </c>
      <c r="H762" s="164"/>
      <c r="I762" s="101" t="s">
        <v>516</v>
      </c>
      <c r="J762" s="101" t="str">
        <f>VLOOKUP(I762,Presupuesto!$B$11:$C$565,2,0)</f>
        <v>DECIMOCUARTO MES</v>
      </c>
      <c r="K762" s="98" t="str">
        <f t="shared" si="24"/>
        <v>Posgrado</v>
      </c>
      <c r="L762" s="98" t="s">
        <v>392</v>
      </c>
    </row>
    <row r="763" spans="3:12" ht="15.75" thickBot="1">
      <c r="C763" s="137" t="s">
        <v>480</v>
      </c>
      <c r="D763" s="199"/>
      <c r="E763" s="152">
        <v>12</v>
      </c>
      <c r="F763" s="297">
        <f>HLOOKUP($C763,$BZ$2:$CM$3,2,0)</f>
        <v>39703.99</v>
      </c>
      <c r="G763" s="113">
        <f>D763*E763*F763</f>
        <v>0</v>
      </c>
      <c r="H763" s="166"/>
      <c r="I763" s="114" t="s">
        <v>493</v>
      </c>
      <c r="J763" s="114" t="str">
        <f>VLOOKUP(I763,Presupuesto!$B$11:$C$565,2,0)</f>
        <v>SUELDOS Y SALARIOS PERMANENTES</v>
      </c>
      <c r="K763" s="98" t="str">
        <f t="shared" si="24"/>
        <v>Posgrado</v>
      </c>
      <c r="L763" s="98" t="s">
        <v>392</v>
      </c>
    </row>
    <row r="764" spans="3:12">
      <c r="C764" s="171" t="s">
        <v>58</v>
      </c>
      <c r="D764" s="163"/>
      <c r="E764" s="154">
        <v>0</v>
      </c>
      <c r="F764" s="100">
        <f>IF(E763=0,"",(G763/E763)/12*E763)</f>
        <v>0</v>
      </c>
      <c r="G764" s="97">
        <f>F764</f>
        <v>0</v>
      </c>
      <c r="H764" s="164"/>
      <c r="I764" s="116" t="s">
        <v>513</v>
      </c>
      <c r="J764" s="116" t="str">
        <f>VLOOKUP(I764,Presupuesto!$B$11:$C$565,2,0)</f>
        <v>AGUINALDO Y DECIMO CUARTO MES</v>
      </c>
      <c r="K764" s="98" t="str">
        <f t="shared" si="24"/>
        <v>Posgrado</v>
      </c>
      <c r="L764" s="98" t="s">
        <v>392</v>
      </c>
    </row>
    <row r="765" spans="3:12" ht="15.75" thickBot="1">
      <c r="C765" s="172" t="s">
        <v>59</v>
      </c>
      <c r="D765" s="163"/>
      <c r="E765" s="154">
        <v>0</v>
      </c>
      <c r="F765" s="117">
        <f>IF(E763&lt;6,"",((E763-6)/12)*(G763/E763))</f>
        <v>0</v>
      </c>
      <c r="G765" s="97">
        <f>F765</f>
        <v>0</v>
      </c>
      <c r="H765" s="164"/>
      <c r="I765" s="101" t="s">
        <v>516</v>
      </c>
      <c r="J765" s="101" t="str">
        <f>VLOOKUP(I765,Presupuesto!$B$11:$C$565,2,0)</f>
        <v>DECIMOCUARTO MES</v>
      </c>
      <c r="K765" s="98" t="str">
        <f t="shared" si="24"/>
        <v>Posgrado</v>
      </c>
      <c r="L765" s="98" t="s">
        <v>392</v>
      </c>
    </row>
    <row r="766" spans="3:12" ht="15.75" thickBot="1">
      <c r="C766" s="137" t="s">
        <v>481</v>
      </c>
      <c r="D766" s="199"/>
      <c r="E766" s="152">
        <v>12</v>
      </c>
      <c r="F766" s="297">
        <f>HLOOKUP($C766,$BZ$2:$CM$3,2,0)</f>
        <v>35733.589999999997</v>
      </c>
      <c r="G766" s="113">
        <f>D766*E766*F766</f>
        <v>0</v>
      </c>
      <c r="H766" s="166"/>
      <c r="I766" s="114" t="s">
        <v>493</v>
      </c>
      <c r="J766" s="114" t="str">
        <f>VLOOKUP(I766,Presupuesto!$B$11:$C$565,2,0)</f>
        <v>SUELDOS Y SALARIOS PERMANENTES</v>
      </c>
      <c r="K766" s="98" t="str">
        <f t="shared" si="24"/>
        <v>Posgrado</v>
      </c>
      <c r="L766" s="98" t="s">
        <v>392</v>
      </c>
    </row>
    <row r="767" spans="3:12">
      <c r="C767" s="171" t="s">
        <v>58</v>
      </c>
      <c r="D767" s="163"/>
      <c r="E767" s="154">
        <v>0</v>
      </c>
      <c r="F767" s="100">
        <f>IF(E766=0,"",(G766/E766)/12*E766)</f>
        <v>0</v>
      </c>
      <c r="G767" s="97">
        <f>F767</f>
        <v>0</v>
      </c>
      <c r="H767" s="164"/>
      <c r="I767" s="116" t="s">
        <v>513</v>
      </c>
      <c r="J767" s="116" t="str">
        <f>VLOOKUP(I767,Presupuesto!$B$11:$C$565,2,0)</f>
        <v>AGUINALDO Y DECIMO CUARTO MES</v>
      </c>
      <c r="K767" s="98" t="str">
        <f t="shared" si="24"/>
        <v>Posgrado</v>
      </c>
      <c r="L767" s="98" t="s">
        <v>392</v>
      </c>
    </row>
    <row r="768" spans="3:12" ht="15.75" thickBot="1">
      <c r="C768" s="172" t="s">
        <v>59</v>
      </c>
      <c r="D768" s="163"/>
      <c r="E768" s="154">
        <v>0</v>
      </c>
      <c r="F768" s="117">
        <f>IF(E766&lt;6,"",((E766-6)/12)*(G766/E766))</f>
        <v>0</v>
      </c>
      <c r="G768" s="97">
        <f>F768</f>
        <v>0</v>
      </c>
      <c r="H768" s="164"/>
      <c r="I768" s="101" t="s">
        <v>516</v>
      </c>
      <c r="J768" s="101" t="str">
        <f>VLOOKUP(I768,Presupuesto!$B$11:$C$565,2,0)</f>
        <v>DECIMOCUARTO MES</v>
      </c>
      <c r="K768" s="98" t="str">
        <f t="shared" si="24"/>
        <v>Posgrado</v>
      </c>
      <c r="L768" s="98" t="s">
        <v>392</v>
      </c>
    </row>
    <row r="769" spans="3:12" ht="15.75" thickBot="1">
      <c r="C769" s="137" t="s">
        <v>482</v>
      </c>
      <c r="D769" s="199"/>
      <c r="E769" s="152">
        <v>12</v>
      </c>
      <c r="F769" s="297">
        <f>HLOOKUP($C769,$BZ$2:$CM$3,2,0)</f>
        <v>31763.19</v>
      </c>
      <c r="G769" s="113">
        <f>D769*E769*F769</f>
        <v>0</v>
      </c>
      <c r="H769" s="166"/>
      <c r="I769" s="114" t="s">
        <v>493</v>
      </c>
      <c r="J769" s="114" t="str">
        <f>VLOOKUP(I769,Presupuesto!$B$11:$C$565,2,0)</f>
        <v>SUELDOS Y SALARIOS PERMANENTES</v>
      </c>
      <c r="K769" s="98" t="str">
        <f t="shared" si="24"/>
        <v>Posgrado</v>
      </c>
      <c r="L769" s="98" t="s">
        <v>392</v>
      </c>
    </row>
    <row r="770" spans="3:12">
      <c r="C770" s="171" t="s">
        <v>58</v>
      </c>
      <c r="D770" s="163"/>
      <c r="E770" s="154">
        <v>0</v>
      </c>
      <c r="F770" s="100">
        <f>IF(E769=0,"",(G769/E769)/12*E769)</f>
        <v>0</v>
      </c>
      <c r="G770" s="97">
        <f>F770</f>
        <v>0</v>
      </c>
      <c r="H770" s="164"/>
      <c r="I770" s="116" t="s">
        <v>513</v>
      </c>
      <c r="J770" s="116" t="str">
        <f>VLOOKUP(I770,Presupuesto!$B$11:$C$565,2,0)</f>
        <v>AGUINALDO Y DECIMO CUARTO MES</v>
      </c>
      <c r="K770" s="98" t="str">
        <f t="shared" si="24"/>
        <v>Posgrado</v>
      </c>
      <c r="L770" s="98" t="s">
        <v>392</v>
      </c>
    </row>
    <row r="771" spans="3:12" ht="15.75" thickBot="1">
      <c r="C771" s="172" t="s">
        <v>59</v>
      </c>
      <c r="D771" s="163"/>
      <c r="E771" s="154">
        <v>0</v>
      </c>
      <c r="F771" s="117">
        <f>IF(E769&lt;6,"",((E769-6)/12)*(G769/E769))</f>
        <v>0</v>
      </c>
      <c r="G771" s="97">
        <f>F771</f>
        <v>0</v>
      </c>
      <c r="H771" s="164"/>
      <c r="I771" s="101" t="s">
        <v>516</v>
      </c>
      <c r="J771" s="101" t="str">
        <f>VLOOKUP(I771,Presupuesto!$B$11:$C$565,2,0)</f>
        <v>DECIMOCUARTO MES</v>
      </c>
      <c r="K771" s="98" t="str">
        <f t="shared" si="24"/>
        <v>Posgrado</v>
      </c>
      <c r="L771" s="98" t="s">
        <v>392</v>
      </c>
    </row>
    <row r="772" spans="3:12" ht="15.75" thickBot="1">
      <c r="C772" s="137" t="s">
        <v>483</v>
      </c>
      <c r="D772" s="199"/>
      <c r="E772" s="152">
        <v>12</v>
      </c>
      <c r="F772" s="297">
        <f>HLOOKUP($C772,$BZ$2:$CM$3,2,0)</f>
        <v>29777.99</v>
      </c>
      <c r="G772" s="113">
        <f>D772*E772*F772</f>
        <v>0</v>
      </c>
      <c r="H772" s="166"/>
      <c r="I772" s="114" t="s">
        <v>493</v>
      </c>
      <c r="J772" s="114" t="str">
        <f>VLOOKUP(I772,Presupuesto!$B$11:$C$565,2,0)</f>
        <v>SUELDOS Y SALARIOS PERMANENTES</v>
      </c>
      <c r="K772" s="98" t="str">
        <f t="shared" si="24"/>
        <v>Posgrado</v>
      </c>
      <c r="L772" s="98" t="s">
        <v>392</v>
      </c>
    </row>
    <row r="773" spans="3:12">
      <c r="C773" s="171" t="s">
        <v>58</v>
      </c>
      <c r="D773" s="163"/>
      <c r="E773" s="154">
        <v>0</v>
      </c>
      <c r="F773" s="100">
        <f>IF(E772=0,"",(G772/E772)/12*E772)</f>
        <v>0</v>
      </c>
      <c r="G773" s="97">
        <f>F773</f>
        <v>0</v>
      </c>
      <c r="H773" s="164"/>
      <c r="I773" s="116" t="s">
        <v>513</v>
      </c>
      <c r="J773" s="116" t="str">
        <f>VLOOKUP(I773,Presupuesto!$B$11:$C$565,2,0)</f>
        <v>AGUINALDO Y DECIMO CUARTO MES</v>
      </c>
      <c r="K773" s="98" t="str">
        <f t="shared" si="24"/>
        <v>Posgrado</v>
      </c>
      <c r="L773" s="98" t="s">
        <v>392</v>
      </c>
    </row>
    <row r="774" spans="3:12" ht="15.75" thickBot="1">
      <c r="C774" s="172" t="s">
        <v>59</v>
      </c>
      <c r="D774" s="163"/>
      <c r="E774" s="154">
        <v>0</v>
      </c>
      <c r="F774" s="117">
        <f>IF(E772&lt;6,"",((E772-6)/12)*(G772/E772))</f>
        <v>0</v>
      </c>
      <c r="G774" s="97">
        <f>F774</f>
        <v>0</v>
      </c>
      <c r="H774" s="164"/>
      <c r="I774" s="101" t="s">
        <v>516</v>
      </c>
      <c r="J774" s="101" t="str">
        <f>VLOOKUP(I774,Presupuesto!$B$11:$C$565,2,0)</f>
        <v>DECIMOCUARTO MES</v>
      </c>
      <c r="K774" s="98" t="str">
        <f t="shared" si="24"/>
        <v>Posgrado</v>
      </c>
      <c r="L774" s="98" t="s">
        <v>392</v>
      </c>
    </row>
    <row r="775" spans="3:12" ht="15.75" thickBot="1">
      <c r="C775" s="137" t="s">
        <v>484</v>
      </c>
      <c r="D775" s="199"/>
      <c r="E775" s="152">
        <v>12</v>
      </c>
      <c r="F775" s="297">
        <f>HLOOKUP($C775,$BZ$2:$CM$3,2,0)</f>
        <v>27792.79</v>
      </c>
      <c r="G775" s="113">
        <f>D775*E775*F775</f>
        <v>0</v>
      </c>
      <c r="H775" s="166"/>
      <c r="I775" s="114" t="s">
        <v>493</v>
      </c>
      <c r="J775" s="114" t="str">
        <f>VLOOKUP(I775,Presupuesto!$B$11:$C$565,2,0)</f>
        <v>SUELDOS Y SALARIOS PERMANENTES</v>
      </c>
      <c r="K775" s="98" t="str">
        <f t="shared" si="24"/>
        <v>Posgrado</v>
      </c>
      <c r="L775" s="98" t="s">
        <v>392</v>
      </c>
    </row>
    <row r="776" spans="3:12">
      <c r="C776" s="171" t="s">
        <v>58</v>
      </c>
      <c r="D776" s="163"/>
      <c r="E776" s="154">
        <v>0</v>
      </c>
      <c r="F776" s="100">
        <f>IF(E775=0,"",(G775/E775)/12*E775)</f>
        <v>0</v>
      </c>
      <c r="G776" s="97">
        <f>F776</f>
        <v>0</v>
      </c>
      <c r="H776" s="164"/>
      <c r="I776" s="116" t="s">
        <v>513</v>
      </c>
      <c r="J776" s="116" t="str">
        <f>VLOOKUP(I776,Presupuesto!$B$11:$C$565,2,0)</f>
        <v>AGUINALDO Y DECIMO CUARTO MES</v>
      </c>
      <c r="K776" s="98" t="str">
        <f t="shared" si="24"/>
        <v>Posgrado</v>
      </c>
      <c r="L776" s="98" t="s">
        <v>392</v>
      </c>
    </row>
    <row r="777" spans="3:12" ht="15.75" thickBot="1">
      <c r="C777" s="172" t="s">
        <v>59</v>
      </c>
      <c r="D777" s="163"/>
      <c r="E777" s="154">
        <v>0</v>
      </c>
      <c r="F777" s="117">
        <f>IF(E775&lt;6,"",((E775-6)/12)*(G775/E775))</f>
        <v>0</v>
      </c>
      <c r="G777" s="97">
        <f>F777</f>
        <v>0</v>
      </c>
      <c r="H777" s="164"/>
      <c r="I777" s="101" t="s">
        <v>516</v>
      </c>
      <c r="J777" s="101" t="str">
        <f>VLOOKUP(I777,Presupuesto!$B$11:$C$565,2,0)</f>
        <v>DECIMOCUARTO MES</v>
      </c>
      <c r="K777" s="98" t="str">
        <f t="shared" si="24"/>
        <v>Posgrado</v>
      </c>
      <c r="L777" s="98" t="s">
        <v>392</v>
      </c>
    </row>
    <row r="778" spans="3:12" ht="15.75" thickBot="1">
      <c r="C778" s="137" t="s">
        <v>485</v>
      </c>
      <c r="D778" s="199"/>
      <c r="E778" s="152">
        <v>12</v>
      </c>
      <c r="F778" s="297">
        <f>HLOOKUP($C778,$BZ$2:$CM$3,2,0)</f>
        <v>18859.39</v>
      </c>
      <c r="G778" s="113">
        <f>D778*E778*F778</f>
        <v>0</v>
      </c>
      <c r="H778" s="166"/>
      <c r="I778" s="114" t="s">
        <v>493</v>
      </c>
      <c r="J778" s="114" t="str">
        <f>VLOOKUP(I778,Presupuesto!$B$11:$C$565,2,0)</f>
        <v>SUELDOS Y SALARIOS PERMANENTES</v>
      </c>
      <c r="K778" s="98" t="str">
        <f t="shared" si="24"/>
        <v>Posgrado</v>
      </c>
      <c r="L778" s="98" t="s">
        <v>392</v>
      </c>
    </row>
    <row r="779" spans="3:12">
      <c r="C779" s="171" t="s">
        <v>58</v>
      </c>
      <c r="D779" s="163"/>
      <c r="E779" s="154">
        <v>0</v>
      </c>
      <c r="F779" s="100">
        <f>IF(E778=0,"",(G778/E778)/12*E778)</f>
        <v>0</v>
      </c>
      <c r="G779" s="97">
        <f>F779</f>
        <v>0</v>
      </c>
      <c r="H779" s="164"/>
      <c r="I779" s="116" t="s">
        <v>513</v>
      </c>
      <c r="J779" s="116" t="str">
        <f>VLOOKUP(I779,Presupuesto!$B$11:$C$565,2,0)</f>
        <v>AGUINALDO Y DECIMO CUARTO MES</v>
      </c>
      <c r="K779" s="98" t="str">
        <f t="shared" si="24"/>
        <v>Posgrado</v>
      </c>
      <c r="L779" s="98" t="s">
        <v>392</v>
      </c>
    </row>
    <row r="780" spans="3:12" ht="15.75" thickBot="1">
      <c r="C780" s="172" t="s">
        <v>59</v>
      </c>
      <c r="D780" s="163"/>
      <c r="E780" s="154">
        <v>0</v>
      </c>
      <c r="F780" s="117">
        <f>IF(E778&lt;6,"",((E778-6)/12)*(G778/E778))</f>
        <v>0</v>
      </c>
      <c r="G780" s="97">
        <f>F780</f>
        <v>0</v>
      </c>
      <c r="H780" s="164"/>
      <c r="I780" s="101" t="s">
        <v>516</v>
      </c>
      <c r="J780" s="101" t="str">
        <f>VLOOKUP(I780,Presupuesto!$B$11:$C$565,2,0)</f>
        <v>DECIMOCUARTO MES</v>
      </c>
      <c r="K780" s="98" t="str">
        <f t="shared" si="24"/>
        <v>Posgrado</v>
      </c>
      <c r="L780" s="98" t="s">
        <v>392</v>
      </c>
    </row>
    <row r="781" spans="3:12" ht="15.75" thickBot="1">
      <c r="C781" s="137" t="s">
        <v>486</v>
      </c>
      <c r="D781" s="199"/>
      <c r="E781" s="152">
        <v>12</v>
      </c>
      <c r="F781" s="297">
        <f>HLOOKUP($C781,$BZ$2:$CM$3,2,0)</f>
        <v>17866.8</v>
      </c>
      <c r="G781" s="113">
        <f>D781*E781*F781</f>
        <v>0</v>
      </c>
      <c r="H781" s="166"/>
      <c r="I781" s="114" t="s">
        <v>493</v>
      </c>
      <c r="J781" s="114" t="str">
        <f>VLOOKUP(I781,Presupuesto!$B$11:$C$565,2,0)</f>
        <v>SUELDOS Y SALARIOS PERMANENTES</v>
      </c>
      <c r="K781" s="98" t="str">
        <f t="shared" si="24"/>
        <v>Posgrado</v>
      </c>
      <c r="L781" s="98" t="s">
        <v>392</v>
      </c>
    </row>
    <row r="782" spans="3:12">
      <c r="C782" s="171" t="s">
        <v>58</v>
      </c>
      <c r="D782" s="163"/>
      <c r="E782" s="154">
        <v>0</v>
      </c>
      <c r="F782" s="100">
        <f>IF(E781=0,"",(G781/E781)/12*E781)</f>
        <v>0</v>
      </c>
      <c r="G782" s="97">
        <f>F782</f>
        <v>0</v>
      </c>
      <c r="H782" s="164"/>
      <c r="I782" s="116" t="s">
        <v>513</v>
      </c>
      <c r="J782" s="116" t="str">
        <f>VLOOKUP(I782,Presupuesto!$B$11:$C$565,2,0)</f>
        <v>AGUINALDO Y DECIMO CUARTO MES</v>
      </c>
      <c r="K782" s="98" t="str">
        <f t="shared" si="24"/>
        <v>Posgrado</v>
      </c>
      <c r="L782" s="98" t="s">
        <v>392</v>
      </c>
    </row>
    <row r="783" spans="3:12" ht="15.75" thickBot="1">
      <c r="C783" s="172" t="s">
        <v>59</v>
      </c>
      <c r="D783" s="163"/>
      <c r="E783" s="154">
        <v>0</v>
      </c>
      <c r="F783" s="117">
        <f>IF(E781&lt;6,"",((E781-6)/12)*(G781/E781))</f>
        <v>0</v>
      </c>
      <c r="G783" s="97">
        <f>F783</f>
        <v>0</v>
      </c>
      <c r="H783" s="164"/>
      <c r="I783" s="101" t="s">
        <v>516</v>
      </c>
      <c r="J783" s="101" t="str">
        <f>VLOOKUP(I783,Presupuesto!$B$11:$C$565,2,0)</f>
        <v>DECIMOCUARTO MES</v>
      </c>
      <c r="K783" s="98" t="str">
        <f t="shared" si="24"/>
        <v>Posgrado</v>
      </c>
      <c r="L783" s="98" t="s">
        <v>392</v>
      </c>
    </row>
    <row r="784" spans="3:12" ht="15.75" thickBot="1">
      <c r="C784" s="137" t="s">
        <v>487</v>
      </c>
      <c r="D784" s="199"/>
      <c r="E784" s="152">
        <v>12</v>
      </c>
      <c r="F784" s="297">
        <f>HLOOKUP($C784,$BZ$2:$CM$3,2,0)</f>
        <v>13896.4</v>
      </c>
      <c r="G784" s="113">
        <f>D784*E784*F784</f>
        <v>0</v>
      </c>
      <c r="H784" s="166"/>
      <c r="I784" s="114" t="s">
        <v>493</v>
      </c>
      <c r="J784" s="114" t="str">
        <f>VLOOKUP(I784,Presupuesto!$B$11:$C$565,2,0)</f>
        <v>SUELDOS Y SALARIOS PERMANENTES</v>
      </c>
      <c r="K784" s="98" t="str">
        <f t="shared" si="24"/>
        <v>Posgrado</v>
      </c>
      <c r="L784" s="98" t="s">
        <v>392</v>
      </c>
    </row>
    <row r="785" spans="3:12">
      <c r="C785" s="171" t="s">
        <v>58</v>
      </c>
      <c r="D785" s="163"/>
      <c r="E785" s="154">
        <v>0</v>
      </c>
      <c r="F785" s="100">
        <f>IF(E784=0,"",(G784/E784)/12*E784)</f>
        <v>0</v>
      </c>
      <c r="G785" s="97">
        <f>F785</f>
        <v>0</v>
      </c>
      <c r="H785" s="164"/>
      <c r="I785" s="116" t="s">
        <v>513</v>
      </c>
      <c r="J785" s="116" t="str">
        <f>VLOOKUP(I785,Presupuesto!$B$11:$C$565,2,0)</f>
        <v>AGUINALDO Y DECIMO CUARTO MES</v>
      </c>
      <c r="K785" s="98" t="str">
        <f t="shared" si="24"/>
        <v>Posgrado</v>
      </c>
      <c r="L785" s="98" t="s">
        <v>392</v>
      </c>
    </row>
    <row r="786" spans="3:12" ht="15.75" thickBot="1">
      <c r="C786" s="172" t="s">
        <v>59</v>
      </c>
      <c r="D786" s="163"/>
      <c r="E786" s="154">
        <v>0</v>
      </c>
      <c r="F786" s="117">
        <f>IF(E784&lt;6,"",((E784-6)/12)*(G784/E784))</f>
        <v>0</v>
      </c>
      <c r="G786" s="97">
        <f>F786</f>
        <v>0</v>
      </c>
      <c r="H786" s="164"/>
      <c r="I786" s="101" t="s">
        <v>516</v>
      </c>
      <c r="J786" s="101" t="str">
        <f>VLOOKUP(I786,Presupuesto!$B$11:$C$565,2,0)</f>
        <v>DECIMOCUARTO MES</v>
      </c>
      <c r="K786" s="98" t="str">
        <f t="shared" si="24"/>
        <v>Posgrado</v>
      </c>
      <c r="L786" s="98" t="s">
        <v>392</v>
      </c>
    </row>
    <row r="787" spans="3:12" ht="15.75" thickBot="1">
      <c r="C787" s="137" t="s">
        <v>488</v>
      </c>
      <c r="D787" s="199"/>
      <c r="E787" s="152">
        <v>12</v>
      </c>
      <c r="F787" s="297">
        <f>HLOOKUP($C787,$BZ$2:$CM$3,2,0)</f>
        <v>15004.09</v>
      </c>
      <c r="G787" s="113">
        <f>D787*E787*F787</f>
        <v>0</v>
      </c>
      <c r="H787" s="166"/>
      <c r="I787" s="114" t="s">
        <v>493</v>
      </c>
      <c r="J787" s="114" t="str">
        <f>VLOOKUP(I787,Presupuesto!$B$11:$C$565,2,0)</f>
        <v>SUELDOS Y SALARIOS PERMANENTES</v>
      </c>
      <c r="K787" s="98" t="str">
        <f t="shared" si="24"/>
        <v>Posgrado</v>
      </c>
      <c r="L787" s="98" t="s">
        <v>392</v>
      </c>
    </row>
    <row r="788" spans="3:12">
      <c r="C788" s="171" t="s">
        <v>58</v>
      </c>
      <c r="D788" s="163"/>
      <c r="E788" s="154">
        <v>0</v>
      </c>
      <c r="F788" s="100">
        <f>IF(E787=0,"",(G787/E787)/12*E787)</f>
        <v>0</v>
      </c>
      <c r="G788" s="97">
        <f>F788</f>
        <v>0</v>
      </c>
      <c r="H788" s="164"/>
      <c r="I788" s="116" t="s">
        <v>513</v>
      </c>
      <c r="J788" s="116" t="str">
        <f>VLOOKUP(I788,Presupuesto!$B$11:$C$565,2,0)</f>
        <v>AGUINALDO Y DECIMO CUARTO MES</v>
      </c>
      <c r="K788" s="98" t="str">
        <f t="shared" si="24"/>
        <v>Posgrado</v>
      </c>
      <c r="L788" s="98" t="s">
        <v>392</v>
      </c>
    </row>
    <row r="789" spans="3:12" ht="15.75" thickBot="1">
      <c r="C789" s="172" t="s">
        <v>59</v>
      </c>
      <c r="D789" s="163"/>
      <c r="E789" s="154">
        <v>0</v>
      </c>
      <c r="F789" s="117">
        <f>IF(E787&lt;6,"",((E787-6)/12)*(G787/E787))</f>
        <v>0</v>
      </c>
      <c r="G789" s="97">
        <f>F789</f>
        <v>0</v>
      </c>
      <c r="H789" s="164"/>
      <c r="I789" s="101" t="s">
        <v>516</v>
      </c>
      <c r="J789" s="101" t="str">
        <f>VLOOKUP(I789,Presupuesto!$B$11:$C$565,2,0)</f>
        <v>DECIMOCUARTO MES</v>
      </c>
      <c r="K789" s="98" t="str">
        <f t="shared" si="24"/>
        <v>Posgrado</v>
      </c>
      <c r="L789" s="98" t="s">
        <v>392</v>
      </c>
    </row>
    <row r="790" spans="3:12" ht="15.75" thickBot="1">
      <c r="C790" s="137" t="s">
        <v>489</v>
      </c>
      <c r="D790" s="199"/>
      <c r="E790" s="152">
        <v>12</v>
      </c>
      <c r="F790" s="297">
        <f>HLOOKUP($C790,$BZ$2:$CM$3,2,0)</f>
        <v>13238.9</v>
      </c>
      <c r="G790" s="113">
        <f>D790*E790*F790</f>
        <v>0</v>
      </c>
      <c r="H790" s="166"/>
      <c r="I790" s="114" t="s">
        <v>493</v>
      </c>
      <c r="J790" s="114" t="str">
        <f>VLOOKUP(I790,Presupuesto!$B$11:$C$565,2,0)</f>
        <v>SUELDOS Y SALARIOS PERMANENTES</v>
      </c>
      <c r="K790" s="98" t="str">
        <f t="shared" si="24"/>
        <v>Posgrado</v>
      </c>
      <c r="L790" s="98" t="s">
        <v>392</v>
      </c>
    </row>
    <row r="791" spans="3:12">
      <c r="C791" s="171" t="s">
        <v>58</v>
      </c>
      <c r="D791" s="163"/>
      <c r="E791" s="154">
        <v>0</v>
      </c>
      <c r="F791" s="100">
        <f>IF(E790=0,"",(G790/E790)/12*E790)</f>
        <v>0</v>
      </c>
      <c r="G791" s="97">
        <f>F791</f>
        <v>0</v>
      </c>
      <c r="H791" s="164"/>
      <c r="I791" s="116" t="s">
        <v>513</v>
      </c>
      <c r="J791" s="116" t="str">
        <f>VLOOKUP(I791,Presupuesto!$B$11:$C$565,2,0)</f>
        <v>AGUINALDO Y DECIMO CUARTO MES</v>
      </c>
      <c r="K791" s="98" t="str">
        <f t="shared" si="24"/>
        <v>Posgrado</v>
      </c>
      <c r="L791" s="98" t="s">
        <v>392</v>
      </c>
    </row>
    <row r="792" spans="3:12" ht="15.75" thickBot="1">
      <c r="C792" s="172" t="s">
        <v>59</v>
      </c>
      <c r="D792" s="163"/>
      <c r="E792" s="154">
        <v>0</v>
      </c>
      <c r="F792" s="117">
        <f>IF(E790&lt;6,"",((E790-6)/12)*(G790/E790))</f>
        <v>0</v>
      </c>
      <c r="G792" s="97">
        <f>F792</f>
        <v>0</v>
      </c>
      <c r="H792" s="164"/>
      <c r="I792" s="101" t="s">
        <v>516</v>
      </c>
      <c r="J792" s="101" t="str">
        <f>VLOOKUP(I792,Presupuesto!$B$11:$C$565,2,0)</f>
        <v>DECIMOCUARTO MES</v>
      </c>
      <c r="K792" s="98" t="str">
        <f t="shared" si="24"/>
        <v>Posgrado</v>
      </c>
      <c r="L792" s="98" t="s">
        <v>392</v>
      </c>
    </row>
    <row r="793" spans="3:12" ht="15.75" thickBot="1">
      <c r="C793" s="137" t="s">
        <v>490</v>
      </c>
      <c r="D793" s="199"/>
      <c r="E793" s="152">
        <v>12</v>
      </c>
      <c r="F793" s="297">
        <f>HLOOKUP($C793,$BZ$2:$CM$3,2,0)</f>
        <v>12356.31</v>
      </c>
      <c r="G793" s="113">
        <f>D793*E793*F793</f>
        <v>0</v>
      </c>
      <c r="H793" s="166"/>
      <c r="I793" s="114" t="s">
        <v>493</v>
      </c>
      <c r="J793" s="114" t="str">
        <f>VLOOKUP(I793,Presupuesto!$B$11:$C$565,2,0)</f>
        <v>SUELDOS Y SALARIOS PERMANENTES</v>
      </c>
      <c r="K793" s="98" t="str">
        <f t="shared" ref="K793:K810" si="25">$K$760</f>
        <v>Posgrado</v>
      </c>
      <c r="L793" s="98" t="s">
        <v>392</v>
      </c>
    </row>
    <row r="794" spans="3:12">
      <c r="C794" s="171" t="s">
        <v>58</v>
      </c>
      <c r="D794" s="163"/>
      <c r="E794" s="154">
        <v>0</v>
      </c>
      <c r="F794" s="100">
        <f>IF(E793=0,"",(G793/E793)/12*E793)</f>
        <v>0</v>
      </c>
      <c r="G794" s="97">
        <f>F794</f>
        <v>0</v>
      </c>
      <c r="H794" s="164"/>
      <c r="I794" s="116" t="s">
        <v>513</v>
      </c>
      <c r="J794" s="116" t="str">
        <f>VLOOKUP(I794,Presupuesto!$B$11:$C$565,2,0)</f>
        <v>AGUINALDO Y DECIMO CUARTO MES</v>
      </c>
      <c r="K794" s="98" t="str">
        <f t="shared" si="25"/>
        <v>Posgrado</v>
      </c>
      <c r="L794" s="98" t="s">
        <v>392</v>
      </c>
    </row>
    <row r="795" spans="3:12" ht="15.75" thickBot="1">
      <c r="C795" s="172" t="s">
        <v>59</v>
      </c>
      <c r="D795" s="163"/>
      <c r="E795" s="154">
        <v>0</v>
      </c>
      <c r="F795" s="117">
        <f>IF(E793&lt;6,"",((E793-6)/12)*(G793/E793))</f>
        <v>0</v>
      </c>
      <c r="G795" s="97">
        <f>F795</f>
        <v>0</v>
      </c>
      <c r="H795" s="164"/>
      <c r="I795" s="101" t="s">
        <v>516</v>
      </c>
      <c r="J795" s="101" t="str">
        <f>VLOOKUP(I795,Presupuesto!$B$11:$C$565,2,0)</f>
        <v>DECIMOCUARTO MES</v>
      </c>
      <c r="K795" s="98" t="str">
        <f t="shared" si="25"/>
        <v>Posgrado</v>
      </c>
      <c r="L795" s="98" t="s">
        <v>392</v>
      </c>
    </row>
    <row r="796" spans="3:12" ht="15.75" thickBot="1">
      <c r="C796" s="137" t="s">
        <v>491</v>
      </c>
      <c r="D796" s="199"/>
      <c r="E796" s="152">
        <v>12</v>
      </c>
      <c r="F796" s="297">
        <f>HLOOKUP($C796,$BZ$2:$CM$3,2,0)</f>
        <v>463.22</v>
      </c>
      <c r="G796" s="113">
        <f>D796*E796*F796</f>
        <v>0</v>
      </c>
      <c r="H796" s="166"/>
      <c r="I796" s="114" t="s">
        <v>493</v>
      </c>
      <c r="J796" s="114" t="str">
        <f>VLOOKUP(I796,Presupuesto!$B$11:$C$565,2,0)</f>
        <v>SUELDOS Y SALARIOS PERMANENTES</v>
      </c>
      <c r="K796" s="98" t="str">
        <f t="shared" si="25"/>
        <v>Posgrado</v>
      </c>
      <c r="L796" s="98" t="s">
        <v>392</v>
      </c>
    </row>
    <row r="797" spans="3:12">
      <c r="C797" s="171" t="s">
        <v>58</v>
      </c>
      <c r="D797" s="163"/>
      <c r="E797" s="154">
        <v>0</v>
      </c>
      <c r="F797" s="100">
        <f>IF(E796=0,"",(G796/E796)/12*E796)</f>
        <v>0</v>
      </c>
      <c r="G797" s="97">
        <f>F797</f>
        <v>0</v>
      </c>
      <c r="H797" s="164"/>
      <c r="I797" s="116" t="s">
        <v>513</v>
      </c>
      <c r="J797" s="116" t="str">
        <f>VLOOKUP(I797,Presupuesto!$B$11:$C$565,2,0)</f>
        <v>AGUINALDO Y DECIMO CUARTO MES</v>
      </c>
      <c r="K797" s="98" t="str">
        <f t="shared" si="25"/>
        <v>Posgrado</v>
      </c>
      <c r="L797" s="98" t="s">
        <v>392</v>
      </c>
    </row>
    <row r="798" spans="3:12" ht="15.75" thickBot="1">
      <c r="C798" s="172" t="s">
        <v>59</v>
      </c>
      <c r="D798" s="163"/>
      <c r="E798" s="154">
        <v>0</v>
      </c>
      <c r="F798" s="117">
        <f>IF(E796&lt;6,"",((E796-6)/12)*(G796/E796))</f>
        <v>0</v>
      </c>
      <c r="G798" s="97">
        <f>F798</f>
        <v>0</v>
      </c>
      <c r="H798" s="164"/>
      <c r="I798" s="101" t="s">
        <v>516</v>
      </c>
      <c r="J798" s="101" t="str">
        <f>VLOOKUP(I798,Presupuesto!$B$11:$C$565,2,0)</f>
        <v>DECIMOCUARTO MES</v>
      </c>
      <c r="K798" s="98" t="str">
        <f t="shared" si="25"/>
        <v>Posgrado</v>
      </c>
      <c r="L798" s="98" t="s">
        <v>392</v>
      </c>
    </row>
    <row r="799" spans="3:12" ht="15.75" thickBot="1">
      <c r="C799" s="137" t="s">
        <v>492</v>
      </c>
      <c r="D799" s="199"/>
      <c r="E799" s="152">
        <v>12</v>
      </c>
      <c r="F799" s="297">
        <f>HLOOKUP($C799,$BZ$2:$CM$3,2,0)</f>
        <v>2007.3</v>
      </c>
      <c r="G799" s="113">
        <f>D799*E799*F799</f>
        <v>0</v>
      </c>
      <c r="H799" s="166"/>
      <c r="I799" s="114" t="s">
        <v>493</v>
      </c>
      <c r="J799" s="114" t="str">
        <f>VLOOKUP(I799,Presupuesto!$B$11:$C$565,2,0)</f>
        <v>SUELDOS Y SALARIOS PERMANENTES</v>
      </c>
      <c r="K799" s="98" t="str">
        <f t="shared" si="25"/>
        <v>Posgrado</v>
      </c>
      <c r="L799" s="98" t="s">
        <v>392</v>
      </c>
    </row>
    <row r="800" spans="3:12">
      <c r="C800" s="171" t="s">
        <v>58</v>
      </c>
      <c r="D800" s="163"/>
      <c r="E800" s="154">
        <v>0</v>
      </c>
      <c r="F800" s="100">
        <f>IF(E799=0,"",(G799/E799)/12*E799)</f>
        <v>0</v>
      </c>
      <c r="G800" s="97">
        <f>F800</f>
        <v>0</v>
      </c>
      <c r="H800" s="164"/>
      <c r="I800" s="116" t="s">
        <v>513</v>
      </c>
      <c r="J800" s="116" t="str">
        <f>VLOOKUP(I800,Presupuesto!$B$11:$C$565,2,0)</f>
        <v>AGUINALDO Y DECIMO CUARTO MES</v>
      </c>
      <c r="K800" s="98" t="str">
        <f t="shared" si="25"/>
        <v>Posgrado</v>
      </c>
      <c r="L800" s="98" t="s">
        <v>392</v>
      </c>
    </row>
    <row r="801" spans="3:12" ht="15.75" thickBot="1">
      <c r="C801" s="172" t="s">
        <v>59</v>
      </c>
      <c r="D801" s="163"/>
      <c r="E801" s="154">
        <v>0</v>
      </c>
      <c r="F801" s="117">
        <f>IF(E799&lt;6,"",((E799-6)/12)*(G799/E799))</f>
        <v>0</v>
      </c>
      <c r="G801" s="97">
        <f>F801</f>
        <v>0</v>
      </c>
      <c r="H801" s="164"/>
      <c r="I801" s="101" t="s">
        <v>516</v>
      </c>
      <c r="J801" s="101" t="str">
        <f>VLOOKUP(I801,Presupuesto!$B$11:$C$565,2,0)</f>
        <v>DECIMOCUARTO MES</v>
      </c>
      <c r="K801" s="98" t="str">
        <f t="shared" si="25"/>
        <v>Posgrado</v>
      </c>
      <c r="L801" s="98" t="s">
        <v>392</v>
      </c>
    </row>
    <row r="802" spans="3:12" ht="15.75" thickBot="1">
      <c r="C802" s="140" t="s">
        <v>83</v>
      </c>
      <c r="D802" s="199"/>
      <c r="E802" s="152">
        <v>12</v>
      </c>
      <c r="F802" s="139">
        <v>30000</v>
      </c>
      <c r="G802" s="113">
        <f>D802*E802*F802</f>
        <v>0</v>
      </c>
      <c r="H802" s="166"/>
      <c r="I802" s="114" t="s">
        <v>561</v>
      </c>
      <c r="J802" s="114" t="str">
        <f>VLOOKUP(I802,Presupuesto!$B$11:$C$565,2,0)</f>
        <v>CONTRATOS ESPECIALES</v>
      </c>
      <c r="K802" s="98" t="str">
        <f t="shared" si="25"/>
        <v>Posgrado</v>
      </c>
      <c r="L802" s="98" t="s">
        <v>392</v>
      </c>
    </row>
    <row r="803" spans="3:12">
      <c r="C803" s="171" t="s">
        <v>58</v>
      </c>
      <c r="D803" s="163"/>
      <c r="E803" s="154">
        <v>0</v>
      </c>
      <c r="F803" s="117">
        <f>IF(E802=0,"",(G802/E802)/12*E802)</f>
        <v>0</v>
      </c>
      <c r="G803" s="97">
        <f>F803</f>
        <v>0</v>
      </c>
      <c r="H803" s="164"/>
      <c r="I803" s="101" t="s">
        <v>561</v>
      </c>
      <c r="J803" s="101" t="str">
        <f>VLOOKUP(I803,Presupuesto!$B$11:$C$565,2,0)</f>
        <v>CONTRATOS ESPECIALES</v>
      </c>
      <c r="K803" s="98" t="str">
        <f t="shared" si="25"/>
        <v>Posgrado</v>
      </c>
      <c r="L803" s="98" t="s">
        <v>391</v>
      </c>
    </row>
    <row r="804" spans="3:12" ht="15.75" thickBot="1">
      <c r="C804" s="172" t="s">
        <v>59</v>
      </c>
      <c r="D804" s="163"/>
      <c r="E804" s="154">
        <v>0</v>
      </c>
      <c r="F804" s="100">
        <f>IF(E802&lt;6,"",((E802-6)/12)*(G802/E802))</f>
        <v>0</v>
      </c>
      <c r="G804" s="97">
        <f>F804</f>
        <v>0</v>
      </c>
      <c r="H804" s="164"/>
      <c r="I804" s="101" t="s">
        <v>561</v>
      </c>
      <c r="J804" s="101" t="str">
        <f>VLOOKUP(I804,Presupuesto!$B$11:$C$565,2,0)</f>
        <v>CONTRATOS ESPECIALES</v>
      </c>
      <c r="K804" s="98" t="str">
        <f t="shared" si="25"/>
        <v>Posgrado</v>
      </c>
      <c r="L804" s="98" t="s">
        <v>396</v>
      </c>
    </row>
    <row r="805" spans="3:12" ht="15.75" thickBot="1">
      <c r="C805" s="140" t="s">
        <v>60</v>
      </c>
      <c r="D805" s="199"/>
      <c r="E805" s="152">
        <v>12</v>
      </c>
      <c r="F805" s="118">
        <v>30000</v>
      </c>
      <c r="G805" s="113">
        <f>D805*E805*F805</f>
        <v>0</v>
      </c>
      <c r="H805" s="166"/>
      <c r="I805" s="114" t="s">
        <v>702</v>
      </c>
      <c r="J805" s="114" t="str">
        <f>VLOOKUP(I805,Presupuesto!$B$11:$C$565,2,0)</f>
        <v>OTROS SERVICIOS TECNICOS Y PROFESIONALES</v>
      </c>
      <c r="K805" s="98" t="str">
        <f t="shared" si="25"/>
        <v>Posgrado</v>
      </c>
      <c r="L805" s="98" t="s">
        <v>391</v>
      </c>
    </row>
    <row r="806" spans="3:12">
      <c r="C806" s="171" t="s">
        <v>58</v>
      </c>
      <c r="D806" s="163"/>
      <c r="E806" s="154">
        <v>0</v>
      </c>
      <c r="F806" s="100">
        <v>0</v>
      </c>
      <c r="G806" s="97">
        <f>F806</f>
        <v>0</v>
      </c>
      <c r="H806" s="164"/>
      <c r="I806" s="101" t="s">
        <v>702</v>
      </c>
      <c r="J806" s="101" t="str">
        <f>VLOOKUP(I806,Presupuesto!$B$11:$C$565,2,0)</f>
        <v>OTROS SERVICIOS TECNICOS Y PROFESIONALES</v>
      </c>
      <c r="K806" s="98" t="str">
        <f t="shared" si="25"/>
        <v>Posgrado</v>
      </c>
      <c r="L806" s="98" t="s">
        <v>391</v>
      </c>
    </row>
    <row r="807" spans="3:12" ht="15.75" thickBot="1">
      <c r="C807" s="172" t="s">
        <v>59</v>
      </c>
      <c r="D807" s="163"/>
      <c r="E807" s="154">
        <v>0</v>
      </c>
      <c r="F807" s="100">
        <v>0</v>
      </c>
      <c r="G807" s="97">
        <f>F807</f>
        <v>0</v>
      </c>
      <c r="H807" s="164"/>
      <c r="I807" s="101" t="s">
        <v>702</v>
      </c>
      <c r="J807" s="101" t="str">
        <f>VLOOKUP(I807,Presupuesto!$B$11:$C$565,2,0)</f>
        <v>OTROS SERVICIOS TECNICOS Y PROFESIONALES</v>
      </c>
      <c r="K807" s="98" t="str">
        <f t="shared" si="25"/>
        <v>Posgrado</v>
      </c>
      <c r="L807" s="98" t="s">
        <v>391</v>
      </c>
    </row>
    <row r="808" spans="3:12" ht="15.75" thickBot="1">
      <c r="C808" s="140" t="s">
        <v>61</v>
      </c>
      <c r="D808" s="199"/>
      <c r="E808" s="152">
        <v>12</v>
      </c>
      <c r="F808" s="118">
        <v>30000</v>
      </c>
      <c r="G808" s="113">
        <f>D808*E808*F808</f>
        <v>0</v>
      </c>
      <c r="H808" s="166"/>
      <c r="I808" s="114" t="s">
        <v>493</v>
      </c>
      <c r="J808" s="114" t="str">
        <f>VLOOKUP(I808,Presupuesto!$B$11:$C$565,2,0)</f>
        <v>SUELDOS Y SALARIOS PERMANENTES</v>
      </c>
      <c r="K808" s="98" t="str">
        <f t="shared" si="25"/>
        <v>Posgrado</v>
      </c>
      <c r="L808" s="98" t="s">
        <v>391</v>
      </c>
    </row>
    <row r="809" spans="3:12">
      <c r="C809" s="171" t="s">
        <v>58</v>
      </c>
      <c r="D809" s="169"/>
      <c r="E809" s="131">
        <v>0</v>
      </c>
      <c r="F809" s="119">
        <f>IF(E808=0,"",(G808/E808)/12*E808)</f>
        <v>0</v>
      </c>
      <c r="G809" s="120">
        <f>F809</f>
        <v>0</v>
      </c>
      <c r="H809" s="164"/>
      <c r="I809" s="101" t="s">
        <v>513</v>
      </c>
      <c r="J809" s="101" t="str">
        <f>VLOOKUP(I809,Presupuesto!$B$11:$C$565,2,0)</f>
        <v>AGUINALDO Y DECIMO CUARTO MES</v>
      </c>
      <c r="K809" s="98" t="str">
        <f t="shared" si="25"/>
        <v>Posgrado</v>
      </c>
      <c r="L809" s="98" t="s">
        <v>391</v>
      </c>
    </row>
    <row r="810" spans="3:12" ht="15.75" thickBot="1">
      <c r="C810" s="173" t="s">
        <v>59</v>
      </c>
      <c r="D810" s="162"/>
      <c r="E810" s="132">
        <v>0</v>
      </c>
      <c r="F810" s="105">
        <f>IF(E808&lt;6,"",((E808-6)/12)*(G808/E808))</f>
        <v>0</v>
      </c>
      <c r="G810" s="105">
        <f>F810</f>
        <v>0</v>
      </c>
      <c r="H810" s="162"/>
      <c r="I810" s="106" t="s">
        <v>516</v>
      </c>
      <c r="J810" s="124" t="str">
        <f>VLOOKUP(I810,Presupuesto!$B$11:$C$565,2,0)</f>
        <v>DECIMOCUARTO MES</v>
      </c>
      <c r="K810" s="106" t="str">
        <f t="shared" si="25"/>
        <v>Posgrado</v>
      </c>
      <c r="L810" s="124" t="s">
        <v>391</v>
      </c>
    </row>
    <row r="812" spans="3:12" ht="15.75" thickBot="1"/>
    <row r="813" spans="3:12" ht="15.75" thickBot="1">
      <c r="C813" s="69" t="s">
        <v>43</v>
      </c>
      <c r="D813" s="30">
        <f>SUM(G820:G870)</f>
        <v>0</v>
      </c>
      <c r="E813" s="93"/>
      <c r="F813" s="93"/>
      <c r="G813" s="93"/>
      <c r="H813" s="76"/>
      <c r="I813" s="76"/>
      <c r="J813" s="76"/>
    </row>
    <row r="814" spans="3:12">
      <c r="D814" s="31"/>
      <c r="E814" s="93"/>
      <c r="F814" s="93"/>
      <c r="G814" s="93"/>
      <c r="H814" s="76"/>
      <c r="I814" s="76"/>
      <c r="J814" s="76"/>
    </row>
    <row r="815" spans="3:12">
      <c r="D815" s="31"/>
      <c r="E815" s="93"/>
      <c r="F815" s="93"/>
      <c r="G815" s="93"/>
      <c r="H815" s="76"/>
      <c r="I815" s="76"/>
      <c r="J815" s="76"/>
    </row>
    <row r="816" spans="3:12" ht="15.75">
      <c r="C816" s="202" t="s">
        <v>389</v>
      </c>
      <c r="D816" s="351"/>
      <c r="E816" s="93"/>
      <c r="F816" s="93"/>
      <c r="G816" s="93"/>
      <c r="H816" s="76"/>
      <c r="I816" s="76"/>
      <c r="J816" s="76"/>
      <c r="K816" s="153"/>
    </row>
    <row r="817" spans="3:12" ht="18.75">
      <c r="C817" s="210" t="e">
        <f>IFERROR(VLOOKUP(D816,'1. Desarrollo e Innov. Curricu.'!$E:$F,2,FALSE),IFERROR(VLOOKUP(D816,'2. Investigación Científica'!$E:$F,2,FALSE),IFERROR(VLOOKUP(D816,'3. Vinculación Univ. Sociedad'!$E:$F,2,FALSE),IFERROR(VLOOKUP(D816,'4. Docencia y Profesorado Univ.'!$E:$F,2,FALSE),IFERROR(VLOOKUP(D816,'5. Estudiantes y Graduados'!$E:$F,2,FALSE),IFERROR(VLOOKUP(D816,'11. Gestion Administrativa'!$E:$F,2,FALSE),IFERROR(VLOOKUP(D816,'13. Gestión Académica'!$E:$F,2,FALSE),IFERROR(VLOOKUP(D816,'8. Asegura. de la Calid. y M'!$E:$F,2,FALSE),IFERROR(VLOOKUP(D816,'6. Gestión del Conocimiento'!$E:$F,2,FALSE),IFERROR(VLOOKUP(D816,'15. Gobernabilidad y Proceso...'!$E:$F,2,FALSE),IFERROR(VLOOKUP(D816,'12. Gestión del Talento Humano'!$E:$F,2,FALSE),IFERROR(VLOOKUP(D816,'14. Internacional... de la E.S.'!$E:$F,2,FALSE),IFERROR(VLOOKUP(D816,'10. Posgrado'!$E:$F,2,FALSE),IFERROR(VLOOKUP(D816,'17. Gestión TIC'!$E:$F,2,FALSE),IFERROR(VLOOKUP(D816,'16. Desa. del Sistema Educ.Sup.'!$E:$F,2,FALSE),IFERROR(VLOOKUP(D816,'9. Cultura de Inno. Insti...'!$E:$F,2,FALSE),VLOOKUP(D816,'7. Lo Esencial de la Reforma U.'!$E:$F,2,0)))))))))))))))))</f>
        <v>#N/A</v>
      </c>
      <c r="D817" s="31"/>
      <c r="E817" s="93"/>
      <c r="F817" s="93"/>
      <c r="G817" s="93"/>
      <c r="H817" s="76"/>
      <c r="I817" s="76"/>
      <c r="J817" s="76"/>
      <c r="K817" s="153"/>
    </row>
    <row r="818" spans="3:12" ht="15.75" thickBot="1">
      <c r="C818" s="177"/>
      <c r="D818" s="31"/>
      <c r="E818" s="93"/>
      <c r="F818" s="93"/>
      <c r="G818" s="93"/>
      <c r="H818" s="76"/>
      <c r="I818" s="76"/>
      <c r="J818" s="76"/>
      <c r="K818" s="153"/>
    </row>
    <row r="819" spans="3:12" ht="30.75" thickBot="1">
      <c r="C819" s="134" t="s">
        <v>44</v>
      </c>
      <c r="D819" s="138" t="s">
        <v>55</v>
      </c>
      <c r="E819" s="170" t="s">
        <v>56</v>
      </c>
      <c r="F819" s="138" t="s">
        <v>57</v>
      </c>
      <c r="G819" s="135" t="s">
        <v>27</v>
      </c>
      <c r="H819" s="133" t="s">
        <v>128</v>
      </c>
      <c r="I819" s="136" t="s">
        <v>46</v>
      </c>
      <c r="J819" s="136" t="s">
        <v>129</v>
      </c>
      <c r="K819" s="136" t="s">
        <v>407</v>
      </c>
      <c r="L819" s="136" t="s">
        <v>408</v>
      </c>
    </row>
    <row r="820" spans="3:12" ht="15.75" thickBot="1">
      <c r="C820" s="137" t="s">
        <v>479</v>
      </c>
      <c r="D820" s="199"/>
      <c r="E820" s="152">
        <v>12</v>
      </c>
      <c r="F820" s="297">
        <f>HLOOKUP($C820,$BZ$2:$CM$3,2,0)</f>
        <v>43674.39</v>
      </c>
      <c r="G820" s="113">
        <f>D820*E820*F820</f>
        <v>0</v>
      </c>
      <c r="H820" s="166"/>
      <c r="I820" s="114" t="s">
        <v>493</v>
      </c>
      <c r="J820" s="114" t="str">
        <f>VLOOKUP(I820,Presupuesto!$B$11:$C$565,2,0)</f>
        <v>SUELDOS Y SALARIOS PERMANENTES</v>
      </c>
      <c r="K820" s="218" t="s">
        <v>1444</v>
      </c>
      <c r="L820" s="98" t="s">
        <v>391</v>
      </c>
    </row>
    <row r="821" spans="3:12">
      <c r="C821" s="171" t="s">
        <v>58</v>
      </c>
      <c r="D821" s="163"/>
      <c r="E821" s="154">
        <v>0</v>
      </c>
      <c r="F821" s="100">
        <f>IF(E820=0,"",(G820/E820)/12*E820)</f>
        <v>0</v>
      </c>
      <c r="G821" s="97">
        <f>F821</f>
        <v>0</v>
      </c>
      <c r="H821" s="164"/>
      <c r="I821" s="116" t="s">
        <v>513</v>
      </c>
      <c r="J821" s="116" t="str">
        <f>VLOOKUP(I821,Presupuesto!$B$11:$C$565,2,0)</f>
        <v>AGUINALDO Y DECIMO CUARTO MES</v>
      </c>
      <c r="K821" s="98" t="str">
        <f t="shared" ref="K821:K852" si="26">$K$820</f>
        <v>Posgrado</v>
      </c>
      <c r="L821" s="98" t="s">
        <v>409</v>
      </c>
    </row>
    <row r="822" spans="3:12" ht="15.75" thickBot="1">
      <c r="C822" s="172" t="s">
        <v>59</v>
      </c>
      <c r="D822" s="163"/>
      <c r="E822" s="154">
        <v>0</v>
      </c>
      <c r="F822" s="117">
        <f>IF(E820&lt;6,"",((E820-6)/12)*(G820/E820))</f>
        <v>0</v>
      </c>
      <c r="G822" s="97">
        <f>F822</f>
        <v>0</v>
      </c>
      <c r="H822" s="164"/>
      <c r="I822" s="101" t="s">
        <v>516</v>
      </c>
      <c r="J822" s="101" t="str">
        <f>VLOOKUP(I822,Presupuesto!$B$11:$C$565,2,0)</f>
        <v>DECIMOCUARTO MES</v>
      </c>
      <c r="K822" s="98" t="str">
        <f t="shared" si="26"/>
        <v>Posgrado</v>
      </c>
      <c r="L822" s="98" t="s">
        <v>392</v>
      </c>
    </row>
    <row r="823" spans="3:12" ht="15.75" thickBot="1">
      <c r="C823" s="137" t="s">
        <v>480</v>
      </c>
      <c r="D823" s="199"/>
      <c r="E823" s="152">
        <v>12</v>
      </c>
      <c r="F823" s="297">
        <f>HLOOKUP($C823,$BZ$2:$CM$3,2,0)</f>
        <v>39703.99</v>
      </c>
      <c r="G823" s="113">
        <f>D823*E823*F823</f>
        <v>0</v>
      </c>
      <c r="H823" s="166"/>
      <c r="I823" s="114" t="s">
        <v>493</v>
      </c>
      <c r="J823" s="114" t="str">
        <f>VLOOKUP(I823,Presupuesto!$B$11:$C$565,2,0)</f>
        <v>SUELDOS Y SALARIOS PERMANENTES</v>
      </c>
      <c r="K823" s="98" t="str">
        <f t="shared" si="26"/>
        <v>Posgrado</v>
      </c>
      <c r="L823" s="98" t="s">
        <v>392</v>
      </c>
    </row>
    <row r="824" spans="3:12">
      <c r="C824" s="171" t="s">
        <v>58</v>
      </c>
      <c r="D824" s="163"/>
      <c r="E824" s="154">
        <v>0</v>
      </c>
      <c r="F824" s="100">
        <f>IF(E823=0,"",(G823/E823)/12*E823)</f>
        <v>0</v>
      </c>
      <c r="G824" s="97">
        <f>F824</f>
        <v>0</v>
      </c>
      <c r="H824" s="164"/>
      <c r="I824" s="116" t="s">
        <v>513</v>
      </c>
      <c r="J824" s="116" t="str">
        <f>VLOOKUP(I824,Presupuesto!$B$11:$C$565,2,0)</f>
        <v>AGUINALDO Y DECIMO CUARTO MES</v>
      </c>
      <c r="K824" s="98" t="str">
        <f t="shared" si="26"/>
        <v>Posgrado</v>
      </c>
      <c r="L824" s="98" t="s">
        <v>392</v>
      </c>
    </row>
    <row r="825" spans="3:12" ht="15.75" thickBot="1">
      <c r="C825" s="172" t="s">
        <v>59</v>
      </c>
      <c r="D825" s="163"/>
      <c r="E825" s="154">
        <v>0</v>
      </c>
      <c r="F825" s="117">
        <f>IF(E823&lt;6,"",((E823-6)/12)*(G823/E823))</f>
        <v>0</v>
      </c>
      <c r="G825" s="97">
        <f>F825</f>
        <v>0</v>
      </c>
      <c r="H825" s="164"/>
      <c r="I825" s="101" t="s">
        <v>516</v>
      </c>
      <c r="J825" s="101" t="str">
        <f>VLOOKUP(I825,Presupuesto!$B$11:$C$565,2,0)</f>
        <v>DECIMOCUARTO MES</v>
      </c>
      <c r="K825" s="98" t="str">
        <f t="shared" si="26"/>
        <v>Posgrado</v>
      </c>
      <c r="L825" s="98" t="s">
        <v>392</v>
      </c>
    </row>
    <row r="826" spans="3:12" ht="15.75" thickBot="1">
      <c r="C826" s="137" t="s">
        <v>481</v>
      </c>
      <c r="D826" s="199"/>
      <c r="E826" s="152">
        <v>12</v>
      </c>
      <c r="F826" s="297">
        <f>HLOOKUP($C826,$BZ$2:$CM$3,2,0)</f>
        <v>35733.589999999997</v>
      </c>
      <c r="G826" s="113">
        <f>D826*E826*F826</f>
        <v>0</v>
      </c>
      <c r="H826" s="166"/>
      <c r="I826" s="114" t="s">
        <v>493</v>
      </c>
      <c r="J826" s="114" t="str">
        <f>VLOOKUP(I826,Presupuesto!$B$11:$C$565,2,0)</f>
        <v>SUELDOS Y SALARIOS PERMANENTES</v>
      </c>
      <c r="K826" s="98" t="str">
        <f t="shared" si="26"/>
        <v>Posgrado</v>
      </c>
      <c r="L826" s="98" t="s">
        <v>392</v>
      </c>
    </row>
    <row r="827" spans="3:12">
      <c r="C827" s="171" t="s">
        <v>58</v>
      </c>
      <c r="D827" s="163"/>
      <c r="E827" s="154">
        <v>0</v>
      </c>
      <c r="F827" s="100">
        <f>IF(E826=0,"",(G826/E826)/12*E826)</f>
        <v>0</v>
      </c>
      <c r="G827" s="97">
        <f>F827</f>
        <v>0</v>
      </c>
      <c r="H827" s="164"/>
      <c r="I827" s="116" t="s">
        <v>513</v>
      </c>
      <c r="J827" s="116" t="str">
        <f>VLOOKUP(I827,Presupuesto!$B$11:$C$565,2,0)</f>
        <v>AGUINALDO Y DECIMO CUARTO MES</v>
      </c>
      <c r="K827" s="98" t="str">
        <f t="shared" si="26"/>
        <v>Posgrado</v>
      </c>
      <c r="L827" s="98" t="s">
        <v>392</v>
      </c>
    </row>
    <row r="828" spans="3:12" ht="15.75" thickBot="1">
      <c r="C828" s="172" t="s">
        <v>59</v>
      </c>
      <c r="D828" s="163"/>
      <c r="E828" s="154">
        <v>0</v>
      </c>
      <c r="F828" s="117">
        <f>IF(E826&lt;6,"",((E826-6)/12)*(G826/E826))</f>
        <v>0</v>
      </c>
      <c r="G828" s="97">
        <f>F828</f>
        <v>0</v>
      </c>
      <c r="H828" s="164"/>
      <c r="I828" s="101" t="s">
        <v>516</v>
      </c>
      <c r="J828" s="101" t="str">
        <f>VLOOKUP(I828,Presupuesto!$B$11:$C$565,2,0)</f>
        <v>DECIMOCUARTO MES</v>
      </c>
      <c r="K828" s="98" t="str">
        <f t="shared" si="26"/>
        <v>Posgrado</v>
      </c>
      <c r="L828" s="98" t="s">
        <v>392</v>
      </c>
    </row>
    <row r="829" spans="3:12" ht="15.75" thickBot="1">
      <c r="C829" s="137" t="s">
        <v>482</v>
      </c>
      <c r="D829" s="199"/>
      <c r="E829" s="152">
        <v>12</v>
      </c>
      <c r="F829" s="297">
        <f>HLOOKUP($C829,$BZ$2:$CM$3,2,0)</f>
        <v>31763.19</v>
      </c>
      <c r="G829" s="113">
        <f>D829*E829*F829</f>
        <v>0</v>
      </c>
      <c r="H829" s="166"/>
      <c r="I829" s="114" t="s">
        <v>493</v>
      </c>
      <c r="J829" s="114" t="str">
        <f>VLOOKUP(I829,Presupuesto!$B$11:$C$565,2,0)</f>
        <v>SUELDOS Y SALARIOS PERMANENTES</v>
      </c>
      <c r="K829" s="98" t="str">
        <f t="shared" si="26"/>
        <v>Posgrado</v>
      </c>
      <c r="L829" s="98" t="s">
        <v>392</v>
      </c>
    </row>
    <row r="830" spans="3:12">
      <c r="C830" s="171" t="s">
        <v>58</v>
      </c>
      <c r="D830" s="163"/>
      <c r="E830" s="154">
        <v>0</v>
      </c>
      <c r="F830" s="100">
        <f>IF(E829=0,"",(G829/E829)/12*E829)</f>
        <v>0</v>
      </c>
      <c r="G830" s="97">
        <f>F830</f>
        <v>0</v>
      </c>
      <c r="H830" s="164"/>
      <c r="I830" s="116" t="s">
        <v>513</v>
      </c>
      <c r="J830" s="116" t="str">
        <f>VLOOKUP(I830,Presupuesto!$B$11:$C$565,2,0)</f>
        <v>AGUINALDO Y DECIMO CUARTO MES</v>
      </c>
      <c r="K830" s="98" t="str">
        <f t="shared" si="26"/>
        <v>Posgrado</v>
      </c>
      <c r="L830" s="98" t="s">
        <v>392</v>
      </c>
    </row>
    <row r="831" spans="3:12" ht="15.75" thickBot="1">
      <c r="C831" s="172" t="s">
        <v>59</v>
      </c>
      <c r="D831" s="163"/>
      <c r="E831" s="154">
        <v>0</v>
      </c>
      <c r="F831" s="117">
        <f>IF(E829&lt;6,"",((E829-6)/12)*(G829/E829))</f>
        <v>0</v>
      </c>
      <c r="G831" s="97">
        <f>F831</f>
        <v>0</v>
      </c>
      <c r="H831" s="164"/>
      <c r="I831" s="101" t="s">
        <v>516</v>
      </c>
      <c r="J831" s="101" t="str">
        <f>VLOOKUP(I831,Presupuesto!$B$11:$C$565,2,0)</f>
        <v>DECIMOCUARTO MES</v>
      </c>
      <c r="K831" s="98" t="str">
        <f t="shared" si="26"/>
        <v>Posgrado</v>
      </c>
      <c r="L831" s="98" t="s">
        <v>392</v>
      </c>
    </row>
    <row r="832" spans="3:12" ht="15.75" thickBot="1">
      <c r="C832" s="137" t="s">
        <v>483</v>
      </c>
      <c r="D832" s="199"/>
      <c r="E832" s="152">
        <v>12</v>
      </c>
      <c r="F832" s="297">
        <f>HLOOKUP($C832,$BZ$2:$CM$3,2,0)</f>
        <v>29777.99</v>
      </c>
      <c r="G832" s="113">
        <f>D832*E832*F832</f>
        <v>0</v>
      </c>
      <c r="H832" s="166"/>
      <c r="I832" s="114" t="s">
        <v>493</v>
      </c>
      <c r="J832" s="114" t="str">
        <f>VLOOKUP(I832,Presupuesto!$B$11:$C$565,2,0)</f>
        <v>SUELDOS Y SALARIOS PERMANENTES</v>
      </c>
      <c r="K832" s="98" t="str">
        <f t="shared" si="26"/>
        <v>Posgrado</v>
      </c>
      <c r="L832" s="98" t="s">
        <v>392</v>
      </c>
    </row>
    <row r="833" spans="3:12">
      <c r="C833" s="171" t="s">
        <v>58</v>
      </c>
      <c r="D833" s="163"/>
      <c r="E833" s="154">
        <v>0</v>
      </c>
      <c r="F833" s="100">
        <f>IF(E832=0,"",(G832/E832)/12*E832)</f>
        <v>0</v>
      </c>
      <c r="G833" s="97">
        <f>F833</f>
        <v>0</v>
      </c>
      <c r="H833" s="164"/>
      <c r="I833" s="116" t="s">
        <v>513</v>
      </c>
      <c r="J833" s="116" t="str">
        <f>VLOOKUP(I833,Presupuesto!$B$11:$C$565,2,0)</f>
        <v>AGUINALDO Y DECIMO CUARTO MES</v>
      </c>
      <c r="K833" s="98" t="str">
        <f t="shared" si="26"/>
        <v>Posgrado</v>
      </c>
      <c r="L833" s="98" t="s">
        <v>392</v>
      </c>
    </row>
    <row r="834" spans="3:12" ht="15.75" thickBot="1">
      <c r="C834" s="172" t="s">
        <v>59</v>
      </c>
      <c r="D834" s="163"/>
      <c r="E834" s="154">
        <v>0</v>
      </c>
      <c r="F834" s="117">
        <f>IF(E832&lt;6,"",((E832-6)/12)*(G832/E832))</f>
        <v>0</v>
      </c>
      <c r="G834" s="97">
        <f>F834</f>
        <v>0</v>
      </c>
      <c r="H834" s="164"/>
      <c r="I834" s="101" t="s">
        <v>516</v>
      </c>
      <c r="J834" s="101" t="str">
        <f>VLOOKUP(I834,Presupuesto!$B$11:$C$565,2,0)</f>
        <v>DECIMOCUARTO MES</v>
      </c>
      <c r="K834" s="98" t="str">
        <f t="shared" si="26"/>
        <v>Posgrado</v>
      </c>
      <c r="L834" s="98" t="s">
        <v>392</v>
      </c>
    </row>
    <row r="835" spans="3:12" ht="15.75" thickBot="1">
      <c r="C835" s="137" t="s">
        <v>484</v>
      </c>
      <c r="D835" s="199"/>
      <c r="E835" s="152">
        <v>12</v>
      </c>
      <c r="F835" s="297">
        <f>HLOOKUP($C835,$BZ$2:$CM$3,2,0)</f>
        <v>27792.79</v>
      </c>
      <c r="G835" s="113">
        <f>D835*E835*F835</f>
        <v>0</v>
      </c>
      <c r="H835" s="166"/>
      <c r="I835" s="114" t="s">
        <v>493</v>
      </c>
      <c r="J835" s="114" t="str">
        <f>VLOOKUP(I835,Presupuesto!$B$11:$C$565,2,0)</f>
        <v>SUELDOS Y SALARIOS PERMANENTES</v>
      </c>
      <c r="K835" s="98" t="str">
        <f t="shared" si="26"/>
        <v>Posgrado</v>
      </c>
      <c r="L835" s="98" t="s">
        <v>392</v>
      </c>
    </row>
    <row r="836" spans="3:12">
      <c r="C836" s="171" t="s">
        <v>58</v>
      </c>
      <c r="D836" s="163"/>
      <c r="E836" s="154">
        <v>0</v>
      </c>
      <c r="F836" s="100">
        <f>IF(E835=0,"",(G835/E835)/12*E835)</f>
        <v>0</v>
      </c>
      <c r="G836" s="97">
        <f>F836</f>
        <v>0</v>
      </c>
      <c r="H836" s="164"/>
      <c r="I836" s="116" t="s">
        <v>513</v>
      </c>
      <c r="J836" s="116" t="str">
        <f>VLOOKUP(I836,Presupuesto!$B$11:$C$565,2,0)</f>
        <v>AGUINALDO Y DECIMO CUARTO MES</v>
      </c>
      <c r="K836" s="98" t="str">
        <f t="shared" si="26"/>
        <v>Posgrado</v>
      </c>
      <c r="L836" s="98" t="s">
        <v>392</v>
      </c>
    </row>
    <row r="837" spans="3:12" ht="15.75" thickBot="1">
      <c r="C837" s="172" t="s">
        <v>59</v>
      </c>
      <c r="D837" s="163"/>
      <c r="E837" s="154">
        <v>0</v>
      </c>
      <c r="F837" s="117">
        <f>IF(E835&lt;6,"",((E835-6)/12)*(G835/E835))</f>
        <v>0</v>
      </c>
      <c r="G837" s="97">
        <f>F837</f>
        <v>0</v>
      </c>
      <c r="H837" s="164"/>
      <c r="I837" s="101" t="s">
        <v>516</v>
      </c>
      <c r="J837" s="101" t="str">
        <f>VLOOKUP(I837,Presupuesto!$B$11:$C$565,2,0)</f>
        <v>DECIMOCUARTO MES</v>
      </c>
      <c r="K837" s="98" t="str">
        <f t="shared" si="26"/>
        <v>Posgrado</v>
      </c>
      <c r="L837" s="98" t="s">
        <v>392</v>
      </c>
    </row>
    <row r="838" spans="3:12" ht="15.75" thickBot="1">
      <c r="C838" s="137" t="s">
        <v>485</v>
      </c>
      <c r="D838" s="199"/>
      <c r="E838" s="152">
        <v>12</v>
      </c>
      <c r="F838" s="297">
        <f>HLOOKUP($C838,$BZ$2:$CM$3,2,0)</f>
        <v>18859.39</v>
      </c>
      <c r="G838" s="113">
        <f>D838*E838*F838</f>
        <v>0</v>
      </c>
      <c r="H838" s="166"/>
      <c r="I838" s="114" t="s">
        <v>493</v>
      </c>
      <c r="J838" s="114" t="str">
        <f>VLOOKUP(I838,Presupuesto!$B$11:$C$565,2,0)</f>
        <v>SUELDOS Y SALARIOS PERMANENTES</v>
      </c>
      <c r="K838" s="98" t="str">
        <f t="shared" si="26"/>
        <v>Posgrado</v>
      </c>
      <c r="L838" s="98" t="s">
        <v>392</v>
      </c>
    </row>
    <row r="839" spans="3:12">
      <c r="C839" s="171" t="s">
        <v>58</v>
      </c>
      <c r="D839" s="163"/>
      <c r="E839" s="154">
        <v>0</v>
      </c>
      <c r="F839" s="100">
        <f>IF(E838=0,"",(G838/E838)/12*E838)</f>
        <v>0</v>
      </c>
      <c r="G839" s="97">
        <f>F839</f>
        <v>0</v>
      </c>
      <c r="H839" s="164"/>
      <c r="I839" s="116" t="s">
        <v>513</v>
      </c>
      <c r="J839" s="116" t="str">
        <f>VLOOKUP(I839,Presupuesto!$B$11:$C$565,2,0)</f>
        <v>AGUINALDO Y DECIMO CUARTO MES</v>
      </c>
      <c r="K839" s="98" t="str">
        <f t="shared" si="26"/>
        <v>Posgrado</v>
      </c>
      <c r="L839" s="98" t="s">
        <v>392</v>
      </c>
    </row>
    <row r="840" spans="3:12" ht="15.75" thickBot="1">
      <c r="C840" s="172" t="s">
        <v>59</v>
      </c>
      <c r="D840" s="163"/>
      <c r="E840" s="154">
        <v>0</v>
      </c>
      <c r="F840" s="117">
        <f>IF(E838&lt;6,"",((E838-6)/12)*(G838/E838))</f>
        <v>0</v>
      </c>
      <c r="G840" s="97">
        <f>F840</f>
        <v>0</v>
      </c>
      <c r="H840" s="164"/>
      <c r="I840" s="101" t="s">
        <v>516</v>
      </c>
      <c r="J840" s="101" t="str">
        <f>VLOOKUP(I840,Presupuesto!$B$11:$C$565,2,0)</f>
        <v>DECIMOCUARTO MES</v>
      </c>
      <c r="K840" s="98" t="str">
        <f t="shared" si="26"/>
        <v>Posgrado</v>
      </c>
      <c r="L840" s="98" t="s">
        <v>392</v>
      </c>
    </row>
    <row r="841" spans="3:12" ht="15.75" thickBot="1">
      <c r="C841" s="137" t="s">
        <v>486</v>
      </c>
      <c r="D841" s="199"/>
      <c r="E841" s="152">
        <v>12</v>
      </c>
      <c r="F841" s="297">
        <f>HLOOKUP($C841,$BZ$2:$CM$3,2,0)</f>
        <v>17866.8</v>
      </c>
      <c r="G841" s="113">
        <f>D841*E841*F841</f>
        <v>0</v>
      </c>
      <c r="H841" s="166"/>
      <c r="I841" s="114" t="s">
        <v>493</v>
      </c>
      <c r="J841" s="114" t="str">
        <f>VLOOKUP(I841,Presupuesto!$B$11:$C$565,2,0)</f>
        <v>SUELDOS Y SALARIOS PERMANENTES</v>
      </c>
      <c r="K841" s="98" t="str">
        <f t="shared" si="26"/>
        <v>Posgrado</v>
      </c>
      <c r="L841" s="98" t="s">
        <v>392</v>
      </c>
    </row>
    <row r="842" spans="3:12">
      <c r="C842" s="171" t="s">
        <v>58</v>
      </c>
      <c r="D842" s="163"/>
      <c r="E842" s="154">
        <v>0</v>
      </c>
      <c r="F842" s="100">
        <f>IF(E841=0,"",(G841/E841)/12*E841)</f>
        <v>0</v>
      </c>
      <c r="G842" s="97">
        <f>F842</f>
        <v>0</v>
      </c>
      <c r="H842" s="164"/>
      <c r="I842" s="116" t="s">
        <v>513</v>
      </c>
      <c r="J842" s="116" t="str">
        <f>VLOOKUP(I842,Presupuesto!$B$11:$C$565,2,0)</f>
        <v>AGUINALDO Y DECIMO CUARTO MES</v>
      </c>
      <c r="K842" s="98" t="str">
        <f t="shared" si="26"/>
        <v>Posgrado</v>
      </c>
      <c r="L842" s="98" t="s">
        <v>392</v>
      </c>
    </row>
    <row r="843" spans="3:12" ht="15.75" thickBot="1">
      <c r="C843" s="172" t="s">
        <v>59</v>
      </c>
      <c r="D843" s="163"/>
      <c r="E843" s="154">
        <v>0</v>
      </c>
      <c r="F843" s="117">
        <f>IF(E841&lt;6,"",((E841-6)/12)*(G841/E841))</f>
        <v>0</v>
      </c>
      <c r="G843" s="97">
        <f>F843</f>
        <v>0</v>
      </c>
      <c r="H843" s="164"/>
      <c r="I843" s="101" t="s">
        <v>516</v>
      </c>
      <c r="J843" s="101" t="str">
        <f>VLOOKUP(I843,Presupuesto!$B$11:$C$565,2,0)</f>
        <v>DECIMOCUARTO MES</v>
      </c>
      <c r="K843" s="98" t="str">
        <f t="shared" si="26"/>
        <v>Posgrado</v>
      </c>
      <c r="L843" s="98" t="s">
        <v>392</v>
      </c>
    </row>
    <row r="844" spans="3:12" ht="15.75" thickBot="1">
      <c r="C844" s="137" t="s">
        <v>487</v>
      </c>
      <c r="D844" s="199"/>
      <c r="E844" s="152">
        <v>12</v>
      </c>
      <c r="F844" s="297">
        <f>HLOOKUP($C844,$BZ$2:$CM$3,2,0)</f>
        <v>13896.4</v>
      </c>
      <c r="G844" s="113">
        <f>D844*E844*F844</f>
        <v>0</v>
      </c>
      <c r="H844" s="166"/>
      <c r="I844" s="114" t="s">
        <v>493</v>
      </c>
      <c r="J844" s="114" t="str">
        <f>VLOOKUP(I844,Presupuesto!$B$11:$C$565,2,0)</f>
        <v>SUELDOS Y SALARIOS PERMANENTES</v>
      </c>
      <c r="K844" s="98" t="str">
        <f t="shared" si="26"/>
        <v>Posgrado</v>
      </c>
      <c r="L844" s="98" t="s">
        <v>392</v>
      </c>
    </row>
    <row r="845" spans="3:12">
      <c r="C845" s="171" t="s">
        <v>58</v>
      </c>
      <c r="D845" s="163"/>
      <c r="E845" s="154">
        <v>0</v>
      </c>
      <c r="F845" s="100">
        <f>IF(E844=0,"",(G844/E844)/12*E844)</f>
        <v>0</v>
      </c>
      <c r="G845" s="97">
        <f>F845</f>
        <v>0</v>
      </c>
      <c r="H845" s="164"/>
      <c r="I845" s="116" t="s">
        <v>513</v>
      </c>
      <c r="J845" s="116" t="str">
        <f>VLOOKUP(I845,Presupuesto!$B$11:$C$565,2,0)</f>
        <v>AGUINALDO Y DECIMO CUARTO MES</v>
      </c>
      <c r="K845" s="98" t="str">
        <f t="shared" si="26"/>
        <v>Posgrado</v>
      </c>
      <c r="L845" s="98" t="s">
        <v>392</v>
      </c>
    </row>
    <row r="846" spans="3:12" ht="15.75" thickBot="1">
      <c r="C846" s="172" t="s">
        <v>59</v>
      </c>
      <c r="D846" s="163"/>
      <c r="E846" s="154">
        <v>0</v>
      </c>
      <c r="F846" s="117">
        <f>IF(E844&lt;6,"",((E844-6)/12)*(G844/E844))</f>
        <v>0</v>
      </c>
      <c r="G846" s="97">
        <f>F846</f>
        <v>0</v>
      </c>
      <c r="H846" s="164"/>
      <c r="I846" s="101" t="s">
        <v>516</v>
      </c>
      <c r="J846" s="101" t="str">
        <f>VLOOKUP(I846,Presupuesto!$B$11:$C$565,2,0)</f>
        <v>DECIMOCUARTO MES</v>
      </c>
      <c r="K846" s="98" t="str">
        <f t="shared" si="26"/>
        <v>Posgrado</v>
      </c>
      <c r="L846" s="98" t="s">
        <v>392</v>
      </c>
    </row>
    <row r="847" spans="3:12" ht="15.75" thickBot="1">
      <c r="C847" s="137" t="s">
        <v>488</v>
      </c>
      <c r="D847" s="199"/>
      <c r="E847" s="152">
        <v>12</v>
      </c>
      <c r="F847" s="297">
        <f>HLOOKUP($C847,$BZ$2:$CM$3,2,0)</f>
        <v>15004.09</v>
      </c>
      <c r="G847" s="113">
        <f>D847*E847*F847</f>
        <v>0</v>
      </c>
      <c r="H847" s="166"/>
      <c r="I847" s="114" t="s">
        <v>493</v>
      </c>
      <c r="J847" s="114" t="str">
        <f>VLOOKUP(I847,Presupuesto!$B$11:$C$565,2,0)</f>
        <v>SUELDOS Y SALARIOS PERMANENTES</v>
      </c>
      <c r="K847" s="98" t="str">
        <f t="shared" si="26"/>
        <v>Posgrado</v>
      </c>
      <c r="L847" s="98" t="s">
        <v>392</v>
      </c>
    </row>
    <row r="848" spans="3:12">
      <c r="C848" s="171" t="s">
        <v>58</v>
      </c>
      <c r="D848" s="163"/>
      <c r="E848" s="154">
        <v>0</v>
      </c>
      <c r="F848" s="100">
        <f>IF(E847=0,"",(G847/E847)/12*E847)</f>
        <v>0</v>
      </c>
      <c r="G848" s="97">
        <f>F848</f>
        <v>0</v>
      </c>
      <c r="H848" s="164"/>
      <c r="I848" s="116" t="s">
        <v>513</v>
      </c>
      <c r="J848" s="116" t="str">
        <f>VLOOKUP(I848,Presupuesto!$B$11:$C$565,2,0)</f>
        <v>AGUINALDO Y DECIMO CUARTO MES</v>
      </c>
      <c r="K848" s="98" t="str">
        <f t="shared" si="26"/>
        <v>Posgrado</v>
      </c>
      <c r="L848" s="98" t="s">
        <v>392</v>
      </c>
    </row>
    <row r="849" spans="3:12" ht="15.75" thickBot="1">
      <c r="C849" s="172" t="s">
        <v>59</v>
      </c>
      <c r="D849" s="163"/>
      <c r="E849" s="154">
        <v>0</v>
      </c>
      <c r="F849" s="117">
        <f>IF(E847&lt;6,"",((E847-6)/12)*(G847/E847))</f>
        <v>0</v>
      </c>
      <c r="G849" s="97">
        <f>F849</f>
        <v>0</v>
      </c>
      <c r="H849" s="164"/>
      <c r="I849" s="101" t="s">
        <v>516</v>
      </c>
      <c r="J849" s="101" t="str">
        <f>VLOOKUP(I849,Presupuesto!$B$11:$C$565,2,0)</f>
        <v>DECIMOCUARTO MES</v>
      </c>
      <c r="K849" s="98" t="str">
        <f t="shared" si="26"/>
        <v>Posgrado</v>
      </c>
      <c r="L849" s="98" t="s">
        <v>392</v>
      </c>
    </row>
    <row r="850" spans="3:12" ht="15.75" thickBot="1">
      <c r="C850" s="137" t="s">
        <v>489</v>
      </c>
      <c r="D850" s="199"/>
      <c r="E850" s="152">
        <v>12</v>
      </c>
      <c r="F850" s="297">
        <f>HLOOKUP($C850,$BZ$2:$CM$3,2,0)</f>
        <v>13238.9</v>
      </c>
      <c r="G850" s="113">
        <f>D850*E850*F850</f>
        <v>0</v>
      </c>
      <c r="H850" s="166"/>
      <c r="I850" s="114" t="s">
        <v>493</v>
      </c>
      <c r="J850" s="114" t="str">
        <f>VLOOKUP(I850,Presupuesto!$B$11:$C$565,2,0)</f>
        <v>SUELDOS Y SALARIOS PERMANENTES</v>
      </c>
      <c r="K850" s="98" t="str">
        <f t="shared" si="26"/>
        <v>Posgrado</v>
      </c>
      <c r="L850" s="98" t="s">
        <v>392</v>
      </c>
    </row>
    <row r="851" spans="3:12">
      <c r="C851" s="171" t="s">
        <v>58</v>
      </c>
      <c r="D851" s="163"/>
      <c r="E851" s="154">
        <v>0</v>
      </c>
      <c r="F851" s="100">
        <f>IF(E850=0,"",(G850/E850)/12*E850)</f>
        <v>0</v>
      </c>
      <c r="G851" s="97">
        <f>F851</f>
        <v>0</v>
      </c>
      <c r="H851" s="164"/>
      <c r="I851" s="116" t="s">
        <v>513</v>
      </c>
      <c r="J851" s="116" t="str">
        <f>VLOOKUP(I851,Presupuesto!$B$11:$C$565,2,0)</f>
        <v>AGUINALDO Y DECIMO CUARTO MES</v>
      </c>
      <c r="K851" s="98" t="str">
        <f t="shared" si="26"/>
        <v>Posgrado</v>
      </c>
      <c r="L851" s="98" t="s">
        <v>392</v>
      </c>
    </row>
    <row r="852" spans="3:12" ht="15.75" thickBot="1">
      <c r="C852" s="172" t="s">
        <v>59</v>
      </c>
      <c r="D852" s="163"/>
      <c r="E852" s="154">
        <v>0</v>
      </c>
      <c r="F852" s="117">
        <f>IF(E850&lt;6,"",((E850-6)/12)*(G850/E850))</f>
        <v>0</v>
      </c>
      <c r="G852" s="97">
        <f>F852</f>
        <v>0</v>
      </c>
      <c r="H852" s="164"/>
      <c r="I852" s="101" t="s">
        <v>516</v>
      </c>
      <c r="J852" s="101" t="str">
        <f>VLOOKUP(I852,Presupuesto!$B$11:$C$565,2,0)</f>
        <v>DECIMOCUARTO MES</v>
      </c>
      <c r="K852" s="98" t="str">
        <f t="shared" si="26"/>
        <v>Posgrado</v>
      </c>
      <c r="L852" s="98" t="s">
        <v>392</v>
      </c>
    </row>
    <row r="853" spans="3:12" ht="15.75" thickBot="1">
      <c r="C853" s="137" t="s">
        <v>490</v>
      </c>
      <c r="D853" s="199"/>
      <c r="E853" s="152">
        <v>12</v>
      </c>
      <c r="F853" s="297">
        <f>HLOOKUP($C853,$BZ$2:$CM$3,2,0)</f>
        <v>12356.31</v>
      </c>
      <c r="G853" s="113">
        <f>D853*E853*F853</f>
        <v>0</v>
      </c>
      <c r="H853" s="166"/>
      <c r="I853" s="114" t="s">
        <v>493</v>
      </c>
      <c r="J853" s="114" t="str">
        <f>VLOOKUP(I853,Presupuesto!$B$11:$C$565,2,0)</f>
        <v>SUELDOS Y SALARIOS PERMANENTES</v>
      </c>
      <c r="K853" s="98" t="str">
        <f t="shared" ref="K853:K870" si="27">$K$820</f>
        <v>Posgrado</v>
      </c>
      <c r="L853" s="98" t="s">
        <v>392</v>
      </c>
    </row>
    <row r="854" spans="3:12">
      <c r="C854" s="171" t="s">
        <v>58</v>
      </c>
      <c r="D854" s="163"/>
      <c r="E854" s="154">
        <v>0</v>
      </c>
      <c r="F854" s="100">
        <f>IF(E853=0,"",(G853/E853)/12*E853)</f>
        <v>0</v>
      </c>
      <c r="G854" s="97">
        <f>F854</f>
        <v>0</v>
      </c>
      <c r="H854" s="164"/>
      <c r="I854" s="116" t="s">
        <v>513</v>
      </c>
      <c r="J854" s="116" t="str">
        <f>VLOOKUP(I854,Presupuesto!$B$11:$C$565,2,0)</f>
        <v>AGUINALDO Y DECIMO CUARTO MES</v>
      </c>
      <c r="K854" s="98" t="str">
        <f t="shared" si="27"/>
        <v>Posgrado</v>
      </c>
      <c r="L854" s="98" t="s">
        <v>392</v>
      </c>
    </row>
    <row r="855" spans="3:12" ht="15.75" thickBot="1">
      <c r="C855" s="172" t="s">
        <v>59</v>
      </c>
      <c r="D855" s="163"/>
      <c r="E855" s="154">
        <v>0</v>
      </c>
      <c r="F855" s="117">
        <f>IF(E853&lt;6,"",((E853-6)/12)*(G853/E853))</f>
        <v>0</v>
      </c>
      <c r="G855" s="97">
        <f>F855</f>
        <v>0</v>
      </c>
      <c r="H855" s="164"/>
      <c r="I855" s="101" t="s">
        <v>516</v>
      </c>
      <c r="J855" s="101" t="str">
        <f>VLOOKUP(I855,Presupuesto!$B$11:$C$565,2,0)</f>
        <v>DECIMOCUARTO MES</v>
      </c>
      <c r="K855" s="98" t="str">
        <f t="shared" si="27"/>
        <v>Posgrado</v>
      </c>
      <c r="L855" s="98" t="s">
        <v>392</v>
      </c>
    </row>
    <row r="856" spans="3:12" ht="15.75" thickBot="1">
      <c r="C856" s="137" t="s">
        <v>491</v>
      </c>
      <c r="D856" s="199"/>
      <c r="E856" s="152">
        <v>12</v>
      </c>
      <c r="F856" s="297">
        <f>HLOOKUP($C856,$BZ$2:$CM$3,2,0)</f>
        <v>463.22</v>
      </c>
      <c r="G856" s="113">
        <f>D856*E856*F856</f>
        <v>0</v>
      </c>
      <c r="H856" s="166"/>
      <c r="I856" s="114" t="s">
        <v>493</v>
      </c>
      <c r="J856" s="114" t="str">
        <f>VLOOKUP(I856,Presupuesto!$B$11:$C$565,2,0)</f>
        <v>SUELDOS Y SALARIOS PERMANENTES</v>
      </c>
      <c r="K856" s="98" t="str">
        <f t="shared" si="27"/>
        <v>Posgrado</v>
      </c>
      <c r="L856" s="98" t="s">
        <v>392</v>
      </c>
    </row>
    <row r="857" spans="3:12">
      <c r="C857" s="171" t="s">
        <v>58</v>
      </c>
      <c r="D857" s="163"/>
      <c r="E857" s="154">
        <v>0</v>
      </c>
      <c r="F857" s="100">
        <f>IF(E856=0,"",(G856/E856)/12*E856)</f>
        <v>0</v>
      </c>
      <c r="G857" s="97">
        <f>F857</f>
        <v>0</v>
      </c>
      <c r="H857" s="164"/>
      <c r="I857" s="116" t="s">
        <v>513</v>
      </c>
      <c r="J857" s="116" t="str">
        <f>VLOOKUP(I857,Presupuesto!$B$11:$C$565,2,0)</f>
        <v>AGUINALDO Y DECIMO CUARTO MES</v>
      </c>
      <c r="K857" s="98" t="str">
        <f t="shared" si="27"/>
        <v>Posgrado</v>
      </c>
      <c r="L857" s="98" t="s">
        <v>392</v>
      </c>
    </row>
    <row r="858" spans="3:12" ht="15.75" thickBot="1">
      <c r="C858" s="172" t="s">
        <v>59</v>
      </c>
      <c r="D858" s="163"/>
      <c r="E858" s="154">
        <v>0</v>
      </c>
      <c r="F858" s="117">
        <f>IF(E856&lt;6,"",((E856-6)/12)*(G856/E856))</f>
        <v>0</v>
      </c>
      <c r="G858" s="97">
        <f>F858</f>
        <v>0</v>
      </c>
      <c r="H858" s="164"/>
      <c r="I858" s="101" t="s">
        <v>516</v>
      </c>
      <c r="J858" s="101" t="str">
        <f>VLOOKUP(I858,Presupuesto!$B$11:$C$565,2,0)</f>
        <v>DECIMOCUARTO MES</v>
      </c>
      <c r="K858" s="98" t="str">
        <f t="shared" si="27"/>
        <v>Posgrado</v>
      </c>
      <c r="L858" s="98" t="s">
        <v>392</v>
      </c>
    </row>
    <row r="859" spans="3:12" ht="15.75" thickBot="1">
      <c r="C859" s="137" t="s">
        <v>492</v>
      </c>
      <c r="D859" s="199"/>
      <c r="E859" s="152">
        <v>12</v>
      </c>
      <c r="F859" s="297">
        <f>HLOOKUP($C859,$BZ$2:$CM$3,2,0)</f>
        <v>2007.3</v>
      </c>
      <c r="G859" s="113">
        <f>D859*E859*F859</f>
        <v>0</v>
      </c>
      <c r="H859" s="166"/>
      <c r="I859" s="114" t="s">
        <v>493</v>
      </c>
      <c r="J859" s="114" t="str">
        <f>VLOOKUP(I859,Presupuesto!$B$11:$C$565,2,0)</f>
        <v>SUELDOS Y SALARIOS PERMANENTES</v>
      </c>
      <c r="K859" s="98" t="str">
        <f t="shared" si="27"/>
        <v>Posgrado</v>
      </c>
      <c r="L859" s="98" t="s">
        <v>392</v>
      </c>
    </row>
    <row r="860" spans="3:12">
      <c r="C860" s="171" t="s">
        <v>58</v>
      </c>
      <c r="D860" s="163"/>
      <c r="E860" s="154">
        <v>0</v>
      </c>
      <c r="F860" s="100">
        <f>IF(E859=0,"",(G859/E859)/12*E859)</f>
        <v>0</v>
      </c>
      <c r="G860" s="97">
        <f>F860</f>
        <v>0</v>
      </c>
      <c r="H860" s="164"/>
      <c r="I860" s="116" t="s">
        <v>513</v>
      </c>
      <c r="J860" s="116" t="str">
        <f>VLOOKUP(I860,Presupuesto!$B$11:$C$565,2,0)</f>
        <v>AGUINALDO Y DECIMO CUARTO MES</v>
      </c>
      <c r="K860" s="98" t="str">
        <f t="shared" si="27"/>
        <v>Posgrado</v>
      </c>
      <c r="L860" s="98" t="s">
        <v>392</v>
      </c>
    </row>
    <row r="861" spans="3:12" ht="15.75" thickBot="1">
      <c r="C861" s="172" t="s">
        <v>59</v>
      </c>
      <c r="D861" s="163"/>
      <c r="E861" s="154">
        <v>0</v>
      </c>
      <c r="F861" s="117">
        <f>IF(E859&lt;6,"",((E859-6)/12)*(G859/E859))</f>
        <v>0</v>
      </c>
      <c r="G861" s="97">
        <f>F861</f>
        <v>0</v>
      </c>
      <c r="H861" s="164"/>
      <c r="I861" s="101" t="s">
        <v>516</v>
      </c>
      <c r="J861" s="101" t="str">
        <f>VLOOKUP(I861,Presupuesto!$B$11:$C$565,2,0)</f>
        <v>DECIMOCUARTO MES</v>
      </c>
      <c r="K861" s="98" t="str">
        <f t="shared" si="27"/>
        <v>Posgrado</v>
      </c>
      <c r="L861" s="98" t="s">
        <v>392</v>
      </c>
    </row>
    <row r="862" spans="3:12" ht="15.75" thickBot="1">
      <c r="C862" s="140" t="s">
        <v>83</v>
      </c>
      <c r="D862" s="199"/>
      <c r="E862" s="152">
        <v>12</v>
      </c>
      <c r="F862" s="139">
        <v>30000</v>
      </c>
      <c r="G862" s="113">
        <f>D862*E862*F862</f>
        <v>0</v>
      </c>
      <c r="H862" s="166"/>
      <c r="I862" s="114" t="s">
        <v>561</v>
      </c>
      <c r="J862" s="114" t="str">
        <f>VLOOKUP(I862,Presupuesto!$B$11:$C$565,2,0)</f>
        <v>CONTRATOS ESPECIALES</v>
      </c>
      <c r="K862" s="98" t="str">
        <f t="shared" si="27"/>
        <v>Posgrado</v>
      </c>
      <c r="L862" s="98" t="s">
        <v>392</v>
      </c>
    </row>
    <row r="863" spans="3:12">
      <c r="C863" s="171" t="s">
        <v>58</v>
      </c>
      <c r="D863" s="163"/>
      <c r="E863" s="154">
        <v>0</v>
      </c>
      <c r="F863" s="117">
        <f>IF(E862=0,"",(G862/E862)/12*E862)</f>
        <v>0</v>
      </c>
      <c r="G863" s="97">
        <f>F863</f>
        <v>0</v>
      </c>
      <c r="H863" s="164"/>
      <c r="I863" s="101" t="s">
        <v>561</v>
      </c>
      <c r="J863" s="101" t="str">
        <f>VLOOKUP(I863,Presupuesto!$B$11:$C$565,2,0)</f>
        <v>CONTRATOS ESPECIALES</v>
      </c>
      <c r="K863" s="98" t="str">
        <f t="shared" si="27"/>
        <v>Posgrado</v>
      </c>
      <c r="L863" s="98" t="s">
        <v>391</v>
      </c>
    </row>
    <row r="864" spans="3:12" ht="15.75" thickBot="1">
      <c r="C864" s="172" t="s">
        <v>59</v>
      </c>
      <c r="D864" s="163"/>
      <c r="E864" s="154">
        <v>0</v>
      </c>
      <c r="F864" s="100">
        <f>IF(E862&lt;6,"",((E862-6)/12)*(G862/E862))</f>
        <v>0</v>
      </c>
      <c r="G864" s="97">
        <f>F864</f>
        <v>0</v>
      </c>
      <c r="H864" s="164"/>
      <c r="I864" s="101" t="s">
        <v>561</v>
      </c>
      <c r="J864" s="101" t="str">
        <f>VLOOKUP(I864,Presupuesto!$B$11:$C$565,2,0)</f>
        <v>CONTRATOS ESPECIALES</v>
      </c>
      <c r="K864" s="98" t="str">
        <f t="shared" si="27"/>
        <v>Posgrado</v>
      </c>
      <c r="L864" s="98" t="s">
        <v>396</v>
      </c>
    </row>
    <row r="865" spans="3:12" ht="15.75" thickBot="1">
      <c r="C865" s="140" t="s">
        <v>60</v>
      </c>
      <c r="D865" s="199"/>
      <c r="E865" s="152">
        <v>12</v>
      </c>
      <c r="F865" s="118">
        <v>30000</v>
      </c>
      <c r="G865" s="113">
        <f>D865*E865*F865</f>
        <v>0</v>
      </c>
      <c r="H865" s="166"/>
      <c r="I865" s="114" t="s">
        <v>702</v>
      </c>
      <c r="J865" s="114" t="str">
        <f>VLOOKUP(I865,Presupuesto!$B$11:$C$565,2,0)</f>
        <v>OTROS SERVICIOS TECNICOS Y PROFESIONALES</v>
      </c>
      <c r="K865" s="98" t="str">
        <f t="shared" si="27"/>
        <v>Posgrado</v>
      </c>
      <c r="L865" s="98" t="s">
        <v>391</v>
      </c>
    </row>
    <row r="866" spans="3:12">
      <c r="C866" s="171" t="s">
        <v>58</v>
      </c>
      <c r="D866" s="163"/>
      <c r="E866" s="154">
        <v>0</v>
      </c>
      <c r="F866" s="100">
        <v>0</v>
      </c>
      <c r="G866" s="97">
        <f>F866</f>
        <v>0</v>
      </c>
      <c r="H866" s="164"/>
      <c r="I866" s="101" t="s">
        <v>702</v>
      </c>
      <c r="J866" s="101" t="str">
        <f>VLOOKUP(I866,Presupuesto!$B$11:$C$565,2,0)</f>
        <v>OTROS SERVICIOS TECNICOS Y PROFESIONALES</v>
      </c>
      <c r="K866" s="98" t="str">
        <f t="shared" si="27"/>
        <v>Posgrado</v>
      </c>
      <c r="L866" s="98" t="s">
        <v>391</v>
      </c>
    </row>
    <row r="867" spans="3:12" ht="15.75" thickBot="1">
      <c r="C867" s="172" t="s">
        <v>59</v>
      </c>
      <c r="D867" s="163"/>
      <c r="E867" s="154">
        <v>0</v>
      </c>
      <c r="F867" s="100">
        <v>0</v>
      </c>
      <c r="G867" s="97">
        <f>F867</f>
        <v>0</v>
      </c>
      <c r="H867" s="164"/>
      <c r="I867" s="101" t="s">
        <v>702</v>
      </c>
      <c r="J867" s="101" t="str">
        <f>VLOOKUP(I867,Presupuesto!$B$11:$C$565,2,0)</f>
        <v>OTROS SERVICIOS TECNICOS Y PROFESIONALES</v>
      </c>
      <c r="K867" s="98" t="str">
        <f t="shared" si="27"/>
        <v>Posgrado</v>
      </c>
      <c r="L867" s="98" t="s">
        <v>391</v>
      </c>
    </row>
    <row r="868" spans="3:12" ht="15.75" thickBot="1">
      <c r="C868" s="140" t="s">
        <v>61</v>
      </c>
      <c r="D868" s="199"/>
      <c r="E868" s="152">
        <v>12</v>
      </c>
      <c r="F868" s="118">
        <v>30000</v>
      </c>
      <c r="G868" s="113">
        <f>D868*E868*F868</f>
        <v>0</v>
      </c>
      <c r="H868" s="166"/>
      <c r="I868" s="114" t="s">
        <v>493</v>
      </c>
      <c r="J868" s="114" t="str">
        <f>VLOOKUP(I868,Presupuesto!$B$11:$C$565,2,0)</f>
        <v>SUELDOS Y SALARIOS PERMANENTES</v>
      </c>
      <c r="K868" s="98" t="str">
        <f t="shared" si="27"/>
        <v>Posgrado</v>
      </c>
      <c r="L868" s="98" t="s">
        <v>391</v>
      </c>
    </row>
    <row r="869" spans="3:12">
      <c r="C869" s="171" t="s">
        <v>58</v>
      </c>
      <c r="D869" s="169"/>
      <c r="E869" s="131">
        <v>0</v>
      </c>
      <c r="F869" s="119">
        <f>IF(E868=0,"",(G868/E868)/12*E868)</f>
        <v>0</v>
      </c>
      <c r="G869" s="120">
        <f>F869</f>
        <v>0</v>
      </c>
      <c r="H869" s="164"/>
      <c r="I869" s="101" t="s">
        <v>513</v>
      </c>
      <c r="J869" s="101" t="str">
        <f>VLOOKUP(I869,Presupuesto!$B$11:$C$565,2,0)</f>
        <v>AGUINALDO Y DECIMO CUARTO MES</v>
      </c>
      <c r="K869" s="98" t="str">
        <f t="shared" si="27"/>
        <v>Posgrado</v>
      </c>
      <c r="L869" s="98" t="s">
        <v>391</v>
      </c>
    </row>
    <row r="870" spans="3:12" ht="15.75" thickBot="1">
      <c r="C870" s="173" t="s">
        <v>59</v>
      </c>
      <c r="D870" s="162"/>
      <c r="E870" s="132">
        <v>0</v>
      </c>
      <c r="F870" s="105">
        <f>IF(E868&lt;6,"",((E868-6)/12)*(G868/E868))</f>
        <v>0</v>
      </c>
      <c r="G870" s="105">
        <f>F870</f>
        <v>0</v>
      </c>
      <c r="H870" s="162"/>
      <c r="I870" s="106" t="s">
        <v>516</v>
      </c>
      <c r="J870" s="124" t="str">
        <f>VLOOKUP(I870,Presupuesto!$B$11:$C$565,2,0)</f>
        <v>DECIMOCUARTO MES</v>
      </c>
      <c r="K870" s="106" t="str">
        <f t="shared" si="27"/>
        <v>Posgrado</v>
      </c>
      <c r="L870" s="124" t="s">
        <v>391</v>
      </c>
    </row>
    <row r="872" spans="3:12" ht="15.75" thickBot="1"/>
    <row r="873" spans="3:12" ht="15.75" thickBot="1">
      <c r="C873" s="69" t="s">
        <v>43</v>
      </c>
      <c r="D873" s="30">
        <f>SUM(G880:G930)</f>
        <v>0</v>
      </c>
      <c r="E873" s="93"/>
      <c r="F873" s="93"/>
      <c r="G873" s="93"/>
      <c r="H873" s="76"/>
      <c r="I873" s="76"/>
      <c r="J873" s="76"/>
    </row>
    <row r="874" spans="3:12">
      <c r="D874" s="31"/>
      <c r="E874" s="93"/>
      <c r="F874" s="93"/>
      <c r="G874" s="93"/>
      <c r="H874" s="76"/>
      <c r="I874" s="76"/>
      <c r="J874" s="76"/>
    </row>
    <row r="875" spans="3:12">
      <c r="D875" s="31"/>
      <c r="E875" s="93"/>
      <c r="F875" s="93"/>
      <c r="G875" s="93"/>
      <c r="H875" s="76"/>
      <c r="I875" s="76"/>
      <c r="J875" s="76"/>
    </row>
    <row r="876" spans="3:12" ht="15.75">
      <c r="C876" s="202" t="s">
        <v>389</v>
      </c>
      <c r="D876" s="351"/>
      <c r="E876" s="93"/>
      <c r="F876" s="93"/>
      <c r="G876" s="93"/>
      <c r="H876" s="76"/>
      <c r="I876" s="76"/>
      <c r="J876" s="76"/>
    </row>
    <row r="877" spans="3:12" ht="18.75">
      <c r="C877" s="210" t="e">
        <f>IFERROR(VLOOKUP(D876,'1. Desarrollo e Innov. Curricu.'!$E:$F,2,FALSE),IFERROR(VLOOKUP(D876,'2. Investigación Científica'!$E:$F,2,FALSE),IFERROR(VLOOKUP(D876,'3. Vinculación Univ. Sociedad'!$E:$F,2,FALSE),IFERROR(VLOOKUP(D876,'4. Docencia y Profesorado Univ.'!$E:$F,2,FALSE),IFERROR(VLOOKUP(D876,'5. Estudiantes y Graduados'!$E:$F,2,FALSE),IFERROR(VLOOKUP(D876,'11. Gestion Administrativa'!$E:$F,2,FALSE),IFERROR(VLOOKUP(D876,'13. Gestión Académica'!$E:$F,2,FALSE),IFERROR(VLOOKUP(D876,'8. Asegura. de la Calid. y M'!$E:$F,2,FALSE),IFERROR(VLOOKUP(D876,'6. Gestión del Conocimiento'!$E:$F,2,FALSE),IFERROR(VLOOKUP(D876,'15. Gobernabilidad y Proceso...'!$E:$F,2,FALSE),IFERROR(VLOOKUP(D876,'12. Gestión del Talento Humano'!$E:$F,2,FALSE),IFERROR(VLOOKUP(D876,'14. Internacional... de la E.S.'!$E:$F,2,FALSE),IFERROR(VLOOKUP(D876,'10. Posgrado'!$E:$F,2,FALSE),IFERROR(VLOOKUP(D876,'17. Gestión TIC'!$E:$F,2,FALSE),IFERROR(VLOOKUP(D876,'16. Desa. del Sistema Educ.Sup.'!$E:$F,2,FALSE),IFERROR(VLOOKUP(D876,'9. Cultura de Inno. Insti...'!$E:$F,2,FALSE),VLOOKUP(D876,'7. Lo Esencial de la Reforma U.'!$E:$F,2,0)))))))))))))))))</f>
        <v>#N/A</v>
      </c>
      <c r="D877" s="31"/>
      <c r="E877" s="93"/>
      <c r="F877" s="93"/>
      <c r="G877" s="93"/>
      <c r="H877" s="76"/>
      <c r="I877" s="76"/>
      <c r="J877" s="76"/>
      <c r="K877" s="153"/>
    </row>
    <row r="878" spans="3:12" ht="15.75" thickBot="1">
      <c r="C878" s="177"/>
      <c r="D878" s="31"/>
      <c r="E878" s="93"/>
      <c r="F878" s="93"/>
      <c r="G878" s="93"/>
      <c r="H878" s="76"/>
      <c r="I878" s="76"/>
      <c r="J878" s="76"/>
      <c r="K878" s="153"/>
    </row>
    <row r="879" spans="3:12" ht="30.75" thickBot="1">
      <c r="C879" s="134" t="s">
        <v>44</v>
      </c>
      <c r="D879" s="138" t="s">
        <v>55</v>
      </c>
      <c r="E879" s="170" t="s">
        <v>56</v>
      </c>
      <c r="F879" s="138" t="s">
        <v>57</v>
      </c>
      <c r="G879" s="135" t="s">
        <v>27</v>
      </c>
      <c r="H879" s="133" t="s">
        <v>128</v>
      </c>
      <c r="I879" s="136" t="s">
        <v>46</v>
      </c>
      <c r="J879" s="136" t="s">
        <v>129</v>
      </c>
      <c r="K879" s="136" t="s">
        <v>407</v>
      </c>
      <c r="L879" s="136" t="s">
        <v>408</v>
      </c>
    </row>
    <row r="880" spans="3:12" ht="15.75" thickBot="1">
      <c r="C880" s="137" t="s">
        <v>479</v>
      </c>
      <c r="D880" s="199"/>
      <c r="E880" s="152">
        <v>12</v>
      </c>
      <c r="F880" s="297">
        <f>HLOOKUP($C880,$BZ$2:$CM$3,2,0)</f>
        <v>43674.39</v>
      </c>
      <c r="G880" s="113">
        <f>D880*E880*F880</f>
        <v>0</v>
      </c>
      <c r="H880" s="166"/>
      <c r="I880" s="114" t="s">
        <v>493</v>
      </c>
      <c r="J880" s="114" t="str">
        <f>VLOOKUP(I880,Presupuesto!$B$11:$C$565,2,0)</f>
        <v>SUELDOS Y SALARIOS PERMANENTES</v>
      </c>
      <c r="K880" s="218" t="s">
        <v>1444</v>
      </c>
      <c r="L880" s="98" t="s">
        <v>391</v>
      </c>
    </row>
    <row r="881" spans="3:12">
      <c r="C881" s="171" t="s">
        <v>58</v>
      </c>
      <c r="D881" s="163"/>
      <c r="E881" s="154">
        <v>0</v>
      </c>
      <c r="F881" s="100">
        <f>IF(E880=0,"",(G880/E880)/12*E880)</f>
        <v>0</v>
      </c>
      <c r="G881" s="97">
        <f>F881</f>
        <v>0</v>
      </c>
      <c r="H881" s="164"/>
      <c r="I881" s="116" t="s">
        <v>513</v>
      </c>
      <c r="J881" s="116" t="str">
        <f>VLOOKUP(I881,Presupuesto!$B$11:$C$565,2,0)</f>
        <v>AGUINALDO Y DECIMO CUARTO MES</v>
      </c>
      <c r="K881" s="98" t="str">
        <f t="shared" ref="K881:K912" si="28">$K$880</f>
        <v>Posgrado</v>
      </c>
      <c r="L881" s="98" t="s">
        <v>409</v>
      </c>
    </row>
    <row r="882" spans="3:12" ht="15.75" thickBot="1">
      <c r="C882" s="172" t="s">
        <v>59</v>
      </c>
      <c r="D882" s="163"/>
      <c r="E882" s="154">
        <v>0</v>
      </c>
      <c r="F882" s="117">
        <f>IF(E880&lt;6,"",((E880-6)/12)*(G880/E880))</f>
        <v>0</v>
      </c>
      <c r="G882" s="97">
        <f>F882</f>
        <v>0</v>
      </c>
      <c r="H882" s="164"/>
      <c r="I882" s="101" t="s">
        <v>516</v>
      </c>
      <c r="J882" s="101" t="str">
        <f>VLOOKUP(I882,Presupuesto!$B$11:$C$565,2,0)</f>
        <v>DECIMOCUARTO MES</v>
      </c>
      <c r="K882" s="98" t="str">
        <f t="shared" si="28"/>
        <v>Posgrado</v>
      </c>
      <c r="L882" s="98" t="s">
        <v>392</v>
      </c>
    </row>
    <row r="883" spans="3:12" ht="15.75" thickBot="1">
      <c r="C883" s="137" t="s">
        <v>480</v>
      </c>
      <c r="D883" s="199"/>
      <c r="E883" s="152">
        <v>12</v>
      </c>
      <c r="F883" s="297">
        <f>HLOOKUP($C883,$BZ$2:$CM$3,2,0)</f>
        <v>39703.99</v>
      </c>
      <c r="G883" s="113">
        <f>D883*E883*F883</f>
        <v>0</v>
      </c>
      <c r="H883" s="166"/>
      <c r="I883" s="114" t="s">
        <v>493</v>
      </c>
      <c r="J883" s="114" t="str">
        <f>VLOOKUP(I883,Presupuesto!$B$11:$C$565,2,0)</f>
        <v>SUELDOS Y SALARIOS PERMANENTES</v>
      </c>
      <c r="K883" s="98" t="str">
        <f t="shared" si="28"/>
        <v>Posgrado</v>
      </c>
      <c r="L883" s="98" t="s">
        <v>392</v>
      </c>
    </row>
    <row r="884" spans="3:12">
      <c r="C884" s="171" t="s">
        <v>58</v>
      </c>
      <c r="D884" s="163"/>
      <c r="E884" s="154">
        <v>0</v>
      </c>
      <c r="F884" s="100">
        <f>IF(E883=0,"",(G883/E883)/12*E883)</f>
        <v>0</v>
      </c>
      <c r="G884" s="97">
        <f>F884</f>
        <v>0</v>
      </c>
      <c r="H884" s="164"/>
      <c r="I884" s="116" t="s">
        <v>513</v>
      </c>
      <c r="J884" s="116" t="str">
        <f>VLOOKUP(I884,Presupuesto!$B$11:$C$565,2,0)</f>
        <v>AGUINALDO Y DECIMO CUARTO MES</v>
      </c>
      <c r="K884" s="98" t="str">
        <f t="shared" si="28"/>
        <v>Posgrado</v>
      </c>
      <c r="L884" s="98" t="s">
        <v>392</v>
      </c>
    </row>
    <row r="885" spans="3:12" ht="15.75" thickBot="1">
      <c r="C885" s="172" t="s">
        <v>59</v>
      </c>
      <c r="D885" s="163"/>
      <c r="E885" s="154">
        <v>0</v>
      </c>
      <c r="F885" s="117">
        <f>IF(E883&lt;6,"",((E883-6)/12)*(G883/E883))</f>
        <v>0</v>
      </c>
      <c r="G885" s="97">
        <f>F885</f>
        <v>0</v>
      </c>
      <c r="H885" s="164"/>
      <c r="I885" s="101" t="s">
        <v>516</v>
      </c>
      <c r="J885" s="101" t="str">
        <f>VLOOKUP(I885,Presupuesto!$B$11:$C$565,2,0)</f>
        <v>DECIMOCUARTO MES</v>
      </c>
      <c r="K885" s="98" t="str">
        <f t="shared" si="28"/>
        <v>Posgrado</v>
      </c>
      <c r="L885" s="98" t="s">
        <v>392</v>
      </c>
    </row>
    <row r="886" spans="3:12" ht="15.75" thickBot="1">
      <c r="C886" s="137" t="s">
        <v>481</v>
      </c>
      <c r="D886" s="199"/>
      <c r="E886" s="152">
        <v>12</v>
      </c>
      <c r="F886" s="297">
        <f>HLOOKUP($C886,$BZ$2:$CM$3,2,0)</f>
        <v>35733.589999999997</v>
      </c>
      <c r="G886" s="113">
        <f>D886*E886*F886</f>
        <v>0</v>
      </c>
      <c r="H886" s="166"/>
      <c r="I886" s="114" t="s">
        <v>493</v>
      </c>
      <c r="J886" s="114" t="str">
        <f>VLOOKUP(I886,Presupuesto!$B$11:$C$565,2,0)</f>
        <v>SUELDOS Y SALARIOS PERMANENTES</v>
      </c>
      <c r="K886" s="98" t="str">
        <f t="shared" si="28"/>
        <v>Posgrado</v>
      </c>
      <c r="L886" s="98" t="s">
        <v>392</v>
      </c>
    </row>
    <row r="887" spans="3:12">
      <c r="C887" s="171" t="s">
        <v>58</v>
      </c>
      <c r="D887" s="163"/>
      <c r="E887" s="154">
        <v>0</v>
      </c>
      <c r="F887" s="100">
        <f>IF(E886=0,"",(G886/E886)/12*E886)</f>
        <v>0</v>
      </c>
      <c r="G887" s="97">
        <f>F887</f>
        <v>0</v>
      </c>
      <c r="H887" s="164"/>
      <c r="I887" s="116" t="s">
        <v>513</v>
      </c>
      <c r="J887" s="116" t="str">
        <f>VLOOKUP(I887,Presupuesto!$B$11:$C$565,2,0)</f>
        <v>AGUINALDO Y DECIMO CUARTO MES</v>
      </c>
      <c r="K887" s="98" t="str">
        <f t="shared" si="28"/>
        <v>Posgrado</v>
      </c>
      <c r="L887" s="98" t="s">
        <v>392</v>
      </c>
    </row>
    <row r="888" spans="3:12" ht="15.75" thickBot="1">
      <c r="C888" s="172" t="s">
        <v>59</v>
      </c>
      <c r="D888" s="163"/>
      <c r="E888" s="154">
        <v>0</v>
      </c>
      <c r="F888" s="117">
        <f>IF(E886&lt;6,"",((E886-6)/12)*(G886/E886))</f>
        <v>0</v>
      </c>
      <c r="G888" s="97">
        <f>F888</f>
        <v>0</v>
      </c>
      <c r="H888" s="164"/>
      <c r="I888" s="101" t="s">
        <v>516</v>
      </c>
      <c r="J888" s="101" t="str">
        <f>VLOOKUP(I888,Presupuesto!$B$11:$C$565,2,0)</f>
        <v>DECIMOCUARTO MES</v>
      </c>
      <c r="K888" s="98" t="str">
        <f t="shared" si="28"/>
        <v>Posgrado</v>
      </c>
      <c r="L888" s="98" t="s">
        <v>392</v>
      </c>
    </row>
    <row r="889" spans="3:12" ht="15.75" thickBot="1">
      <c r="C889" s="137" t="s">
        <v>482</v>
      </c>
      <c r="D889" s="199"/>
      <c r="E889" s="152">
        <v>12</v>
      </c>
      <c r="F889" s="297">
        <f>HLOOKUP($C889,$BZ$2:$CM$3,2,0)</f>
        <v>31763.19</v>
      </c>
      <c r="G889" s="113">
        <f>D889*E889*F889</f>
        <v>0</v>
      </c>
      <c r="H889" s="166"/>
      <c r="I889" s="114" t="s">
        <v>493</v>
      </c>
      <c r="J889" s="114" t="str">
        <f>VLOOKUP(I889,Presupuesto!$B$11:$C$565,2,0)</f>
        <v>SUELDOS Y SALARIOS PERMANENTES</v>
      </c>
      <c r="K889" s="98" t="str">
        <f t="shared" si="28"/>
        <v>Posgrado</v>
      </c>
      <c r="L889" s="98" t="s">
        <v>392</v>
      </c>
    </row>
    <row r="890" spans="3:12">
      <c r="C890" s="171" t="s">
        <v>58</v>
      </c>
      <c r="D890" s="163"/>
      <c r="E890" s="154">
        <v>0</v>
      </c>
      <c r="F890" s="100">
        <f>IF(E889=0,"",(G889/E889)/12*E889)</f>
        <v>0</v>
      </c>
      <c r="G890" s="97">
        <f>F890</f>
        <v>0</v>
      </c>
      <c r="H890" s="164"/>
      <c r="I890" s="116" t="s">
        <v>513</v>
      </c>
      <c r="J890" s="116" t="str">
        <f>VLOOKUP(I890,Presupuesto!$B$11:$C$565,2,0)</f>
        <v>AGUINALDO Y DECIMO CUARTO MES</v>
      </c>
      <c r="K890" s="98" t="str">
        <f t="shared" si="28"/>
        <v>Posgrado</v>
      </c>
      <c r="L890" s="98" t="s">
        <v>392</v>
      </c>
    </row>
    <row r="891" spans="3:12" ht="15.75" thickBot="1">
      <c r="C891" s="172" t="s">
        <v>59</v>
      </c>
      <c r="D891" s="163"/>
      <c r="E891" s="154">
        <v>0</v>
      </c>
      <c r="F891" s="117">
        <f>IF(E889&lt;6,"",((E889-6)/12)*(G889/E889))</f>
        <v>0</v>
      </c>
      <c r="G891" s="97">
        <f>F891</f>
        <v>0</v>
      </c>
      <c r="H891" s="164"/>
      <c r="I891" s="101" t="s">
        <v>516</v>
      </c>
      <c r="J891" s="101" t="str">
        <f>VLOOKUP(I891,Presupuesto!$B$11:$C$565,2,0)</f>
        <v>DECIMOCUARTO MES</v>
      </c>
      <c r="K891" s="98" t="str">
        <f t="shared" si="28"/>
        <v>Posgrado</v>
      </c>
      <c r="L891" s="98" t="s">
        <v>392</v>
      </c>
    </row>
    <row r="892" spans="3:12" ht="15.75" thickBot="1">
      <c r="C892" s="137" t="s">
        <v>483</v>
      </c>
      <c r="D892" s="199"/>
      <c r="E892" s="152">
        <v>12</v>
      </c>
      <c r="F892" s="297">
        <f>HLOOKUP($C892,$BZ$2:$CM$3,2,0)</f>
        <v>29777.99</v>
      </c>
      <c r="G892" s="113">
        <f>D892*E892*F892</f>
        <v>0</v>
      </c>
      <c r="H892" s="166"/>
      <c r="I892" s="114" t="s">
        <v>493</v>
      </c>
      <c r="J892" s="114" t="str">
        <f>VLOOKUP(I892,Presupuesto!$B$11:$C$565,2,0)</f>
        <v>SUELDOS Y SALARIOS PERMANENTES</v>
      </c>
      <c r="K892" s="98" t="str">
        <f t="shared" si="28"/>
        <v>Posgrado</v>
      </c>
      <c r="L892" s="98" t="s">
        <v>392</v>
      </c>
    </row>
    <row r="893" spans="3:12">
      <c r="C893" s="171" t="s">
        <v>58</v>
      </c>
      <c r="D893" s="163"/>
      <c r="E893" s="154">
        <v>0</v>
      </c>
      <c r="F893" s="100">
        <f>IF(E892=0,"",(G892/E892)/12*E892)</f>
        <v>0</v>
      </c>
      <c r="G893" s="97">
        <f>F893</f>
        <v>0</v>
      </c>
      <c r="H893" s="164"/>
      <c r="I893" s="116" t="s">
        <v>513</v>
      </c>
      <c r="J893" s="116" t="str">
        <f>VLOOKUP(I893,Presupuesto!$B$11:$C$565,2,0)</f>
        <v>AGUINALDO Y DECIMO CUARTO MES</v>
      </c>
      <c r="K893" s="98" t="str">
        <f t="shared" si="28"/>
        <v>Posgrado</v>
      </c>
      <c r="L893" s="98" t="s">
        <v>392</v>
      </c>
    </row>
    <row r="894" spans="3:12" ht="15.75" thickBot="1">
      <c r="C894" s="172" t="s">
        <v>59</v>
      </c>
      <c r="D894" s="163"/>
      <c r="E894" s="154">
        <v>0</v>
      </c>
      <c r="F894" s="117">
        <f>IF(E892&lt;6,"",((E892-6)/12)*(G892/E892))</f>
        <v>0</v>
      </c>
      <c r="G894" s="97">
        <f>F894</f>
        <v>0</v>
      </c>
      <c r="H894" s="164"/>
      <c r="I894" s="101" t="s">
        <v>516</v>
      </c>
      <c r="J894" s="101" t="str">
        <f>VLOOKUP(I894,Presupuesto!$B$11:$C$565,2,0)</f>
        <v>DECIMOCUARTO MES</v>
      </c>
      <c r="K894" s="98" t="str">
        <f t="shared" si="28"/>
        <v>Posgrado</v>
      </c>
      <c r="L894" s="98" t="s">
        <v>392</v>
      </c>
    </row>
    <row r="895" spans="3:12" ht="15.75" thickBot="1">
      <c r="C895" s="137" t="s">
        <v>484</v>
      </c>
      <c r="D895" s="199"/>
      <c r="E895" s="152">
        <v>12</v>
      </c>
      <c r="F895" s="297">
        <f>HLOOKUP($C895,$BZ$2:$CM$3,2,0)</f>
        <v>27792.79</v>
      </c>
      <c r="G895" s="113">
        <f>D895*E895*F895</f>
        <v>0</v>
      </c>
      <c r="H895" s="166"/>
      <c r="I895" s="114" t="s">
        <v>493</v>
      </c>
      <c r="J895" s="114" t="str">
        <f>VLOOKUP(I895,Presupuesto!$B$11:$C$565,2,0)</f>
        <v>SUELDOS Y SALARIOS PERMANENTES</v>
      </c>
      <c r="K895" s="98" t="str">
        <f t="shared" si="28"/>
        <v>Posgrado</v>
      </c>
      <c r="L895" s="98" t="s">
        <v>392</v>
      </c>
    </row>
    <row r="896" spans="3:12">
      <c r="C896" s="171" t="s">
        <v>58</v>
      </c>
      <c r="D896" s="163"/>
      <c r="E896" s="154">
        <v>0</v>
      </c>
      <c r="F896" s="100">
        <f>IF(E895=0,"",(G895/E895)/12*E895)</f>
        <v>0</v>
      </c>
      <c r="G896" s="97">
        <f>F896</f>
        <v>0</v>
      </c>
      <c r="H896" s="164"/>
      <c r="I896" s="116" t="s">
        <v>513</v>
      </c>
      <c r="J896" s="116" t="str">
        <f>VLOOKUP(I896,Presupuesto!$B$11:$C$565,2,0)</f>
        <v>AGUINALDO Y DECIMO CUARTO MES</v>
      </c>
      <c r="K896" s="98" t="str">
        <f t="shared" si="28"/>
        <v>Posgrado</v>
      </c>
      <c r="L896" s="98" t="s">
        <v>392</v>
      </c>
    </row>
    <row r="897" spans="3:12" ht="15.75" thickBot="1">
      <c r="C897" s="172" t="s">
        <v>59</v>
      </c>
      <c r="D897" s="163"/>
      <c r="E897" s="154">
        <v>0</v>
      </c>
      <c r="F897" s="117">
        <f>IF(E895&lt;6,"",((E895-6)/12)*(G895/E895))</f>
        <v>0</v>
      </c>
      <c r="G897" s="97">
        <f>F897</f>
        <v>0</v>
      </c>
      <c r="H897" s="164"/>
      <c r="I897" s="101" t="s">
        <v>516</v>
      </c>
      <c r="J897" s="101" t="str">
        <f>VLOOKUP(I897,Presupuesto!$B$11:$C$565,2,0)</f>
        <v>DECIMOCUARTO MES</v>
      </c>
      <c r="K897" s="98" t="str">
        <f t="shared" si="28"/>
        <v>Posgrado</v>
      </c>
      <c r="L897" s="98" t="s">
        <v>392</v>
      </c>
    </row>
    <row r="898" spans="3:12" ht="15.75" thickBot="1">
      <c r="C898" s="137" t="s">
        <v>485</v>
      </c>
      <c r="D898" s="199"/>
      <c r="E898" s="152">
        <v>12</v>
      </c>
      <c r="F898" s="297">
        <f>HLOOKUP($C898,$BZ$2:$CM$3,2,0)</f>
        <v>18859.39</v>
      </c>
      <c r="G898" s="113">
        <f>D898*E898*F898</f>
        <v>0</v>
      </c>
      <c r="H898" s="166"/>
      <c r="I898" s="114" t="s">
        <v>493</v>
      </c>
      <c r="J898" s="114" t="str">
        <f>VLOOKUP(I898,Presupuesto!$B$11:$C$565,2,0)</f>
        <v>SUELDOS Y SALARIOS PERMANENTES</v>
      </c>
      <c r="K898" s="98" t="str">
        <f t="shared" si="28"/>
        <v>Posgrado</v>
      </c>
      <c r="L898" s="98" t="s">
        <v>392</v>
      </c>
    </row>
    <row r="899" spans="3:12">
      <c r="C899" s="171" t="s">
        <v>58</v>
      </c>
      <c r="D899" s="163"/>
      <c r="E899" s="154">
        <v>0</v>
      </c>
      <c r="F899" s="100">
        <f>IF(E898=0,"",(G898/E898)/12*E898)</f>
        <v>0</v>
      </c>
      <c r="G899" s="97">
        <f>F899</f>
        <v>0</v>
      </c>
      <c r="H899" s="164"/>
      <c r="I899" s="116" t="s">
        <v>513</v>
      </c>
      <c r="J899" s="116" t="str">
        <f>VLOOKUP(I899,Presupuesto!$B$11:$C$565,2,0)</f>
        <v>AGUINALDO Y DECIMO CUARTO MES</v>
      </c>
      <c r="K899" s="98" t="str">
        <f t="shared" si="28"/>
        <v>Posgrado</v>
      </c>
      <c r="L899" s="98" t="s">
        <v>392</v>
      </c>
    </row>
    <row r="900" spans="3:12" ht="15.75" thickBot="1">
      <c r="C900" s="172" t="s">
        <v>59</v>
      </c>
      <c r="D900" s="163"/>
      <c r="E900" s="154">
        <v>0</v>
      </c>
      <c r="F900" s="117">
        <f>IF(E898&lt;6,"",((E898-6)/12)*(G898/E898))</f>
        <v>0</v>
      </c>
      <c r="G900" s="97">
        <f>F900</f>
        <v>0</v>
      </c>
      <c r="H900" s="164"/>
      <c r="I900" s="101" t="s">
        <v>516</v>
      </c>
      <c r="J900" s="101" t="str">
        <f>VLOOKUP(I900,Presupuesto!$B$11:$C$565,2,0)</f>
        <v>DECIMOCUARTO MES</v>
      </c>
      <c r="K900" s="98" t="str">
        <f t="shared" si="28"/>
        <v>Posgrado</v>
      </c>
      <c r="L900" s="98" t="s">
        <v>392</v>
      </c>
    </row>
    <row r="901" spans="3:12" ht="15.75" thickBot="1">
      <c r="C901" s="137" t="s">
        <v>486</v>
      </c>
      <c r="D901" s="199"/>
      <c r="E901" s="152">
        <v>12</v>
      </c>
      <c r="F901" s="297">
        <f>HLOOKUP($C901,$BZ$2:$CM$3,2,0)</f>
        <v>17866.8</v>
      </c>
      <c r="G901" s="113">
        <f>D901*E901*F901</f>
        <v>0</v>
      </c>
      <c r="H901" s="166"/>
      <c r="I901" s="114" t="s">
        <v>493</v>
      </c>
      <c r="J901" s="114" t="str">
        <f>VLOOKUP(I901,Presupuesto!$B$11:$C$565,2,0)</f>
        <v>SUELDOS Y SALARIOS PERMANENTES</v>
      </c>
      <c r="K901" s="98" t="str">
        <f t="shared" si="28"/>
        <v>Posgrado</v>
      </c>
      <c r="L901" s="98" t="s">
        <v>392</v>
      </c>
    </row>
    <row r="902" spans="3:12">
      <c r="C902" s="171" t="s">
        <v>58</v>
      </c>
      <c r="D902" s="163"/>
      <c r="E902" s="154">
        <v>0</v>
      </c>
      <c r="F902" s="100">
        <f>IF(E901=0,"",(G901/E901)/12*E901)</f>
        <v>0</v>
      </c>
      <c r="G902" s="97">
        <f>F902</f>
        <v>0</v>
      </c>
      <c r="H902" s="164"/>
      <c r="I902" s="116" t="s">
        <v>513</v>
      </c>
      <c r="J902" s="116" t="str">
        <f>VLOOKUP(I902,Presupuesto!$B$11:$C$565,2,0)</f>
        <v>AGUINALDO Y DECIMO CUARTO MES</v>
      </c>
      <c r="K902" s="98" t="str">
        <f t="shared" si="28"/>
        <v>Posgrado</v>
      </c>
      <c r="L902" s="98" t="s">
        <v>392</v>
      </c>
    </row>
    <row r="903" spans="3:12" ht="15.75" thickBot="1">
      <c r="C903" s="172" t="s">
        <v>59</v>
      </c>
      <c r="D903" s="163"/>
      <c r="E903" s="154">
        <v>0</v>
      </c>
      <c r="F903" s="117">
        <f>IF(E901&lt;6,"",((E901-6)/12)*(G901/E901))</f>
        <v>0</v>
      </c>
      <c r="G903" s="97">
        <f>F903</f>
        <v>0</v>
      </c>
      <c r="H903" s="164"/>
      <c r="I903" s="101" t="s">
        <v>516</v>
      </c>
      <c r="J903" s="101" t="str">
        <f>VLOOKUP(I903,Presupuesto!$B$11:$C$565,2,0)</f>
        <v>DECIMOCUARTO MES</v>
      </c>
      <c r="K903" s="98" t="str">
        <f t="shared" si="28"/>
        <v>Posgrado</v>
      </c>
      <c r="L903" s="98" t="s">
        <v>392</v>
      </c>
    </row>
    <row r="904" spans="3:12" ht="15.75" thickBot="1">
      <c r="C904" s="137" t="s">
        <v>487</v>
      </c>
      <c r="D904" s="199"/>
      <c r="E904" s="152">
        <v>12</v>
      </c>
      <c r="F904" s="297">
        <f>HLOOKUP($C904,$BZ$2:$CM$3,2,0)</f>
        <v>13896.4</v>
      </c>
      <c r="G904" s="113">
        <f>D904*E904*F904</f>
        <v>0</v>
      </c>
      <c r="H904" s="166"/>
      <c r="I904" s="114" t="s">
        <v>493</v>
      </c>
      <c r="J904" s="114" t="str">
        <f>VLOOKUP(I904,Presupuesto!$B$11:$C$565,2,0)</f>
        <v>SUELDOS Y SALARIOS PERMANENTES</v>
      </c>
      <c r="K904" s="98" t="str">
        <f t="shared" si="28"/>
        <v>Posgrado</v>
      </c>
      <c r="L904" s="98" t="s">
        <v>392</v>
      </c>
    </row>
    <row r="905" spans="3:12">
      <c r="C905" s="171" t="s">
        <v>58</v>
      </c>
      <c r="D905" s="163"/>
      <c r="E905" s="154">
        <v>0</v>
      </c>
      <c r="F905" s="100">
        <f>IF(E904=0,"",(G904/E904)/12*E904)</f>
        <v>0</v>
      </c>
      <c r="G905" s="97">
        <f>F905</f>
        <v>0</v>
      </c>
      <c r="H905" s="164"/>
      <c r="I905" s="116" t="s">
        <v>513</v>
      </c>
      <c r="J905" s="116" t="str">
        <f>VLOOKUP(I905,Presupuesto!$B$11:$C$565,2,0)</f>
        <v>AGUINALDO Y DECIMO CUARTO MES</v>
      </c>
      <c r="K905" s="98" t="str">
        <f t="shared" si="28"/>
        <v>Posgrado</v>
      </c>
      <c r="L905" s="98" t="s">
        <v>392</v>
      </c>
    </row>
    <row r="906" spans="3:12" ht="15.75" thickBot="1">
      <c r="C906" s="172" t="s">
        <v>59</v>
      </c>
      <c r="D906" s="163"/>
      <c r="E906" s="154">
        <v>0</v>
      </c>
      <c r="F906" s="117">
        <f>IF(E904&lt;6,"",((E904-6)/12)*(G904/E904))</f>
        <v>0</v>
      </c>
      <c r="G906" s="97">
        <f>F906</f>
        <v>0</v>
      </c>
      <c r="H906" s="164"/>
      <c r="I906" s="101" t="s">
        <v>516</v>
      </c>
      <c r="J906" s="101" t="str">
        <f>VLOOKUP(I906,Presupuesto!$B$11:$C$565,2,0)</f>
        <v>DECIMOCUARTO MES</v>
      </c>
      <c r="K906" s="98" t="str">
        <f t="shared" si="28"/>
        <v>Posgrado</v>
      </c>
      <c r="L906" s="98" t="s">
        <v>392</v>
      </c>
    </row>
    <row r="907" spans="3:12" ht="15.75" thickBot="1">
      <c r="C907" s="137" t="s">
        <v>488</v>
      </c>
      <c r="D907" s="199"/>
      <c r="E907" s="152">
        <v>12</v>
      </c>
      <c r="F907" s="297">
        <f>HLOOKUP($C907,$BZ$2:$CM$3,2,0)</f>
        <v>15004.09</v>
      </c>
      <c r="G907" s="113">
        <f>D907*E907*F907</f>
        <v>0</v>
      </c>
      <c r="H907" s="166"/>
      <c r="I907" s="114" t="s">
        <v>493</v>
      </c>
      <c r="J907" s="114" t="str">
        <f>VLOOKUP(I907,Presupuesto!$B$11:$C$565,2,0)</f>
        <v>SUELDOS Y SALARIOS PERMANENTES</v>
      </c>
      <c r="K907" s="98" t="str">
        <f t="shared" si="28"/>
        <v>Posgrado</v>
      </c>
      <c r="L907" s="98" t="s">
        <v>392</v>
      </c>
    </row>
    <row r="908" spans="3:12">
      <c r="C908" s="171" t="s">
        <v>58</v>
      </c>
      <c r="D908" s="163"/>
      <c r="E908" s="154">
        <v>0</v>
      </c>
      <c r="F908" s="100">
        <f>IF(E907=0,"",(G907/E907)/12*E907)</f>
        <v>0</v>
      </c>
      <c r="G908" s="97">
        <f>F908</f>
        <v>0</v>
      </c>
      <c r="H908" s="164"/>
      <c r="I908" s="116" t="s">
        <v>513</v>
      </c>
      <c r="J908" s="116" t="str">
        <f>VLOOKUP(I908,Presupuesto!$B$11:$C$565,2,0)</f>
        <v>AGUINALDO Y DECIMO CUARTO MES</v>
      </c>
      <c r="K908" s="98" t="str">
        <f t="shared" si="28"/>
        <v>Posgrado</v>
      </c>
      <c r="L908" s="98" t="s">
        <v>392</v>
      </c>
    </row>
    <row r="909" spans="3:12" ht="15.75" thickBot="1">
      <c r="C909" s="172" t="s">
        <v>59</v>
      </c>
      <c r="D909" s="163"/>
      <c r="E909" s="154">
        <v>0</v>
      </c>
      <c r="F909" s="117">
        <f>IF(E907&lt;6,"",((E907-6)/12)*(G907/E907))</f>
        <v>0</v>
      </c>
      <c r="G909" s="97">
        <f>F909</f>
        <v>0</v>
      </c>
      <c r="H909" s="164"/>
      <c r="I909" s="101" t="s">
        <v>516</v>
      </c>
      <c r="J909" s="101" t="str">
        <f>VLOOKUP(I909,Presupuesto!$B$11:$C$565,2,0)</f>
        <v>DECIMOCUARTO MES</v>
      </c>
      <c r="K909" s="98" t="str">
        <f t="shared" si="28"/>
        <v>Posgrado</v>
      </c>
      <c r="L909" s="98" t="s">
        <v>392</v>
      </c>
    </row>
    <row r="910" spans="3:12" ht="15.75" thickBot="1">
      <c r="C910" s="137" t="s">
        <v>489</v>
      </c>
      <c r="D910" s="199"/>
      <c r="E910" s="152">
        <v>12</v>
      </c>
      <c r="F910" s="297">
        <f>HLOOKUP($C910,$BZ$2:$CM$3,2,0)</f>
        <v>13238.9</v>
      </c>
      <c r="G910" s="113">
        <f>D910*E910*F910</f>
        <v>0</v>
      </c>
      <c r="H910" s="166"/>
      <c r="I910" s="114" t="s">
        <v>493</v>
      </c>
      <c r="J910" s="114" t="str">
        <f>VLOOKUP(I910,Presupuesto!$B$11:$C$565,2,0)</f>
        <v>SUELDOS Y SALARIOS PERMANENTES</v>
      </c>
      <c r="K910" s="98" t="str">
        <f t="shared" si="28"/>
        <v>Posgrado</v>
      </c>
      <c r="L910" s="98" t="s">
        <v>392</v>
      </c>
    </row>
    <row r="911" spans="3:12">
      <c r="C911" s="171" t="s">
        <v>58</v>
      </c>
      <c r="D911" s="163"/>
      <c r="E911" s="154">
        <v>0</v>
      </c>
      <c r="F911" s="100">
        <f>IF(E910=0,"",(G910/E910)/12*E910)</f>
        <v>0</v>
      </c>
      <c r="G911" s="97">
        <f>F911</f>
        <v>0</v>
      </c>
      <c r="H911" s="164"/>
      <c r="I911" s="116" t="s">
        <v>513</v>
      </c>
      <c r="J911" s="116" t="str">
        <f>VLOOKUP(I911,Presupuesto!$B$11:$C$565,2,0)</f>
        <v>AGUINALDO Y DECIMO CUARTO MES</v>
      </c>
      <c r="K911" s="98" t="str">
        <f t="shared" si="28"/>
        <v>Posgrado</v>
      </c>
      <c r="L911" s="98" t="s">
        <v>392</v>
      </c>
    </row>
    <row r="912" spans="3:12" ht="15.75" thickBot="1">
      <c r="C912" s="172" t="s">
        <v>59</v>
      </c>
      <c r="D912" s="163"/>
      <c r="E912" s="154">
        <v>0</v>
      </c>
      <c r="F912" s="117">
        <f>IF(E910&lt;6,"",((E910-6)/12)*(G910/E910))</f>
        <v>0</v>
      </c>
      <c r="G912" s="97">
        <f>F912</f>
        <v>0</v>
      </c>
      <c r="H912" s="164"/>
      <c r="I912" s="101" t="s">
        <v>516</v>
      </c>
      <c r="J912" s="101" t="str">
        <f>VLOOKUP(I912,Presupuesto!$B$11:$C$565,2,0)</f>
        <v>DECIMOCUARTO MES</v>
      </c>
      <c r="K912" s="98" t="str">
        <f t="shared" si="28"/>
        <v>Posgrado</v>
      </c>
      <c r="L912" s="98" t="s">
        <v>392</v>
      </c>
    </row>
    <row r="913" spans="3:12" ht="15.75" thickBot="1">
      <c r="C913" s="137" t="s">
        <v>490</v>
      </c>
      <c r="D913" s="199"/>
      <c r="E913" s="152">
        <v>12</v>
      </c>
      <c r="F913" s="297">
        <f>HLOOKUP($C913,$BZ$2:$CM$3,2,0)</f>
        <v>12356.31</v>
      </c>
      <c r="G913" s="113">
        <f>D913*E913*F913</f>
        <v>0</v>
      </c>
      <c r="H913" s="166"/>
      <c r="I913" s="114" t="s">
        <v>493</v>
      </c>
      <c r="J913" s="114" t="str">
        <f>VLOOKUP(I913,Presupuesto!$B$11:$C$565,2,0)</f>
        <v>SUELDOS Y SALARIOS PERMANENTES</v>
      </c>
      <c r="K913" s="98" t="str">
        <f t="shared" ref="K913:K930" si="29">$K$880</f>
        <v>Posgrado</v>
      </c>
      <c r="L913" s="98" t="s">
        <v>392</v>
      </c>
    </row>
    <row r="914" spans="3:12">
      <c r="C914" s="171" t="s">
        <v>58</v>
      </c>
      <c r="D914" s="163"/>
      <c r="E914" s="154">
        <v>0</v>
      </c>
      <c r="F914" s="100">
        <f>IF(E913=0,"",(G913/E913)/12*E913)</f>
        <v>0</v>
      </c>
      <c r="G914" s="97">
        <f>F914</f>
        <v>0</v>
      </c>
      <c r="H914" s="164"/>
      <c r="I914" s="116" t="s">
        <v>513</v>
      </c>
      <c r="J914" s="116" t="str">
        <f>VLOOKUP(I914,Presupuesto!$B$11:$C$565,2,0)</f>
        <v>AGUINALDO Y DECIMO CUARTO MES</v>
      </c>
      <c r="K914" s="98" t="str">
        <f t="shared" si="29"/>
        <v>Posgrado</v>
      </c>
      <c r="L914" s="98" t="s">
        <v>392</v>
      </c>
    </row>
    <row r="915" spans="3:12" ht="15.75" thickBot="1">
      <c r="C915" s="172" t="s">
        <v>59</v>
      </c>
      <c r="D915" s="163"/>
      <c r="E915" s="154">
        <v>0</v>
      </c>
      <c r="F915" s="117">
        <f>IF(E913&lt;6,"",((E913-6)/12)*(G913/E913))</f>
        <v>0</v>
      </c>
      <c r="G915" s="97">
        <f>F915</f>
        <v>0</v>
      </c>
      <c r="H915" s="164"/>
      <c r="I915" s="101" t="s">
        <v>516</v>
      </c>
      <c r="J915" s="101" t="str">
        <f>VLOOKUP(I915,Presupuesto!$B$11:$C$565,2,0)</f>
        <v>DECIMOCUARTO MES</v>
      </c>
      <c r="K915" s="98" t="str">
        <f t="shared" si="29"/>
        <v>Posgrado</v>
      </c>
      <c r="L915" s="98" t="s">
        <v>392</v>
      </c>
    </row>
    <row r="916" spans="3:12" ht="15.75" thickBot="1">
      <c r="C916" s="137" t="s">
        <v>491</v>
      </c>
      <c r="D916" s="199"/>
      <c r="E916" s="152">
        <v>12</v>
      </c>
      <c r="F916" s="297">
        <f>HLOOKUP($C916,$BZ$2:$CM$3,2,0)</f>
        <v>463.22</v>
      </c>
      <c r="G916" s="113">
        <f>D916*E916*F916</f>
        <v>0</v>
      </c>
      <c r="H916" s="166"/>
      <c r="I916" s="114" t="s">
        <v>493</v>
      </c>
      <c r="J916" s="114" t="str">
        <f>VLOOKUP(I916,Presupuesto!$B$11:$C$565,2,0)</f>
        <v>SUELDOS Y SALARIOS PERMANENTES</v>
      </c>
      <c r="K916" s="98" t="str">
        <f t="shared" si="29"/>
        <v>Posgrado</v>
      </c>
      <c r="L916" s="98" t="s">
        <v>392</v>
      </c>
    </row>
    <row r="917" spans="3:12">
      <c r="C917" s="171" t="s">
        <v>58</v>
      </c>
      <c r="D917" s="163"/>
      <c r="E917" s="154">
        <v>0</v>
      </c>
      <c r="F917" s="100">
        <f>IF(E916=0,"",(G916/E916)/12*E916)</f>
        <v>0</v>
      </c>
      <c r="G917" s="97">
        <f>F917</f>
        <v>0</v>
      </c>
      <c r="H917" s="164"/>
      <c r="I917" s="116" t="s">
        <v>513</v>
      </c>
      <c r="J917" s="116" t="str">
        <f>VLOOKUP(I917,Presupuesto!$B$11:$C$565,2,0)</f>
        <v>AGUINALDO Y DECIMO CUARTO MES</v>
      </c>
      <c r="K917" s="98" t="str">
        <f t="shared" si="29"/>
        <v>Posgrado</v>
      </c>
      <c r="L917" s="98" t="s">
        <v>392</v>
      </c>
    </row>
    <row r="918" spans="3:12" ht="15.75" thickBot="1">
      <c r="C918" s="172" t="s">
        <v>59</v>
      </c>
      <c r="D918" s="163"/>
      <c r="E918" s="154">
        <v>0</v>
      </c>
      <c r="F918" s="117">
        <f>IF(E916&lt;6,"",((E916-6)/12)*(G916/E916))</f>
        <v>0</v>
      </c>
      <c r="G918" s="97">
        <f>F918</f>
        <v>0</v>
      </c>
      <c r="H918" s="164"/>
      <c r="I918" s="101" t="s">
        <v>516</v>
      </c>
      <c r="J918" s="101" t="str">
        <f>VLOOKUP(I918,Presupuesto!$B$11:$C$565,2,0)</f>
        <v>DECIMOCUARTO MES</v>
      </c>
      <c r="K918" s="98" t="str">
        <f t="shared" si="29"/>
        <v>Posgrado</v>
      </c>
      <c r="L918" s="98" t="s">
        <v>392</v>
      </c>
    </row>
    <row r="919" spans="3:12" ht="15.75" thickBot="1">
      <c r="C919" s="137" t="s">
        <v>492</v>
      </c>
      <c r="D919" s="199"/>
      <c r="E919" s="152">
        <v>12</v>
      </c>
      <c r="F919" s="297">
        <f>HLOOKUP($C919,$BZ$2:$CM$3,2,0)</f>
        <v>2007.3</v>
      </c>
      <c r="G919" s="113">
        <f>D919*E919*F919</f>
        <v>0</v>
      </c>
      <c r="H919" s="166"/>
      <c r="I919" s="114" t="s">
        <v>493</v>
      </c>
      <c r="J919" s="114" t="str">
        <f>VLOOKUP(I919,Presupuesto!$B$11:$C$565,2,0)</f>
        <v>SUELDOS Y SALARIOS PERMANENTES</v>
      </c>
      <c r="K919" s="98" t="str">
        <f t="shared" si="29"/>
        <v>Posgrado</v>
      </c>
      <c r="L919" s="98" t="s">
        <v>392</v>
      </c>
    </row>
    <row r="920" spans="3:12">
      <c r="C920" s="171" t="s">
        <v>58</v>
      </c>
      <c r="D920" s="163"/>
      <c r="E920" s="154">
        <v>0</v>
      </c>
      <c r="F920" s="100">
        <f>IF(E919=0,"",(G919/E919)/12*E919)</f>
        <v>0</v>
      </c>
      <c r="G920" s="97">
        <f>F920</f>
        <v>0</v>
      </c>
      <c r="H920" s="164"/>
      <c r="I920" s="116" t="s">
        <v>513</v>
      </c>
      <c r="J920" s="116" t="str">
        <f>VLOOKUP(I920,Presupuesto!$B$11:$C$565,2,0)</f>
        <v>AGUINALDO Y DECIMO CUARTO MES</v>
      </c>
      <c r="K920" s="98" t="str">
        <f t="shared" si="29"/>
        <v>Posgrado</v>
      </c>
      <c r="L920" s="98" t="s">
        <v>392</v>
      </c>
    </row>
    <row r="921" spans="3:12" ht="15.75" thickBot="1">
      <c r="C921" s="172" t="s">
        <v>59</v>
      </c>
      <c r="D921" s="163"/>
      <c r="E921" s="154">
        <v>0</v>
      </c>
      <c r="F921" s="117">
        <f>IF(E919&lt;6,"",((E919-6)/12)*(G919/E919))</f>
        <v>0</v>
      </c>
      <c r="G921" s="97">
        <f>F921</f>
        <v>0</v>
      </c>
      <c r="H921" s="164"/>
      <c r="I921" s="101" t="s">
        <v>516</v>
      </c>
      <c r="J921" s="101" t="str">
        <f>VLOOKUP(I921,Presupuesto!$B$11:$C$565,2,0)</f>
        <v>DECIMOCUARTO MES</v>
      </c>
      <c r="K921" s="98" t="str">
        <f t="shared" si="29"/>
        <v>Posgrado</v>
      </c>
      <c r="L921" s="98" t="s">
        <v>392</v>
      </c>
    </row>
    <row r="922" spans="3:12" ht="15.75" thickBot="1">
      <c r="C922" s="140" t="s">
        <v>83</v>
      </c>
      <c r="D922" s="199"/>
      <c r="E922" s="152">
        <v>12</v>
      </c>
      <c r="F922" s="139">
        <v>30000</v>
      </c>
      <c r="G922" s="113">
        <f>D922*E922*F922</f>
        <v>0</v>
      </c>
      <c r="H922" s="166"/>
      <c r="I922" s="114" t="s">
        <v>561</v>
      </c>
      <c r="J922" s="114" t="str">
        <f>VLOOKUP(I922,Presupuesto!$B$11:$C$565,2,0)</f>
        <v>CONTRATOS ESPECIALES</v>
      </c>
      <c r="K922" s="98" t="str">
        <f t="shared" si="29"/>
        <v>Posgrado</v>
      </c>
      <c r="L922" s="98" t="s">
        <v>392</v>
      </c>
    </row>
    <row r="923" spans="3:12">
      <c r="C923" s="171" t="s">
        <v>58</v>
      </c>
      <c r="D923" s="163"/>
      <c r="E923" s="154">
        <v>0</v>
      </c>
      <c r="F923" s="117">
        <f>IF(E922=0,"",(G922/E922)/12*E922)</f>
        <v>0</v>
      </c>
      <c r="G923" s="97">
        <f>F923</f>
        <v>0</v>
      </c>
      <c r="H923" s="164"/>
      <c r="I923" s="101" t="s">
        <v>561</v>
      </c>
      <c r="J923" s="101" t="str">
        <f>VLOOKUP(I923,Presupuesto!$B$11:$C$565,2,0)</f>
        <v>CONTRATOS ESPECIALES</v>
      </c>
      <c r="K923" s="98" t="str">
        <f t="shared" si="29"/>
        <v>Posgrado</v>
      </c>
      <c r="L923" s="98" t="s">
        <v>391</v>
      </c>
    </row>
    <row r="924" spans="3:12" ht="15.75" thickBot="1">
      <c r="C924" s="172" t="s">
        <v>59</v>
      </c>
      <c r="D924" s="163"/>
      <c r="E924" s="154">
        <v>0</v>
      </c>
      <c r="F924" s="100">
        <f>IF(E922&lt;6,"",((E922-6)/12)*(G922/E922))</f>
        <v>0</v>
      </c>
      <c r="G924" s="97">
        <f>F924</f>
        <v>0</v>
      </c>
      <c r="H924" s="164"/>
      <c r="I924" s="101" t="s">
        <v>561</v>
      </c>
      <c r="J924" s="101" t="str">
        <f>VLOOKUP(I924,Presupuesto!$B$11:$C$565,2,0)</f>
        <v>CONTRATOS ESPECIALES</v>
      </c>
      <c r="K924" s="98" t="str">
        <f t="shared" si="29"/>
        <v>Posgrado</v>
      </c>
      <c r="L924" s="98" t="s">
        <v>396</v>
      </c>
    </row>
    <row r="925" spans="3:12" ht="15.75" thickBot="1">
      <c r="C925" s="140" t="s">
        <v>60</v>
      </c>
      <c r="D925" s="199"/>
      <c r="E925" s="152">
        <v>12</v>
      </c>
      <c r="F925" s="118">
        <v>30000</v>
      </c>
      <c r="G925" s="113">
        <f>D925*E925*F925</f>
        <v>0</v>
      </c>
      <c r="H925" s="166"/>
      <c r="I925" s="114" t="s">
        <v>702</v>
      </c>
      <c r="J925" s="114" t="str">
        <f>VLOOKUP(I925,Presupuesto!$B$11:$C$565,2,0)</f>
        <v>OTROS SERVICIOS TECNICOS Y PROFESIONALES</v>
      </c>
      <c r="K925" s="98" t="str">
        <f t="shared" si="29"/>
        <v>Posgrado</v>
      </c>
      <c r="L925" s="98" t="s">
        <v>391</v>
      </c>
    </row>
    <row r="926" spans="3:12">
      <c r="C926" s="171" t="s">
        <v>58</v>
      </c>
      <c r="D926" s="163"/>
      <c r="E926" s="154">
        <v>0</v>
      </c>
      <c r="F926" s="100">
        <v>0</v>
      </c>
      <c r="G926" s="97">
        <f>F926</f>
        <v>0</v>
      </c>
      <c r="H926" s="164"/>
      <c r="I926" s="101" t="s">
        <v>702</v>
      </c>
      <c r="J926" s="101" t="str">
        <f>VLOOKUP(I926,Presupuesto!$B$11:$C$565,2,0)</f>
        <v>OTROS SERVICIOS TECNICOS Y PROFESIONALES</v>
      </c>
      <c r="K926" s="98" t="str">
        <f t="shared" si="29"/>
        <v>Posgrado</v>
      </c>
      <c r="L926" s="98" t="s">
        <v>391</v>
      </c>
    </row>
    <row r="927" spans="3:12" ht="15.75" thickBot="1">
      <c r="C927" s="172" t="s">
        <v>59</v>
      </c>
      <c r="D927" s="163"/>
      <c r="E927" s="154">
        <v>0</v>
      </c>
      <c r="F927" s="100">
        <v>0</v>
      </c>
      <c r="G927" s="97">
        <f>F927</f>
        <v>0</v>
      </c>
      <c r="H927" s="164"/>
      <c r="I927" s="101" t="s">
        <v>702</v>
      </c>
      <c r="J927" s="101" t="str">
        <f>VLOOKUP(I927,Presupuesto!$B$11:$C$565,2,0)</f>
        <v>OTROS SERVICIOS TECNICOS Y PROFESIONALES</v>
      </c>
      <c r="K927" s="98" t="str">
        <f t="shared" si="29"/>
        <v>Posgrado</v>
      </c>
      <c r="L927" s="98" t="s">
        <v>391</v>
      </c>
    </row>
    <row r="928" spans="3:12" ht="15.75" thickBot="1">
      <c r="C928" s="140" t="s">
        <v>61</v>
      </c>
      <c r="D928" s="199"/>
      <c r="E928" s="152">
        <v>12</v>
      </c>
      <c r="F928" s="118">
        <v>30000</v>
      </c>
      <c r="G928" s="113">
        <f>D928*E928*F928</f>
        <v>0</v>
      </c>
      <c r="H928" s="166"/>
      <c r="I928" s="114" t="s">
        <v>493</v>
      </c>
      <c r="J928" s="114" t="str">
        <f>VLOOKUP(I928,Presupuesto!$B$11:$C$565,2,0)</f>
        <v>SUELDOS Y SALARIOS PERMANENTES</v>
      </c>
      <c r="K928" s="98" t="str">
        <f t="shared" si="29"/>
        <v>Posgrado</v>
      </c>
      <c r="L928" s="98" t="s">
        <v>391</v>
      </c>
    </row>
    <row r="929" spans="3:12">
      <c r="C929" s="171" t="s">
        <v>58</v>
      </c>
      <c r="D929" s="169"/>
      <c r="E929" s="131">
        <v>0</v>
      </c>
      <c r="F929" s="119">
        <f>IF(E928=0,"",(G928/E928)/12*E928)</f>
        <v>0</v>
      </c>
      <c r="G929" s="120">
        <f>F929</f>
        <v>0</v>
      </c>
      <c r="H929" s="164"/>
      <c r="I929" s="101" t="s">
        <v>513</v>
      </c>
      <c r="J929" s="101" t="str">
        <f>VLOOKUP(I929,Presupuesto!$B$11:$C$565,2,0)</f>
        <v>AGUINALDO Y DECIMO CUARTO MES</v>
      </c>
      <c r="K929" s="98" t="str">
        <f t="shared" si="29"/>
        <v>Posgrado</v>
      </c>
      <c r="L929" s="98" t="s">
        <v>391</v>
      </c>
    </row>
    <row r="930" spans="3:12" ht="15.75" thickBot="1">
      <c r="C930" s="173" t="s">
        <v>59</v>
      </c>
      <c r="D930" s="162"/>
      <c r="E930" s="132">
        <v>0</v>
      </c>
      <c r="F930" s="105">
        <f>IF(E928&lt;6,"",((E928-6)/12)*(G928/E928))</f>
        <v>0</v>
      </c>
      <c r="G930" s="105">
        <f>F930</f>
        <v>0</v>
      </c>
      <c r="H930" s="162"/>
      <c r="I930" s="106" t="s">
        <v>516</v>
      </c>
      <c r="J930" s="124" t="str">
        <f>VLOOKUP(I930,Presupuesto!$B$11:$C$565,2,0)</f>
        <v>DECIMOCUARTO MES</v>
      </c>
      <c r="K930" s="106" t="str">
        <f t="shared" si="29"/>
        <v>Posgrado</v>
      </c>
      <c r="L930" s="124" t="s">
        <v>391</v>
      </c>
    </row>
    <row r="932" spans="3:12" ht="15.75" thickBot="1"/>
    <row r="933" spans="3:12" ht="15.75" thickBot="1">
      <c r="C933" s="69" t="s">
        <v>43</v>
      </c>
      <c r="D933" s="30">
        <f>SUM(G940:G990)</f>
        <v>0</v>
      </c>
      <c r="E933" s="93"/>
      <c r="F933" s="93"/>
      <c r="G933" s="93"/>
      <c r="H933" s="76"/>
      <c r="I933" s="76"/>
      <c r="J933" s="76"/>
    </row>
    <row r="934" spans="3:12">
      <c r="D934" s="31"/>
      <c r="E934" s="93"/>
      <c r="F934" s="93"/>
      <c r="G934" s="93"/>
      <c r="H934" s="76"/>
      <c r="I934" s="76"/>
      <c r="J934" s="76"/>
    </row>
    <row r="935" spans="3:12">
      <c r="D935" s="31"/>
      <c r="E935" s="93"/>
      <c r="F935" s="93"/>
      <c r="G935" s="93"/>
      <c r="H935" s="76"/>
      <c r="I935" s="76"/>
      <c r="J935" s="76"/>
    </row>
    <row r="936" spans="3:12" ht="15.75">
      <c r="C936" s="202" t="s">
        <v>389</v>
      </c>
      <c r="D936" s="351"/>
      <c r="E936" s="93"/>
      <c r="F936" s="93"/>
      <c r="G936" s="93"/>
      <c r="H936" s="76"/>
      <c r="I936" s="76"/>
      <c r="J936" s="76"/>
    </row>
    <row r="937" spans="3:12" ht="18.75">
      <c r="C937" s="210" t="e">
        <f>IFERROR(VLOOKUP(D936,'1. Desarrollo e Innov. Curricu.'!$E:$F,2,FALSE),IFERROR(VLOOKUP(D936,'2. Investigación Científica'!$E:$F,2,FALSE),IFERROR(VLOOKUP(D936,'3. Vinculación Univ. Sociedad'!$E:$F,2,FALSE),IFERROR(VLOOKUP(D936,'4. Docencia y Profesorado Univ.'!$E:$F,2,FALSE),IFERROR(VLOOKUP(D936,'5. Estudiantes y Graduados'!$E:$F,2,FALSE),IFERROR(VLOOKUP(D936,'11. Gestion Administrativa'!$E:$F,2,FALSE),IFERROR(VLOOKUP(D936,'13. Gestión Académica'!$E:$F,2,FALSE),IFERROR(VLOOKUP(D936,'8. Asegura. de la Calid. y M'!$E:$F,2,FALSE),IFERROR(VLOOKUP(D936,'6. Gestión del Conocimiento'!$E:$F,2,FALSE),IFERROR(VLOOKUP(D936,'15. Gobernabilidad y Proceso...'!$E:$F,2,FALSE),IFERROR(VLOOKUP(D936,'12. Gestión del Talento Humano'!$E:$F,2,FALSE),IFERROR(VLOOKUP(D936,'14. Internacional... de la E.S.'!$E:$F,2,FALSE),IFERROR(VLOOKUP(D936,'10. Posgrado'!$E:$F,2,FALSE),IFERROR(VLOOKUP(D936,'17. Gestión TIC'!$E:$F,2,FALSE),IFERROR(VLOOKUP(D936,'16. Desa. del Sistema Educ.Sup.'!$E:$F,2,FALSE),IFERROR(VLOOKUP(D936,'9. Cultura de Inno. Insti...'!$E:$F,2,FALSE),VLOOKUP(D936,'7. Lo Esencial de la Reforma U.'!$E:$F,2,0)))))))))))))))))</f>
        <v>#N/A</v>
      </c>
      <c r="D937" s="31"/>
      <c r="E937" s="93"/>
      <c r="F937" s="93"/>
      <c r="G937" s="93"/>
      <c r="H937" s="76"/>
      <c r="I937" s="76"/>
      <c r="J937" s="76"/>
    </row>
    <row r="938" spans="3:12" ht="15.75" thickBot="1">
      <c r="C938" s="177"/>
      <c r="D938" s="31"/>
      <c r="E938" s="93"/>
      <c r="F938" s="93"/>
      <c r="G938" s="93"/>
      <c r="H938" s="76"/>
      <c r="I938" s="76"/>
      <c r="J938" s="76"/>
      <c r="K938" s="153"/>
    </row>
    <row r="939" spans="3:12" ht="30.75" thickBot="1">
      <c r="C939" s="134" t="s">
        <v>44</v>
      </c>
      <c r="D939" s="138" t="s">
        <v>55</v>
      </c>
      <c r="E939" s="170" t="s">
        <v>56</v>
      </c>
      <c r="F939" s="138" t="s">
        <v>57</v>
      </c>
      <c r="G939" s="135" t="s">
        <v>27</v>
      </c>
      <c r="H939" s="133" t="s">
        <v>128</v>
      </c>
      <c r="I939" s="136" t="s">
        <v>46</v>
      </c>
      <c r="J939" s="136" t="s">
        <v>129</v>
      </c>
      <c r="K939" s="136" t="s">
        <v>407</v>
      </c>
      <c r="L939" s="136" t="s">
        <v>408</v>
      </c>
    </row>
    <row r="940" spans="3:12" ht="15.75" thickBot="1">
      <c r="C940" s="137" t="s">
        <v>479</v>
      </c>
      <c r="D940" s="199"/>
      <c r="E940" s="152">
        <v>12</v>
      </c>
      <c r="F940" s="297">
        <f>HLOOKUP($C940,$BZ$2:$CM$3,2,0)</f>
        <v>43674.39</v>
      </c>
      <c r="G940" s="113">
        <f>D940*E940*F940</f>
        <v>0</v>
      </c>
      <c r="H940" s="166"/>
      <c r="I940" s="114" t="s">
        <v>493</v>
      </c>
      <c r="J940" s="114" t="str">
        <f>VLOOKUP(I940,Presupuesto!$B$11:$C$565,2,0)</f>
        <v>SUELDOS Y SALARIOS PERMANENTES</v>
      </c>
      <c r="K940" s="218" t="s">
        <v>1464</v>
      </c>
      <c r="L940" s="98" t="s">
        <v>391</v>
      </c>
    </row>
    <row r="941" spans="3:12">
      <c r="C941" s="171" t="s">
        <v>58</v>
      </c>
      <c r="D941" s="163"/>
      <c r="E941" s="154">
        <v>0</v>
      </c>
      <c r="F941" s="100">
        <f>IF(E940=0,"",(G940/E940)/12*E940)</f>
        <v>0</v>
      </c>
      <c r="G941" s="97">
        <f>F941</f>
        <v>0</v>
      </c>
      <c r="H941" s="164"/>
      <c r="I941" s="116" t="s">
        <v>513</v>
      </c>
      <c r="J941" s="116" t="str">
        <f>VLOOKUP(I941,Presupuesto!$B$11:$C$565,2,0)</f>
        <v>AGUINALDO Y DECIMO CUARTO MES</v>
      </c>
      <c r="K941" s="98" t="str">
        <f t="shared" ref="K941:K972" si="30">$K$940</f>
        <v>Desarrollo del Sistema de Educación Superior</v>
      </c>
      <c r="L941" s="98" t="s">
        <v>409</v>
      </c>
    </row>
    <row r="942" spans="3:12" ht="15.75" thickBot="1">
      <c r="C942" s="172" t="s">
        <v>59</v>
      </c>
      <c r="D942" s="163"/>
      <c r="E942" s="154">
        <v>0</v>
      </c>
      <c r="F942" s="117">
        <f>IF(E940&lt;6,"",((E940-6)/12)*(G940/E940))</f>
        <v>0</v>
      </c>
      <c r="G942" s="97">
        <f>F942</f>
        <v>0</v>
      </c>
      <c r="H942" s="164"/>
      <c r="I942" s="101" t="s">
        <v>516</v>
      </c>
      <c r="J942" s="101" t="str">
        <f>VLOOKUP(I942,Presupuesto!$B$11:$C$565,2,0)</f>
        <v>DECIMOCUARTO MES</v>
      </c>
      <c r="K942" s="98" t="str">
        <f t="shared" si="30"/>
        <v>Desarrollo del Sistema de Educación Superior</v>
      </c>
      <c r="L942" s="98" t="s">
        <v>392</v>
      </c>
    </row>
    <row r="943" spans="3:12" ht="15.75" thickBot="1">
      <c r="C943" s="137" t="s">
        <v>480</v>
      </c>
      <c r="D943" s="199"/>
      <c r="E943" s="152">
        <v>12</v>
      </c>
      <c r="F943" s="297">
        <f>HLOOKUP($C943,$BZ$2:$CM$3,2,0)</f>
        <v>39703.99</v>
      </c>
      <c r="G943" s="113">
        <f>D943*E943*F943</f>
        <v>0</v>
      </c>
      <c r="H943" s="166"/>
      <c r="I943" s="114" t="s">
        <v>493</v>
      </c>
      <c r="J943" s="114" t="str">
        <f>VLOOKUP(I943,Presupuesto!$B$11:$C$565,2,0)</f>
        <v>SUELDOS Y SALARIOS PERMANENTES</v>
      </c>
      <c r="K943" s="98" t="str">
        <f t="shared" si="30"/>
        <v>Desarrollo del Sistema de Educación Superior</v>
      </c>
      <c r="L943" s="98" t="s">
        <v>392</v>
      </c>
    </row>
    <row r="944" spans="3:12">
      <c r="C944" s="171" t="s">
        <v>58</v>
      </c>
      <c r="D944" s="163"/>
      <c r="E944" s="154">
        <v>0</v>
      </c>
      <c r="F944" s="100">
        <f>IF(E943=0,"",(G943/E943)/12*E943)</f>
        <v>0</v>
      </c>
      <c r="G944" s="97">
        <f>F944</f>
        <v>0</v>
      </c>
      <c r="H944" s="164"/>
      <c r="I944" s="116" t="s">
        <v>513</v>
      </c>
      <c r="J944" s="116" t="str">
        <f>VLOOKUP(I944,Presupuesto!$B$11:$C$565,2,0)</f>
        <v>AGUINALDO Y DECIMO CUARTO MES</v>
      </c>
      <c r="K944" s="98" t="str">
        <f t="shared" si="30"/>
        <v>Desarrollo del Sistema de Educación Superior</v>
      </c>
      <c r="L944" s="98" t="s">
        <v>392</v>
      </c>
    </row>
    <row r="945" spans="3:12" ht="15.75" thickBot="1">
      <c r="C945" s="172" t="s">
        <v>59</v>
      </c>
      <c r="D945" s="163"/>
      <c r="E945" s="154">
        <v>0</v>
      </c>
      <c r="F945" s="117">
        <f>IF(E943&lt;6,"",((E943-6)/12)*(G943/E943))</f>
        <v>0</v>
      </c>
      <c r="G945" s="97">
        <f>F945</f>
        <v>0</v>
      </c>
      <c r="H945" s="164"/>
      <c r="I945" s="101" t="s">
        <v>516</v>
      </c>
      <c r="J945" s="101" t="str">
        <f>VLOOKUP(I945,Presupuesto!$B$11:$C$565,2,0)</f>
        <v>DECIMOCUARTO MES</v>
      </c>
      <c r="K945" s="98" t="str">
        <f t="shared" si="30"/>
        <v>Desarrollo del Sistema de Educación Superior</v>
      </c>
      <c r="L945" s="98" t="s">
        <v>392</v>
      </c>
    </row>
    <row r="946" spans="3:12" ht="15.75" thickBot="1">
      <c r="C946" s="137" t="s">
        <v>481</v>
      </c>
      <c r="D946" s="199"/>
      <c r="E946" s="152">
        <v>12</v>
      </c>
      <c r="F946" s="297">
        <f>HLOOKUP($C946,$BZ$2:$CM$3,2,0)</f>
        <v>35733.589999999997</v>
      </c>
      <c r="G946" s="113">
        <f>D946*E946*F946</f>
        <v>0</v>
      </c>
      <c r="H946" s="166"/>
      <c r="I946" s="114" t="s">
        <v>493</v>
      </c>
      <c r="J946" s="114" t="str">
        <f>VLOOKUP(I946,Presupuesto!$B$11:$C$565,2,0)</f>
        <v>SUELDOS Y SALARIOS PERMANENTES</v>
      </c>
      <c r="K946" s="98" t="str">
        <f t="shared" si="30"/>
        <v>Desarrollo del Sistema de Educación Superior</v>
      </c>
      <c r="L946" s="98" t="s">
        <v>392</v>
      </c>
    </row>
    <row r="947" spans="3:12">
      <c r="C947" s="171" t="s">
        <v>58</v>
      </c>
      <c r="D947" s="163"/>
      <c r="E947" s="154">
        <v>0</v>
      </c>
      <c r="F947" s="100">
        <f>IF(E946=0,"",(G946/E946)/12*E946)</f>
        <v>0</v>
      </c>
      <c r="G947" s="97">
        <f>F947</f>
        <v>0</v>
      </c>
      <c r="H947" s="164"/>
      <c r="I947" s="116" t="s">
        <v>513</v>
      </c>
      <c r="J947" s="116" t="str">
        <f>VLOOKUP(I947,Presupuesto!$B$11:$C$565,2,0)</f>
        <v>AGUINALDO Y DECIMO CUARTO MES</v>
      </c>
      <c r="K947" s="98" t="str">
        <f t="shared" si="30"/>
        <v>Desarrollo del Sistema de Educación Superior</v>
      </c>
      <c r="L947" s="98" t="s">
        <v>392</v>
      </c>
    </row>
    <row r="948" spans="3:12" ht="15.75" thickBot="1">
      <c r="C948" s="172" t="s">
        <v>59</v>
      </c>
      <c r="D948" s="163"/>
      <c r="E948" s="154">
        <v>0</v>
      </c>
      <c r="F948" s="117">
        <f>IF(E946&lt;6,"",((E946-6)/12)*(G946/E946))</f>
        <v>0</v>
      </c>
      <c r="G948" s="97">
        <f>F948</f>
        <v>0</v>
      </c>
      <c r="H948" s="164"/>
      <c r="I948" s="101" t="s">
        <v>516</v>
      </c>
      <c r="J948" s="101" t="str">
        <f>VLOOKUP(I948,Presupuesto!$B$11:$C$565,2,0)</f>
        <v>DECIMOCUARTO MES</v>
      </c>
      <c r="K948" s="98" t="str">
        <f t="shared" si="30"/>
        <v>Desarrollo del Sistema de Educación Superior</v>
      </c>
      <c r="L948" s="98" t="s">
        <v>392</v>
      </c>
    </row>
    <row r="949" spans="3:12" ht="15.75" thickBot="1">
      <c r="C949" s="137" t="s">
        <v>482</v>
      </c>
      <c r="D949" s="199"/>
      <c r="E949" s="152">
        <v>12</v>
      </c>
      <c r="F949" s="297">
        <f>HLOOKUP($C949,$BZ$2:$CM$3,2,0)</f>
        <v>31763.19</v>
      </c>
      <c r="G949" s="113">
        <f>D949*E949*F949</f>
        <v>0</v>
      </c>
      <c r="H949" s="166"/>
      <c r="I949" s="114" t="s">
        <v>493</v>
      </c>
      <c r="J949" s="114" t="str">
        <f>VLOOKUP(I949,Presupuesto!$B$11:$C$565,2,0)</f>
        <v>SUELDOS Y SALARIOS PERMANENTES</v>
      </c>
      <c r="K949" s="98" t="str">
        <f t="shared" si="30"/>
        <v>Desarrollo del Sistema de Educación Superior</v>
      </c>
      <c r="L949" s="98" t="s">
        <v>392</v>
      </c>
    </row>
    <row r="950" spans="3:12">
      <c r="C950" s="171" t="s">
        <v>58</v>
      </c>
      <c r="D950" s="163"/>
      <c r="E950" s="154">
        <v>0</v>
      </c>
      <c r="F950" s="100">
        <f>IF(E949=0,"",(G949/E949)/12*E949)</f>
        <v>0</v>
      </c>
      <c r="G950" s="97">
        <f>F950</f>
        <v>0</v>
      </c>
      <c r="H950" s="164"/>
      <c r="I950" s="116" t="s">
        <v>513</v>
      </c>
      <c r="J950" s="116" t="str">
        <f>VLOOKUP(I950,Presupuesto!$B$11:$C$565,2,0)</f>
        <v>AGUINALDO Y DECIMO CUARTO MES</v>
      </c>
      <c r="K950" s="98" t="str">
        <f t="shared" si="30"/>
        <v>Desarrollo del Sistema de Educación Superior</v>
      </c>
      <c r="L950" s="98" t="s">
        <v>392</v>
      </c>
    </row>
    <row r="951" spans="3:12" ht="15.75" thickBot="1">
      <c r="C951" s="172" t="s">
        <v>59</v>
      </c>
      <c r="D951" s="163"/>
      <c r="E951" s="154">
        <v>0</v>
      </c>
      <c r="F951" s="117">
        <f>IF(E949&lt;6,"",((E949-6)/12)*(G949/E949))</f>
        <v>0</v>
      </c>
      <c r="G951" s="97">
        <f>F951</f>
        <v>0</v>
      </c>
      <c r="H951" s="164"/>
      <c r="I951" s="101" t="s">
        <v>516</v>
      </c>
      <c r="J951" s="101" t="str">
        <f>VLOOKUP(I951,Presupuesto!$B$11:$C$565,2,0)</f>
        <v>DECIMOCUARTO MES</v>
      </c>
      <c r="K951" s="98" t="str">
        <f t="shared" si="30"/>
        <v>Desarrollo del Sistema de Educación Superior</v>
      </c>
      <c r="L951" s="98" t="s">
        <v>392</v>
      </c>
    </row>
    <row r="952" spans="3:12" ht="15.75" thickBot="1">
      <c r="C952" s="137" t="s">
        <v>483</v>
      </c>
      <c r="D952" s="199"/>
      <c r="E952" s="152">
        <v>12</v>
      </c>
      <c r="F952" s="297">
        <f>HLOOKUP($C952,$BZ$2:$CM$3,2,0)</f>
        <v>29777.99</v>
      </c>
      <c r="G952" s="113">
        <f>D952*E952*F952</f>
        <v>0</v>
      </c>
      <c r="H952" s="166"/>
      <c r="I952" s="114" t="s">
        <v>493</v>
      </c>
      <c r="J952" s="114" t="str">
        <f>VLOOKUP(I952,Presupuesto!$B$11:$C$565,2,0)</f>
        <v>SUELDOS Y SALARIOS PERMANENTES</v>
      </c>
      <c r="K952" s="98" t="str">
        <f t="shared" si="30"/>
        <v>Desarrollo del Sistema de Educación Superior</v>
      </c>
      <c r="L952" s="98" t="s">
        <v>392</v>
      </c>
    </row>
    <row r="953" spans="3:12">
      <c r="C953" s="171" t="s">
        <v>58</v>
      </c>
      <c r="D953" s="163"/>
      <c r="E953" s="154">
        <v>0</v>
      </c>
      <c r="F953" s="100">
        <f>IF(E952=0,"",(G952/E952)/12*E952)</f>
        <v>0</v>
      </c>
      <c r="G953" s="97">
        <f>F953</f>
        <v>0</v>
      </c>
      <c r="H953" s="164"/>
      <c r="I953" s="116" t="s">
        <v>513</v>
      </c>
      <c r="J953" s="116" t="str">
        <f>VLOOKUP(I953,Presupuesto!$B$11:$C$565,2,0)</f>
        <v>AGUINALDO Y DECIMO CUARTO MES</v>
      </c>
      <c r="K953" s="98" t="str">
        <f t="shared" si="30"/>
        <v>Desarrollo del Sistema de Educación Superior</v>
      </c>
      <c r="L953" s="98" t="s">
        <v>392</v>
      </c>
    </row>
    <row r="954" spans="3:12" ht="15.75" thickBot="1">
      <c r="C954" s="172" t="s">
        <v>59</v>
      </c>
      <c r="D954" s="163"/>
      <c r="E954" s="154">
        <v>0</v>
      </c>
      <c r="F954" s="117">
        <f>IF(E952&lt;6,"",((E952-6)/12)*(G952/E952))</f>
        <v>0</v>
      </c>
      <c r="G954" s="97">
        <f>F954</f>
        <v>0</v>
      </c>
      <c r="H954" s="164"/>
      <c r="I954" s="101" t="s">
        <v>516</v>
      </c>
      <c r="J954" s="101" t="str">
        <f>VLOOKUP(I954,Presupuesto!$B$11:$C$565,2,0)</f>
        <v>DECIMOCUARTO MES</v>
      </c>
      <c r="K954" s="98" t="str">
        <f t="shared" si="30"/>
        <v>Desarrollo del Sistema de Educación Superior</v>
      </c>
      <c r="L954" s="98" t="s">
        <v>392</v>
      </c>
    </row>
    <row r="955" spans="3:12" ht="15.75" thickBot="1">
      <c r="C955" s="137" t="s">
        <v>484</v>
      </c>
      <c r="D955" s="199"/>
      <c r="E955" s="152">
        <v>12</v>
      </c>
      <c r="F955" s="297">
        <f>HLOOKUP($C955,$BZ$2:$CM$3,2,0)</f>
        <v>27792.79</v>
      </c>
      <c r="G955" s="113">
        <f>D955*E955*F955</f>
        <v>0</v>
      </c>
      <c r="H955" s="166"/>
      <c r="I955" s="114" t="s">
        <v>493</v>
      </c>
      <c r="J955" s="114" t="str">
        <f>VLOOKUP(I955,Presupuesto!$B$11:$C$565,2,0)</f>
        <v>SUELDOS Y SALARIOS PERMANENTES</v>
      </c>
      <c r="K955" s="98" t="str">
        <f t="shared" si="30"/>
        <v>Desarrollo del Sistema de Educación Superior</v>
      </c>
      <c r="L955" s="98" t="s">
        <v>392</v>
      </c>
    </row>
    <row r="956" spans="3:12">
      <c r="C956" s="171" t="s">
        <v>58</v>
      </c>
      <c r="D956" s="163"/>
      <c r="E956" s="154">
        <v>0</v>
      </c>
      <c r="F956" s="100">
        <f>IF(E955=0,"",(G955/E955)/12*E955)</f>
        <v>0</v>
      </c>
      <c r="G956" s="97">
        <f>F956</f>
        <v>0</v>
      </c>
      <c r="H956" s="164"/>
      <c r="I956" s="116" t="s">
        <v>513</v>
      </c>
      <c r="J956" s="116" t="str">
        <f>VLOOKUP(I956,Presupuesto!$B$11:$C$565,2,0)</f>
        <v>AGUINALDO Y DECIMO CUARTO MES</v>
      </c>
      <c r="K956" s="98" t="str">
        <f t="shared" si="30"/>
        <v>Desarrollo del Sistema de Educación Superior</v>
      </c>
      <c r="L956" s="98" t="s">
        <v>392</v>
      </c>
    </row>
    <row r="957" spans="3:12" ht="15.75" thickBot="1">
      <c r="C957" s="172" t="s">
        <v>59</v>
      </c>
      <c r="D957" s="163"/>
      <c r="E957" s="154">
        <v>0</v>
      </c>
      <c r="F957" s="117">
        <f>IF(E955&lt;6,"",((E955-6)/12)*(G955/E955))</f>
        <v>0</v>
      </c>
      <c r="G957" s="97">
        <f>F957</f>
        <v>0</v>
      </c>
      <c r="H957" s="164"/>
      <c r="I957" s="101" t="s">
        <v>516</v>
      </c>
      <c r="J957" s="101" t="str">
        <f>VLOOKUP(I957,Presupuesto!$B$11:$C$565,2,0)</f>
        <v>DECIMOCUARTO MES</v>
      </c>
      <c r="K957" s="98" t="str">
        <f t="shared" si="30"/>
        <v>Desarrollo del Sistema de Educación Superior</v>
      </c>
      <c r="L957" s="98" t="s">
        <v>392</v>
      </c>
    </row>
    <row r="958" spans="3:12" ht="15.75" thickBot="1">
      <c r="C958" s="137" t="s">
        <v>485</v>
      </c>
      <c r="D958" s="199"/>
      <c r="E958" s="152">
        <v>12</v>
      </c>
      <c r="F958" s="297">
        <f>HLOOKUP($C958,$BZ$2:$CM$3,2,0)</f>
        <v>18859.39</v>
      </c>
      <c r="G958" s="113">
        <f>D958*E958*F958</f>
        <v>0</v>
      </c>
      <c r="H958" s="166"/>
      <c r="I958" s="114" t="s">
        <v>493</v>
      </c>
      <c r="J958" s="114" t="str">
        <f>VLOOKUP(I958,Presupuesto!$B$11:$C$565,2,0)</f>
        <v>SUELDOS Y SALARIOS PERMANENTES</v>
      </c>
      <c r="K958" s="98" t="str">
        <f t="shared" si="30"/>
        <v>Desarrollo del Sistema de Educación Superior</v>
      </c>
      <c r="L958" s="98" t="s">
        <v>392</v>
      </c>
    </row>
    <row r="959" spans="3:12">
      <c r="C959" s="171" t="s">
        <v>58</v>
      </c>
      <c r="D959" s="163"/>
      <c r="E959" s="154">
        <v>0</v>
      </c>
      <c r="F959" s="100">
        <f>IF(E958=0,"",(G958/E958)/12*E958)</f>
        <v>0</v>
      </c>
      <c r="G959" s="97">
        <f>F959</f>
        <v>0</v>
      </c>
      <c r="H959" s="164"/>
      <c r="I959" s="116" t="s">
        <v>513</v>
      </c>
      <c r="J959" s="116" t="str">
        <f>VLOOKUP(I959,Presupuesto!$B$11:$C$565,2,0)</f>
        <v>AGUINALDO Y DECIMO CUARTO MES</v>
      </c>
      <c r="K959" s="98" t="str">
        <f t="shared" si="30"/>
        <v>Desarrollo del Sistema de Educación Superior</v>
      </c>
      <c r="L959" s="98" t="s">
        <v>392</v>
      </c>
    </row>
    <row r="960" spans="3:12" ht="15.75" thickBot="1">
      <c r="C960" s="172" t="s">
        <v>59</v>
      </c>
      <c r="D960" s="163"/>
      <c r="E960" s="154">
        <v>0</v>
      </c>
      <c r="F960" s="117">
        <f>IF(E958&lt;6,"",((E958-6)/12)*(G958/E958))</f>
        <v>0</v>
      </c>
      <c r="G960" s="97">
        <f>F960</f>
        <v>0</v>
      </c>
      <c r="H960" s="164"/>
      <c r="I960" s="101" t="s">
        <v>516</v>
      </c>
      <c r="J960" s="101" t="str">
        <f>VLOOKUP(I960,Presupuesto!$B$11:$C$565,2,0)</f>
        <v>DECIMOCUARTO MES</v>
      </c>
      <c r="K960" s="98" t="str">
        <f t="shared" si="30"/>
        <v>Desarrollo del Sistema de Educación Superior</v>
      </c>
      <c r="L960" s="98" t="s">
        <v>392</v>
      </c>
    </row>
    <row r="961" spans="3:12" ht="15.75" thickBot="1">
      <c r="C961" s="137" t="s">
        <v>486</v>
      </c>
      <c r="D961" s="199"/>
      <c r="E961" s="152">
        <v>12</v>
      </c>
      <c r="F961" s="297">
        <f>HLOOKUP($C961,$BZ$2:$CM$3,2,0)</f>
        <v>17866.8</v>
      </c>
      <c r="G961" s="113">
        <f>D961*E961*F961</f>
        <v>0</v>
      </c>
      <c r="H961" s="166"/>
      <c r="I961" s="114" t="s">
        <v>493</v>
      </c>
      <c r="J961" s="114" t="str">
        <f>VLOOKUP(I961,Presupuesto!$B$11:$C$565,2,0)</f>
        <v>SUELDOS Y SALARIOS PERMANENTES</v>
      </c>
      <c r="K961" s="98" t="str">
        <f t="shared" si="30"/>
        <v>Desarrollo del Sistema de Educación Superior</v>
      </c>
      <c r="L961" s="98" t="s">
        <v>392</v>
      </c>
    </row>
    <row r="962" spans="3:12">
      <c r="C962" s="171" t="s">
        <v>58</v>
      </c>
      <c r="D962" s="163"/>
      <c r="E962" s="154">
        <v>0</v>
      </c>
      <c r="F962" s="100">
        <f>IF(E961=0,"",(G961/E961)/12*E961)</f>
        <v>0</v>
      </c>
      <c r="G962" s="97">
        <f>F962</f>
        <v>0</v>
      </c>
      <c r="H962" s="164"/>
      <c r="I962" s="116" t="s">
        <v>513</v>
      </c>
      <c r="J962" s="116" t="str">
        <f>VLOOKUP(I962,Presupuesto!$B$11:$C$565,2,0)</f>
        <v>AGUINALDO Y DECIMO CUARTO MES</v>
      </c>
      <c r="K962" s="98" t="str">
        <f t="shared" si="30"/>
        <v>Desarrollo del Sistema de Educación Superior</v>
      </c>
      <c r="L962" s="98" t="s">
        <v>392</v>
      </c>
    </row>
    <row r="963" spans="3:12" ht="15.75" thickBot="1">
      <c r="C963" s="172" t="s">
        <v>59</v>
      </c>
      <c r="D963" s="163"/>
      <c r="E963" s="154">
        <v>0</v>
      </c>
      <c r="F963" s="117">
        <f>IF(E961&lt;6,"",((E961-6)/12)*(G961/E961))</f>
        <v>0</v>
      </c>
      <c r="G963" s="97">
        <f>F963</f>
        <v>0</v>
      </c>
      <c r="H963" s="164"/>
      <c r="I963" s="101" t="s">
        <v>516</v>
      </c>
      <c r="J963" s="101" t="str">
        <f>VLOOKUP(I963,Presupuesto!$B$11:$C$565,2,0)</f>
        <v>DECIMOCUARTO MES</v>
      </c>
      <c r="K963" s="98" t="str">
        <f t="shared" si="30"/>
        <v>Desarrollo del Sistema de Educación Superior</v>
      </c>
      <c r="L963" s="98" t="s">
        <v>392</v>
      </c>
    </row>
    <row r="964" spans="3:12" ht="15.75" thickBot="1">
      <c r="C964" s="137" t="s">
        <v>487</v>
      </c>
      <c r="D964" s="199"/>
      <c r="E964" s="152">
        <v>12</v>
      </c>
      <c r="F964" s="297">
        <f>HLOOKUP($C964,$BZ$2:$CM$3,2,0)</f>
        <v>13896.4</v>
      </c>
      <c r="G964" s="113">
        <f>D964*E964*F964</f>
        <v>0</v>
      </c>
      <c r="H964" s="166"/>
      <c r="I964" s="114" t="s">
        <v>493</v>
      </c>
      <c r="J964" s="114" t="str">
        <f>VLOOKUP(I964,Presupuesto!$B$11:$C$565,2,0)</f>
        <v>SUELDOS Y SALARIOS PERMANENTES</v>
      </c>
      <c r="K964" s="98" t="str">
        <f t="shared" si="30"/>
        <v>Desarrollo del Sistema de Educación Superior</v>
      </c>
      <c r="L964" s="98" t="s">
        <v>392</v>
      </c>
    </row>
    <row r="965" spans="3:12">
      <c r="C965" s="171" t="s">
        <v>58</v>
      </c>
      <c r="D965" s="163"/>
      <c r="E965" s="154">
        <v>0</v>
      </c>
      <c r="F965" s="100">
        <f>IF(E964=0,"",(G964/E964)/12*E964)</f>
        <v>0</v>
      </c>
      <c r="G965" s="97">
        <f>F965</f>
        <v>0</v>
      </c>
      <c r="H965" s="164"/>
      <c r="I965" s="116" t="s">
        <v>513</v>
      </c>
      <c r="J965" s="116" t="str">
        <f>VLOOKUP(I965,Presupuesto!$B$11:$C$565,2,0)</f>
        <v>AGUINALDO Y DECIMO CUARTO MES</v>
      </c>
      <c r="K965" s="98" t="str">
        <f t="shared" si="30"/>
        <v>Desarrollo del Sistema de Educación Superior</v>
      </c>
      <c r="L965" s="98" t="s">
        <v>392</v>
      </c>
    </row>
    <row r="966" spans="3:12" ht="15.75" thickBot="1">
      <c r="C966" s="172" t="s">
        <v>59</v>
      </c>
      <c r="D966" s="163"/>
      <c r="E966" s="154">
        <v>0</v>
      </c>
      <c r="F966" s="117">
        <f>IF(E964&lt;6,"",((E964-6)/12)*(G964/E964))</f>
        <v>0</v>
      </c>
      <c r="G966" s="97">
        <f>F966</f>
        <v>0</v>
      </c>
      <c r="H966" s="164"/>
      <c r="I966" s="101" t="s">
        <v>516</v>
      </c>
      <c r="J966" s="101" t="str">
        <f>VLOOKUP(I966,Presupuesto!$B$11:$C$565,2,0)</f>
        <v>DECIMOCUARTO MES</v>
      </c>
      <c r="K966" s="98" t="str">
        <f t="shared" si="30"/>
        <v>Desarrollo del Sistema de Educación Superior</v>
      </c>
      <c r="L966" s="98" t="s">
        <v>392</v>
      </c>
    </row>
    <row r="967" spans="3:12" ht="15.75" thickBot="1">
      <c r="C967" s="137" t="s">
        <v>488</v>
      </c>
      <c r="D967" s="199"/>
      <c r="E967" s="152">
        <v>12</v>
      </c>
      <c r="F967" s="297">
        <f>HLOOKUP($C967,$BZ$2:$CM$3,2,0)</f>
        <v>15004.09</v>
      </c>
      <c r="G967" s="113">
        <f>D967*E967*F967</f>
        <v>0</v>
      </c>
      <c r="H967" s="166"/>
      <c r="I967" s="114" t="s">
        <v>493</v>
      </c>
      <c r="J967" s="114" t="str">
        <f>VLOOKUP(I967,Presupuesto!$B$11:$C$565,2,0)</f>
        <v>SUELDOS Y SALARIOS PERMANENTES</v>
      </c>
      <c r="K967" s="98" t="str">
        <f t="shared" si="30"/>
        <v>Desarrollo del Sistema de Educación Superior</v>
      </c>
      <c r="L967" s="98" t="s">
        <v>392</v>
      </c>
    </row>
    <row r="968" spans="3:12">
      <c r="C968" s="171" t="s">
        <v>58</v>
      </c>
      <c r="D968" s="163"/>
      <c r="E968" s="154">
        <v>0</v>
      </c>
      <c r="F968" s="100">
        <f>IF(E967=0,"",(G967/E967)/12*E967)</f>
        <v>0</v>
      </c>
      <c r="G968" s="97">
        <f>F968</f>
        <v>0</v>
      </c>
      <c r="H968" s="164"/>
      <c r="I968" s="116" t="s">
        <v>513</v>
      </c>
      <c r="J968" s="116" t="str">
        <f>VLOOKUP(I968,Presupuesto!$B$11:$C$565,2,0)</f>
        <v>AGUINALDO Y DECIMO CUARTO MES</v>
      </c>
      <c r="K968" s="98" t="str">
        <f t="shared" si="30"/>
        <v>Desarrollo del Sistema de Educación Superior</v>
      </c>
      <c r="L968" s="98" t="s">
        <v>392</v>
      </c>
    </row>
    <row r="969" spans="3:12" ht="15.75" thickBot="1">
      <c r="C969" s="172" t="s">
        <v>59</v>
      </c>
      <c r="D969" s="163"/>
      <c r="E969" s="154">
        <v>0</v>
      </c>
      <c r="F969" s="117">
        <f>IF(E967&lt;6,"",((E967-6)/12)*(G967/E967))</f>
        <v>0</v>
      </c>
      <c r="G969" s="97">
        <f>F969</f>
        <v>0</v>
      </c>
      <c r="H969" s="164"/>
      <c r="I969" s="101" t="s">
        <v>516</v>
      </c>
      <c r="J969" s="101" t="str">
        <f>VLOOKUP(I969,Presupuesto!$B$11:$C$565,2,0)</f>
        <v>DECIMOCUARTO MES</v>
      </c>
      <c r="K969" s="98" t="str">
        <f t="shared" si="30"/>
        <v>Desarrollo del Sistema de Educación Superior</v>
      </c>
      <c r="L969" s="98" t="s">
        <v>392</v>
      </c>
    </row>
    <row r="970" spans="3:12" ht="15.75" thickBot="1">
      <c r="C970" s="137" t="s">
        <v>489</v>
      </c>
      <c r="D970" s="199"/>
      <c r="E970" s="152">
        <v>12</v>
      </c>
      <c r="F970" s="297">
        <f>HLOOKUP($C970,$BZ$2:$CM$3,2,0)</f>
        <v>13238.9</v>
      </c>
      <c r="G970" s="113">
        <f>D970*E970*F970</f>
        <v>0</v>
      </c>
      <c r="H970" s="166"/>
      <c r="I970" s="114" t="s">
        <v>493</v>
      </c>
      <c r="J970" s="114" t="str">
        <f>VLOOKUP(I970,Presupuesto!$B$11:$C$565,2,0)</f>
        <v>SUELDOS Y SALARIOS PERMANENTES</v>
      </c>
      <c r="K970" s="98" t="str">
        <f t="shared" si="30"/>
        <v>Desarrollo del Sistema de Educación Superior</v>
      </c>
      <c r="L970" s="98" t="s">
        <v>392</v>
      </c>
    </row>
    <row r="971" spans="3:12">
      <c r="C971" s="171" t="s">
        <v>58</v>
      </c>
      <c r="D971" s="163"/>
      <c r="E971" s="154">
        <v>0</v>
      </c>
      <c r="F971" s="100">
        <f>IF(E970=0,"",(G970/E970)/12*E970)</f>
        <v>0</v>
      </c>
      <c r="G971" s="97">
        <f>F971</f>
        <v>0</v>
      </c>
      <c r="H971" s="164"/>
      <c r="I971" s="116" t="s">
        <v>513</v>
      </c>
      <c r="J971" s="116" t="str">
        <f>VLOOKUP(I971,Presupuesto!$B$11:$C$565,2,0)</f>
        <v>AGUINALDO Y DECIMO CUARTO MES</v>
      </c>
      <c r="K971" s="98" t="str">
        <f t="shared" si="30"/>
        <v>Desarrollo del Sistema de Educación Superior</v>
      </c>
      <c r="L971" s="98" t="s">
        <v>392</v>
      </c>
    </row>
    <row r="972" spans="3:12" ht="15.75" thickBot="1">
      <c r="C972" s="172" t="s">
        <v>59</v>
      </c>
      <c r="D972" s="163"/>
      <c r="E972" s="154">
        <v>0</v>
      </c>
      <c r="F972" s="117">
        <f>IF(E970&lt;6,"",((E970-6)/12)*(G970/E970))</f>
        <v>0</v>
      </c>
      <c r="G972" s="97">
        <f>F972</f>
        <v>0</v>
      </c>
      <c r="H972" s="164"/>
      <c r="I972" s="101" t="s">
        <v>516</v>
      </c>
      <c r="J972" s="101" t="str">
        <f>VLOOKUP(I972,Presupuesto!$B$11:$C$565,2,0)</f>
        <v>DECIMOCUARTO MES</v>
      </c>
      <c r="K972" s="98" t="str">
        <f t="shared" si="30"/>
        <v>Desarrollo del Sistema de Educación Superior</v>
      </c>
      <c r="L972" s="98" t="s">
        <v>392</v>
      </c>
    </row>
    <row r="973" spans="3:12" ht="15.75" thickBot="1">
      <c r="C973" s="137" t="s">
        <v>490</v>
      </c>
      <c r="D973" s="199"/>
      <c r="E973" s="152">
        <v>12</v>
      </c>
      <c r="F973" s="297">
        <f>HLOOKUP($C973,$BZ$2:$CM$3,2,0)</f>
        <v>12356.31</v>
      </c>
      <c r="G973" s="113">
        <f>D973*E973*F973</f>
        <v>0</v>
      </c>
      <c r="H973" s="166"/>
      <c r="I973" s="114" t="s">
        <v>493</v>
      </c>
      <c r="J973" s="114" t="str">
        <f>VLOOKUP(I973,Presupuesto!$B$11:$C$565,2,0)</f>
        <v>SUELDOS Y SALARIOS PERMANENTES</v>
      </c>
      <c r="K973" s="98" t="str">
        <f t="shared" ref="K973:K990" si="31">$K$940</f>
        <v>Desarrollo del Sistema de Educación Superior</v>
      </c>
      <c r="L973" s="98" t="s">
        <v>392</v>
      </c>
    </row>
    <row r="974" spans="3:12">
      <c r="C974" s="171" t="s">
        <v>58</v>
      </c>
      <c r="D974" s="163"/>
      <c r="E974" s="154">
        <v>0</v>
      </c>
      <c r="F974" s="100">
        <f>IF(E973=0,"",(G973/E973)/12*E973)</f>
        <v>0</v>
      </c>
      <c r="G974" s="97">
        <f>F974</f>
        <v>0</v>
      </c>
      <c r="H974" s="164"/>
      <c r="I974" s="116" t="s">
        <v>513</v>
      </c>
      <c r="J974" s="116" t="str">
        <f>VLOOKUP(I974,Presupuesto!$B$11:$C$565,2,0)</f>
        <v>AGUINALDO Y DECIMO CUARTO MES</v>
      </c>
      <c r="K974" s="98" t="str">
        <f t="shared" si="31"/>
        <v>Desarrollo del Sistema de Educación Superior</v>
      </c>
      <c r="L974" s="98" t="s">
        <v>392</v>
      </c>
    </row>
    <row r="975" spans="3:12" ht="15.75" thickBot="1">
      <c r="C975" s="172" t="s">
        <v>59</v>
      </c>
      <c r="D975" s="163"/>
      <c r="E975" s="154">
        <v>0</v>
      </c>
      <c r="F975" s="117">
        <f>IF(E973&lt;6,"",((E973-6)/12)*(G973/E973))</f>
        <v>0</v>
      </c>
      <c r="G975" s="97">
        <f>F975</f>
        <v>0</v>
      </c>
      <c r="H975" s="164"/>
      <c r="I975" s="101" t="s">
        <v>516</v>
      </c>
      <c r="J975" s="101" t="str">
        <f>VLOOKUP(I975,Presupuesto!$B$11:$C$565,2,0)</f>
        <v>DECIMOCUARTO MES</v>
      </c>
      <c r="K975" s="98" t="str">
        <f t="shared" si="31"/>
        <v>Desarrollo del Sistema de Educación Superior</v>
      </c>
      <c r="L975" s="98" t="s">
        <v>392</v>
      </c>
    </row>
    <row r="976" spans="3:12" ht="15.75" thickBot="1">
      <c r="C976" s="137" t="s">
        <v>491</v>
      </c>
      <c r="D976" s="199"/>
      <c r="E976" s="152">
        <v>12</v>
      </c>
      <c r="F976" s="297">
        <f>HLOOKUP($C976,$BZ$2:$CM$3,2,0)</f>
        <v>463.22</v>
      </c>
      <c r="G976" s="113">
        <f>D976*E976*F976</f>
        <v>0</v>
      </c>
      <c r="H976" s="166"/>
      <c r="I976" s="114" t="s">
        <v>493</v>
      </c>
      <c r="J976" s="114" t="str">
        <f>VLOOKUP(I976,Presupuesto!$B$11:$C$565,2,0)</f>
        <v>SUELDOS Y SALARIOS PERMANENTES</v>
      </c>
      <c r="K976" s="98" t="str">
        <f t="shared" si="31"/>
        <v>Desarrollo del Sistema de Educación Superior</v>
      </c>
      <c r="L976" s="98" t="s">
        <v>392</v>
      </c>
    </row>
    <row r="977" spans="3:12">
      <c r="C977" s="171" t="s">
        <v>58</v>
      </c>
      <c r="D977" s="163"/>
      <c r="E977" s="154">
        <v>0</v>
      </c>
      <c r="F977" s="100">
        <f>IF(E976=0,"",(G976/E976)/12*E976)</f>
        <v>0</v>
      </c>
      <c r="G977" s="97">
        <f>F977</f>
        <v>0</v>
      </c>
      <c r="H977" s="164"/>
      <c r="I977" s="116" t="s">
        <v>513</v>
      </c>
      <c r="J977" s="116" t="str">
        <f>VLOOKUP(I977,Presupuesto!$B$11:$C$565,2,0)</f>
        <v>AGUINALDO Y DECIMO CUARTO MES</v>
      </c>
      <c r="K977" s="98" t="str">
        <f t="shared" si="31"/>
        <v>Desarrollo del Sistema de Educación Superior</v>
      </c>
      <c r="L977" s="98" t="s">
        <v>392</v>
      </c>
    </row>
    <row r="978" spans="3:12" ht="15.75" thickBot="1">
      <c r="C978" s="172" t="s">
        <v>59</v>
      </c>
      <c r="D978" s="163"/>
      <c r="E978" s="154">
        <v>0</v>
      </c>
      <c r="F978" s="117">
        <f>IF(E976&lt;6,"",((E976-6)/12)*(G976/E976))</f>
        <v>0</v>
      </c>
      <c r="G978" s="97">
        <f>F978</f>
        <v>0</v>
      </c>
      <c r="H978" s="164"/>
      <c r="I978" s="101" t="s">
        <v>516</v>
      </c>
      <c r="J978" s="101" t="str">
        <f>VLOOKUP(I978,Presupuesto!$B$11:$C$565,2,0)</f>
        <v>DECIMOCUARTO MES</v>
      </c>
      <c r="K978" s="98" t="str">
        <f t="shared" si="31"/>
        <v>Desarrollo del Sistema de Educación Superior</v>
      </c>
      <c r="L978" s="98" t="s">
        <v>392</v>
      </c>
    </row>
    <row r="979" spans="3:12" ht="15.75" thickBot="1">
      <c r="C979" s="137" t="s">
        <v>492</v>
      </c>
      <c r="D979" s="199"/>
      <c r="E979" s="152">
        <v>12</v>
      </c>
      <c r="F979" s="297">
        <f>HLOOKUP($C979,$BZ$2:$CM$3,2,0)</f>
        <v>2007.3</v>
      </c>
      <c r="G979" s="113">
        <f>D979*E979*F979</f>
        <v>0</v>
      </c>
      <c r="H979" s="166"/>
      <c r="I979" s="114" t="s">
        <v>493</v>
      </c>
      <c r="J979" s="114" t="str">
        <f>VLOOKUP(I979,Presupuesto!$B$11:$C$565,2,0)</f>
        <v>SUELDOS Y SALARIOS PERMANENTES</v>
      </c>
      <c r="K979" s="98" t="str">
        <f t="shared" si="31"/>
        <v>Desarrollo del Sistema de Educación Superior</v>
      </c>
      <c r="L979" s="98" t="s">
        <v>392</v>
      </c>
    </row>
    <row r="980" spans="3:12">
      <c r="C980" s="171" t="s">
        <v>58</v>
      </c>
      <c r="D980" s="163"/>
      <c r="E980" s="154">
        <v>0</v>
      </c>
      <c r="F980" s="100">
        <f>IF(E979=0,"",(G979/E979)/12*E979)</f>
        <v>0</v>
      </c>
      <c r="G980" s="97">
        <f>F980</f>
        <v>0</v>
      </c>
      <c r="H980" s="164"/>
      <c r="I980" s="116" t="s">
        <v>513</v>
      </c>
      <c r="J980" s="116" t="str">
        <f>VLOOKUP(I980,Presupuesto!$B$11:$C$565,2,0)</f>
        <v>AGUINALDO Y DECIMO CUARTO MES</v>
      </c>
      <c r="K980" s="98" t="str">
        <f t="shared" si="31"/>
        <v>Desarrollo del Sistema de Educación Superior</v>
      </c>
      <c r="L980" s="98" t="s">
        <v>392</v>
      </c>
    </row>
    <row r="981" spans="3:12" ht="15.75" thickBot="1">
      <c r="C981" s="172" t="s">
        <v>59</v>
      </c>
      <c r="D981" s="163"/>
      <c r="E981" s="154">
        <v>0</v>
      </c>
      <c r="F981" s="117">
        <f>IF(E979&lt;6,"",((E979-6)/12)*(G979/E979))</f>
        <v>0</v>
      </c>
      <c r="G981" s="97">
        <f>F981</f>
        <v>0</v>
      </c>
      <c r="H981" s="164"/>
      <c r="I981" s="101" t="s">
        <v>516</v>
      </c>
      <c r="J981" s="101" t="str">
        <f>VLOOKUP(I981,Presupuesto!$B$11:$C$565,2,0)</f>
        <v>DECIMOCUARTO MES</v>
      </c>
      <c r="K981" s="98" t="str">
        <f t="shared" si="31"/>
        <v>Desarrollo del Sistema de Educación Superior</v>
      </c>
      <c r="L981" s="98" t="s">
        <v>392</v>
      </c>
    </row>
    <row r="982" spans="3:12" ht="15.75" thickBot="1">
      <c r="C982" s="140" t="s">
        <v>83</v>
      </c>
      <c r="D982" s="199"/>
      <c r="E982" s="152">
        <v>12</v>
      </c>
      <c r="F982" s="139">
        <v>30000</v>
      </c>
      <c r="G982" s="113">
        <f>D982*E982*F982</f>
        <v>0</v>
      </c>
      <c r="H982" s="166"/>
      <c r="I982" s="114" t="s">
        <v>561</v>
      </c>
      <c r="J982" s="114" t="str">
        <f>VLOOKUP(I982,Presupuesto!$B$11:$C$565,2,0)</f>
        <v>CONTRATOS ESPECIALES</v>
      </c>
      <c r="K982" s="98" t="str">
        <f t="shared" si="31"/>
        <v>Desarrollo del Sistema de Educación Superior</v>
      </c>
      <c r="L982" s="98" t="s">
        <v>392</v>
      </c>
    </row>
    <row r="983" spans="3:12">
      <c r="C983" s="171" t="s">
        <v>58</v>
      </c>
      <c r="D983" s="163"/>
      <c r="E983" s="154">
        <v>0</v>
      </c>
      <c r="F983" s="117">
        <f>IF(E982=0,"",(G982/E982)/12*E982)</f>
        <v>0</v>
      </c>
      <c r="G983" s="97">
        <f>F983</f>
        <v>0</v>
      </c>
      <c r="H983" s="164"/>
      <c r="I983" s="101" t="s">
        <v>561</v>
      </c>
      <c r="J983" s="101" t="str">
        <f>VLOOKUP(I983,Presupuesto!$B$11:$C$565,2,0)</f>
        <v>CONTRATOS ESPECIALES</v>
      </c>
      <c r="K983" s="98" t="str">
        <f t="shared" si="31"/>
        <v>Desarrollo del Sistema de Educación Superior</v>
      </c>
      <c r="L983" s="98" t="s">
        <v>391</v>
      </c>
    </row>
    <row r="984" spans="3:12" ht="15.75" thickBot="1">
      <c r="C984" s="172" t="s">
        <v>59</v>
      </c>
      <c r="D984" s="163"/>
      <c r="E984" s="154">
        <v>0</v>
      </c>
      <c r="F984" s="100">
        <f>IF(E982&lt;6,"",((E982-6)/12)*(G982/E982))</f>
        <v>0</v>
      </c>
      <c r="G984" s="97">
        <f>F984</f>
        <v>0</v>
      </c>
      <c r="H984" s="164"/>
      <c r="I984" s="101" t="s">
        <v>561</v>
      </c>
      <c r="J984" s="101" t="str">
        <f>VLOOKUP(I984,Presupuesto!$B$11:$C$565,2,0)</f>
        <v>CONTRATOS ESPECIALES</v>
      </c>
      <c r="K984" s="98" t="str">
        <f t="shared" si="31"/>
        <v>Desarrollo del Sistema de Educación Superior</v>
      </c>
      <c r="L984" s="98" t="s">
        <v>396</v>
      </c>
    </row>
    <row r="985" spans="3:12" ht="15.75" thickBot="1">
      <c r="C985" s="140" t="s">
        <v>60</v>
      </c>
      <c r="D985" s="199"/>
      <c r="E985" s="152">
        <v>12</v>
      </c>
      <c r="F985" s="118">
        <v>30000</v>
      </c>
      <c r="G985" s="113">
        <f>D985*E985*F985</f>
        <v>0</v>
      </c>
      <c r="H985" s="166"/>
      <c r="I985" s="114" t="s">
        <v>702</v>
      </c>
      <c r="J985" s="114" t="str">
        <f>VLOOKUP(I985,Presupuesto!$B$11:$C$565,2,0)</f>
        <v>OTROS SERVICIOS TECNICOS Y PROFESIONALES</v>
      </c>
      <c r="K985" s="98" t="str">
        <f t="shared" si="31"/>
        <v>Desarrollo del Sistema de Educación Superior</v>
      </c>
      <c r="L985" s="98" t="s">
        <v>391</v>
      </c>
    </row>
    <row r="986" spans="3:12">
      <c r="C986" s="171" t="s">
        <v>58</v>
      </c>
      <c r="D986" s="163"/>
      <c r="E986" s="154">
        <v>0</v>
      </c>
      <c r="F986" s="100">
        <v>0</v>
      </c>
      <c r="G986" s="97">
        <f>F986</f>
        <v>0</v>
      </c>
      <c r="H986" s="164"/>
      <c r="I986" s="101" t="s">
        <v>702</v>
      </c>
      <c r="J986" s="101" t="str">
        <f>VLOOKUP(I986,Presupuesto!$B$11:$C$565,2,0)</f>
        <v>OTROS SERVICIOS TECNICOS Y PROFESIONALES</v>
      </c>
      <c r="K986" s="98" t="str">
        <f t="shared" si="31"/>
        <v>Desarrollo del Sistema de Educación Superior</v>
      </c>
      <c r="L986" s="98" t="s">
        <v>391</v>
      </c>
    </row>
    <row r="987" spans="3:12" ht="15.75" thickBot="1">
      <c r="C987" s="172" t="s">
        <v>59</v>
      </c>
      <c r="D987" s="163"/>
      <c r="E987" s="154">
        <v>0</v>
      </c>
      <c r="F987" s="100">
        <v>0</v>
      </c>
      <c r="G987" s="97">
        <f>F987</f>
        <v>0</v>
      </c>
      <c r="H987" s="164"/>
      <c r="I987" s="101" t="s">
        <v>702</v>
      </c>
      <c r="J987" s="101" t="str">
        <f>VLOOKUP(I987,Presupuesto!$B$11:$C$565,2,0)</f>
        <v>OTROS SERVICIOS TECNICOS Y PROFESIONALES</v>
      </c>
      <c r="K987" s="98" t="str">
        <f t="shared" si="31"/>
        <v>Desarrollo del Sistema de Educación Superior</v>
      </c>
      <c r="L987" s="98" t="s">
        <v>391</v>
      </c>
    </row>
    <row r="988" spans="3:12" ht="15.75" thickBot="1">
      <c r="C988" s="140" t="s">
        <v>61</v>
      </c>
      <c r="D988" s="199"/>
      <c r="E988" s="152">
        <v>12</v>
      </c>
      <c r="F988" s="118">
        <v>30000</v>
      </c>
      <c r="G988" s="113">
        <f>D988*E988*F988</f>
        <v>0</v>
      </c>
      <c r="H988" s="166"/>
      <c r="I988" s="114" t="s">
        <v>493</v>
      </c>
      <c r="J988" s="114" t="str">
        <f>VLOOKUP(I988,Presupuesto!$B$11:$C$565,2,0)</f>
        <v>SUELDOS Y SALARIOS PERMANENTES</v>
      </c>
      <c r="K988" s="98" t="str">
        <f t="shared" si="31"/>
        <v>Desarrollo del Sistema de Educación Superior</v>
      </c>
      <c r="L988" s="98" t="s">
        <v>391</v>
      </c>
    </row>
    <row r="989" spans="3:12">
      <c r="C989" s="171" t="s">
        <v>58</v>
      </c>
      <c r="D989" s="169"/>
      <c r="E989" s="131">
        <v>0</v>
      </c>
      <c r="F989" s="119">
        <f>IF(E988=0,"",(G988/E988)/12*E988)</f>
        <v>0</v>
      </c>
      <c r="G989" s="120">
        <f>F989</f>
        <v>0</v>
      </c>
      <c r="H989" s="164"/>
      <c r="I989" s="101" t="s">
        <v>513</v>
      </c>
      <c r="J989" s="101" t="str">
        <f>VLOOKUP(I989,Presupuesto!$B$11:$C$565,2,0)</f>
        <v>AGUINALDO Y DECIMO CUARTO MES</v>
      </c>
      <c r="K989" s="98" t="str">
        <f t="shared" si="31"/>
        <v>Desarrollo del Sistema de Educación Superior</v>
      </c>
      <c r="L989" s="98" t="s">
        <v>391</v>
      </c>
    </row>
    <row r="990" spans="3:12" ht="15.75" thickBot="1">
      <c r="C990" s="173" t="s">
        <v>59</v>
      </c>
      <c r="D990" s="162"/>
      <c r="E990" s="132">
        <v>0</v>
      </c>
      <c r="F990" s="105">
        <f>IF(E988&lt;6,"",((E988-6)/12)*(G988/E988))</f>
        <v>0</v>
      </c>
      <c r="G990" s="105">
        <f>F990</f>
        <v>0</v>
      </c>
      <c r="H990" s="162"/>
      <c r="I990" s="106" t="s">
        <v>516</v>
      </c>
      <c r="J990" s="124" t="str">
        <f>VLOOKUP(I990,Presupuesto!$B$11:$C$565,2,0)</f>
        <v>DECIMOCUARTO MES</v>
      </c>
      <c r="K990" s="106" t="str">
        <f t="shared" si="31"/>
        <v>Desarrollo del Sistema de Educación Superior</v>
      </c>
      <c r="L990" s="124" t="s">
        <v>391</v>
      </c>
    </row>
  </sheetData>
  <conditionalFormatting sqref="E56 E116 E179 E245 E305 E365 E425 E496">
    <cfRule type="cellIs" dxfId="14" priority="17" operator="greaterThan">
      <formula>12</formula>
    </cfRule>
  </conditionalFormatting>
  <conditionalFormatting sqref="E979">
    <cfRule type="cellIs" dxfId="13" priority="1" operator="greaterThan">
      <formula>12</formula>
    </cfRule>
  </conditionalFormatting>
  <conditionalFormatting sqref="E559">
    <cfRule type="cellIs" dxfId="12" priority="8" operator="greaterThan">
      <formula>12</formula>
    </cfRule>
  </conditionalFormatting>
  <conditionalFormatting sqref="E619">
    <cfRule type="cellIs" dxfId="11" priority="7" operator="greaterThan">
      <formula>12</formula>
    </cfRule>
  </conditionalFormatting>
  <conditionalFormatting sqref="E679">
    <cfRule type="cellIs" dxfId="10" priority="6" operator="greaterThan">
      <formula>12</formula>
    </cfRule>
  </conditionalFormatting>
  <conditionalFormatting sqref="E739">
    <cfRule type="cellIs" dxfId="9" priority="5" operator="greaterThan">
      <formula>12</formula>
    </cfRule>
  </conditionalFormatting>
  <conditionalFormatting sqref="E799">
    <cfRule type="cellIs" dxfId="8" priority="4" operator="greaterThan">
      <formula>12</formula>
    </cfRule>
  </conditionalFormatting>
  <conditionalFormatting sqref="E859">
    <cfRule type="cellIs" dxfId="7" priority="3" operator="greaterThan">
      <formula>12</formula>
    </cfRule>
  </conditionalFormatting>
  <conditionalFormatting sqref="E919">
    <cfRule type="cellIs" dxfId="6" priority="2" operator="greaterThan">
      <formula>12</formula>
    </cfRule>
  </conditionalFormatting>
  <dataValidations xWindow="891" yWindow="445" count="6">
    <dataValidation type="list" allowBlank="1" showInputMessage="1" showErrorMessage="1" errorTitle="¡Ingreso no Válido!" error="Por favor seleccione una opción de la lista" promptTitle="Tipo de Presupuesto" prompt="Seleccione una opción de la lista." sqref="H940:H990 H386:H447 H580:H630 H640:H690 H700:H750 H760:H810 H820:H870 H880:H930 H457:H510 H17:H67 H140:H196 H326:H376 H266:H316 H206:H256 H77:H130 H520:H570">
      <formula1>$R$2:$S$2</formula1>
    </dataValidation>
    <dataValidation type="list" allowBlank="1" showInputMessage="1" showErrorMessage="1" errorTitle="¡Ingreso Inválido!" error="Seleccione una opción de la lista" promptTitle="Mes Requerido" prompt="Seleccione el mes en el que requiere el recurso." sqref="L940:L990 L520:L570 L580:L630 L640:L690 L700:L750 L760:L810 L820:L870 L880:L930 L457:L510 L17:L67 L140:L196 L326:L376 L266:L316 L206:L256 L77:L130 L386:L447">
      <formula1>$U$2:$AF$2</formula1>
    </dataValidation>
    <dataValidation type="list" allowBlank="1" showInputMessage="1" showErrorMessage="1" sqref="C520 C523 C526 C529 C532 C535 C538 C541 C544 C547 C550 C553 C556 C559 C580 C583 C586 C589 C592 C595 C598 C601 C604 C607 C610 C613 C616 C619 C640 C643 C646 C649 C652 C655 C658 C661 C664 C667 C670 C673 C676 C679 C700 C703 C706 C709 C712 C715 C718 C721 C724 C727 C730 C733 C736 C739 C760 C763 C766 C769 C772 C775 C778 C781 C784 C787 C790 C793 C796 C799 C820 C823 C826 C829 C832 C835 C838 C841 C844 C847 C850 C853 C856 C859 C880 C883 C886 C889 C892 C895 C898 C901 C904 C907 C910 C913 C916 C919 C940 C943 C946 C949 C952 C955 C958 C961 C964 C967 C970 C973 C976 C979 C496 C493 C490 C487 C484 C481 C478 C475 C472 C469 C466 C463 C460 C457 C425 C422 C419 C416 C413 C410 C407 C404 C401 C398 C395 C392 C389 C386 C365 C362 C359 C356 C353 C350 C347 C344 C341 C338 C335 C332 C329 C326 C305 C302 C299 C296 C293 C290 C287 C284 C281 C278 C275 C272 C269 C266 C245 C242 C239 C236 C233 C230 C227 C224 C221 C218 C215 C212 C209 C206 C179 C176 C173 C170 C167 C164 C161 C158 C155 C152 C149 C146 C143 C140 C116 C113 C110 C107 C104 C101 C98 C95 C92 C89 C86 C83 C80 C77 C56 C53 C50 C47 C44 C41 C38 C35 C32 C29 C26 C23 C20 C17">
      <formula1>$BZ$2:$CM$2</formula1>
    </dataValidation>
    <dataValidation type="list" allowBlank="1" showInputMessage="1" showErrorMessage="1" errorTitle="¡Ingreso Inválido!" error="Verifique el valor ingresado." sqref="I940:I990 I520:I570 I580:I630 I640:I690 I700:I750 I760:I810 I820:I870 I880:I930 I457:I510 I17:I67 I140:I196 I326:I376 I266:I316 I206:I256 I77:I130 I386:I447">
      <formula1>$A$1:$UI$1</formula1>
    </dataValidation>
    <dataValidation type="list" allowBlank="1" showInputMessage="1" showErrorMessage="1" errorTitle="¡Ingreso Inválido!" error="Seleccione una opción de la lista." promptTitle="Dimensión Estratégica" prompt="Seleccione una opción de la lista." sqref="K521:K570 K581:K630 K641:K690 K701:K750 K761:K810 K821:K870 K881:K930 K941:K990 K18:K67 K458:K510 K327:K376 K207:K256 K267:K316 K141:K196 K78:K130 K387:K447">
      <formula1>$A$2:$P$2</formula1>
    </dataValidation>
    <dataValidation type="list" allowBlank="1" showInputMessage="1" showErrorMessage="1" errorTitle="¡Ingreso Inválido!" error="Seleccione una opción de la lista." promptTitle="Dimensión Estratégica" prompt="Seleccione una opción de la lista." sqref="K520 K580 K640 K700 K760 K820 K880 K940 K457 K386 K326 K266 K206 K140 K77 K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43"/>
  <sheetViews>
    <sheetView showGridLines="0" topLeftCell="A118" zoomScale="84" zoomScaleNormal="84" workbookViewId="0">
      <selection activeCell="I132" sqref="I132"/>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2" t="s">
        <v>1354</v>
      </c>
      <c r="B2" s="122" t="s">
        <v>1356</v>
      </c>
      <c r="C2" s="122" t="s">
        <v>468</v>
      </c>
      <c r="D2" s="122" t="s">
        <v>1355</v>
      </c>
      <c r="E2" s="122" t="s">
        <v>1357</v>
      </c>
      <c r="F2" s="122" t="s">
        <v>469</v>
      </c>
      <c r="G2" s="160" t="s">
        <v>1358</v>
      </c>
      <c r="H2" s="122" t="s">
        <v>1359</v>
      </c>
      <c r="I2" s="122" t="s">
        <v>1360</v>
      </c>
      <c r="J2" s="122" t="s">
        <v>1444</v>
      </c>
      <c r="K2" s="122" t="s">
        <v>1361</v>
      </c>
      <c r="L2" s="122" t="s">
        <v>1362</v>
      </c>
      <c r="M2" s="122" t="s">
        <v>1363</v>
      </c>
      <c r="N2" s="122" t="s">
        <v>1364</v>
      </c>
      <c r="O2" s="122" t="s">
        <v>1365</v>
      </c>
      <c r="P2" s="122" t="s">
        <v>1464</v>
      </c>
      <c r="Q2" s="122" t="s">
        <v>1506</v>
      </c>
      <c r="R2" s="430" t="str">
        <f>+Presupuesto!D11</f>
        <v>Recurrente</v>
      </c>
      <c r="S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213" t="s">
        <v>417</v>
      </c>
      <c r="AI2" s="213" t="s">
        <v>418</v>
      </c>
      <c r="AJ2" s="213" t="s">
        <v>419</v>
      </c>
      <c r="AK2" s="213" t="s">
        <v>420</v>
      </c>
      <c r="AL2" s="213" t="s">
        <v>421</v>
      </c>
      <c r="AM2" s="213" t="s">
        <v>424</v>
      </c>
      <c r="AN2" s="213" t="s">
        <v>422</v>
      </c>
      <c r="AO2" s="213" t="s">
        <v>423</v>
      </c>
      <c r="AP2" s="213" t="s">
        <v>425</v>
      </c>
      <c r="AQ2" s="213" t="s">
        <v>426</v>
      </c>
      <c r="AR2" s="213" t="s">
        <v>427</v>
      </c>
      <c r="AS2" s="213" t="s">
        <v>428</v>
      </c>
      <c r="AT2" s="213" t="s">
        <v>429</v>
      </c>
      <c r="AU2" s="213" t="s">
        <v>430</v>
      </c>
      <c r="AV2" s="213" t="s">
        <v>431</v>
      </c>
      <c r="AW2" s="213" t="s">
        <v>432</v>
      </c>
      <c r="AX2" s="213" t="s">
        <v>433</v>
      </c>
      <c r="AY2" s="213" t="s">
        <v>434</v>
      </c>
      <c r="AZ2" s="213" t="s">
        <v>435</v>
      </c>
      <c r="BA2" s="213" t="s">
        <v>436</v>
      </c>
      <c r="BB2" s="213" t="s">
        <v>437</v>
      </c>
      <c r="BC2" s="213" t="s">
        <v>438</v>
      </c>
      <c r="BD2" s="213" t="s">
        <v>439</v>
      </c>
      <c r="BE2" s="213" t="s">
        <v>440</v>
      </c>
      <c r="BF2" s="213" t="s">
        <v>441</v>
      </c>
      <c r="BG2" s="213" t="s">
        <v>442</v>
      </c>
      <c r="BH2" s="213" t="s">
        <v>443</v>
      </c>
      <c r="BI2" s="213" t="s">
        <v>444</v>
      </c>
      <c r="BJ2" s="213" t="s">
        <v>445</v>
      </c>
      <c r="BK2" s="213" t="s">
        <v>446</v>
      </c>
      <c r="BL2" s="213" t="s">
        <v>447</v>
      </c>
      <c r="BM2" s="213" t="s">
        <v>448</v>
      </c>
      <c r="BN2" s="213" t="s">
        <v>449</v>
      </c>
      <c r="BO2" s="213" t="s">
        <v>450</v>
      </c>
      <c r="BP2" s="213" t="s">
        <v>451</v>
      </c>
      <c r="BQ2" s="213" t="s">
        <v>452</v>
      </c>
      <c r="BR2" s="213" t="s">
        <v>453</v>
      </c>
      <c r="BS2" s="213" t="s">
        <v>454</v>
      </c>
      <c r="BT2" s="213" t="s">
        <v>455</v>
      </c>
      <c r="BU2" s="213" t="s">
        <v>456</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52.5">
      <c r="C5" s="87" t="s">
        <v>381</v>
      </c>
      <c r="D5" s="429">
        <f>SUMIF($C:$C,$C$10,D:D)</f>
        <v>3265800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199600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389</v>
      </c>
      <c r="D13" s="351" t="s">
        <v>1599</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Seguimiento al acuerdo de aprobación. Gestion de compra de mobiliario y equipo </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128</v>
      </c>
      <c r="H16" s="128" t="s">
        <v>46</v>
      </c>
      <c r="I16" s="128" t="s">
        <v>129</v>
      </c>
      <c r="J16" s="128" t="s">
        <v>407</v>
      </c>
      <c r="K16" s="128" t="s">
        <v>408</v>
      </c>
    </row>
    <row r="17" spans="2:11">
      <c r="B17" s="93"/>
      <c r="C17" s="95" t="s">
        <v>63</v>
      </c>
      <c r="D17" s="158">
        <v>6</v>
      </c>
      <c r="E17" s="96">
        <v>2800</v>
      </c>
      <c r="F17" s="97">
        <f>D17*E17</f>
        <v>16800</v>
      </c>
      <c r="G17" s="161" t="s">
        <v>1494</v>
      </c>
      <c r="H17" s="98" t="s">
        <v>982</v>
      </c>
      <c r="I17" s="98" t="str">
        <f>VLOOKUP(H17,Presupuesto!$B$11:$C$565,2,0)</f>
        <v>MUEBLES VARIOS DE OFICINA</v>
      </c>
      <c r="J17" s="161" t="s">
        <v>1494</v>
      </c>
      <c r="K17" s="98" t="s">
        <v>401</v>
      </c>
    </row>
    <row r="18" spans="2:11" ht="32.25" customHeight="1">
      <c r="B18" s="93"/>
      <c r="C18" s="99" t="s">
        <v>64</v>
      </c>
      <c r="D18" s="151">
        <v>2</v>
      </c>
      <c r="E18" s="100">
        <v>2400</v>
      </c>
      <c r="F18" s="97">
        <f>D18*E18</f>
        <v>4800</v>
      </c>
      <c r="G18" s="161" t="s">
        <v>1494</v>
      </c>
      <c r="H18" s="101" t="s">
        <v>982</v>
      </c>
      <c r="I18" s="98" t="str">
        <f>VLOOKUP(H18,Presupuesto!$B$11:$C$565,2,0)</f>
        <v>MUEBLES VARIOS DE OFICINA</v>
      </c>
      <c r="J18" s="98" t="str">
        <f t="shared" ref="J18:J26" si="0">$J$17</f>
        <v>Programa / Proyecto 2016</v>
      </c>
      <c r="K18" s="98" t="s">
        <v>409</v>
      </c>
    </row>
    <row r="19" spans="2:11">
      <c r="B19" s="93"/>
      <c r="C19" s="99" t="s">
        <v>65</v>
      </c>
      <c r="D19" s="151">
        <v>2</v>
      </c>
      <c r="E19" s="100">
        <v>1000</v>
      </c>
      <c r="F19" s="97">
        <f t="shared" ref="F19:F26" si="1">D19*E19</f>
        <v>2000</v>
      </c>
      <c r="G19" s="161" t="s">
        <v>1494</v>
      </c>
      <c r="H19" s="101" t="s">
        <v>982</v>
      </c>
      <c r="I19" s="98" t="str">
        <f>VLOOKUP(H19,Presupuesto!$B$11:$C$565,2,0)</f>
        <v>MUEBLES VARIOS DE OFICINA</v>
      </c>
      <c r="J19" s="98" t="str">
        <f t="shared" si="0"/>
        <v>Programa / Proyecto 2016</v>
      </c>
      <c r="K19" s="98" t="s">
        <v>392</v>
      </c>
    </row>
    <row r="20" spans="2:11">
      <c r="B20" s="93"/>
      <c r="C20" s="99" t="s">
        <v>66</v>
      </c>
      <c r="D20" s="151">
        <v>6</v>
      </c>
      <c r="E20" s="100">
        <v>6000</v>
      </c>
      <c r="F20" s="97">
        <f t="shared" si="1"/>
        <v>36000</v>
      </c>
      <c r="G20" s="161" t="s">
        <v>1494</v>
      </c>
      <c r="H20" s="101" t="s">
        <v>982</v>
      </c>
      <c r="I20" s="98" t="str">
        <f>VLOOKUP(H20,Presupuesto!$B$11:$C$565,2,0)</f>
        <v>MUEBLES VARIOS DE OFICINA</v>
      </c>
      <c r="J20" s="98" t="str">
        <f t="shared" si="0"/>
        <v>Programa / Proyecto 2016</v>
      </c>
      <c r="K20" s="98" t="s">
        <v>392</v>
      </c>
    </row>
    <row r="21" spans="2:11">
      <c r="B21" s="93"/>
      <c r="C21" s="99" t="s">
        <v>67</v>
      </c>
      <c r="D21" s="151">
        <v>2</v>
      </c>
      <c r="E21" s="100">
        <v>3000</v>
      </c>
      <c r="F21" s="97">
        <f t="shared" si="1"/>
        <v>6000</v>
      </c>
      <c r="G21" s="161" t="s">
        <v>1494</v>
      </c>
      <c r="H21" s="101" t="s">
        <v>982</v>
      </c>
      <c r="I21" s="98" t="str">
        <f>VLOOKUP(H21,Presupuesto!$B$11:$C$565,2,0)</f>
        <v>MUEBLES VARIOS DE OFICINA</v>
      </c>
      <c r="J21" s="98" t="str">
        <f t="shared" si="0"/>
        <v>Programa / Proyecto 2016</v>
      </c>
      <c r="K21" s="98" t="s">
        <v>392</v>
      </c>
    </row>
    <row r="22" spans="2:11">
      <c r="B22" s="93"/>
      <c r="C22" s="99" t="s">
        <v>68</v>
      </c>
      <c r="D22" s="151">
        <v>1</v>
      </c>
      <c r="E22" s="100">
        <v>10000</v>
      </c>
      <c r="F22" s="97">
        <f t="shared" si="1"/>
        <v>10000</v>
      </c>
      <c r="G22" s="161" t="s">
        <v>1494</v>
      </c>
      <c r="H22" s="101" t="s">
        <v>982</v>
      </c>
      <c r="I22" s="98" t="str">
        <f>VLOOKUP(H22,Presupuesto!$B$11:$C$565,2,0)</f>
        <v>MUEBLES VARIOS DE OFICINA</v>
      </c>
      <c r="J22" s="98" t="str">
        <f t="shared" si="0"/>
        <v>Programa / Proyecto 2016</v>
      </c>
      <c r="K22" s="98" t="s">
        <v>392</v>
      </c>
    </row>
    <row r="23" spans="2:11">
      <c r="B23" s="93"/>
      <c r="C23" s="99" t="s">
        <v>69</v>
      </c>
      <c r="D23" s="151">
        <v>3</v>
      </c>
      <c r="E23" s="100">
        <v>8000</v>
      </c>
      <c r="F23" s="97">
        <f t="shared" si="1"/>
        <v>24000</v>
      </c>
      <c r="G23" s="161" t="s">
        <v>1494</v>
      </c>
      <c r="H23" s="101" t="s">
        <v>985</v>
      </c>
      <c r="I23" s="98" t="str">
        <f>VLOOKUP(H23,Presupuesto!$B$11:$C$565,2,0)</f>
        <v>EQUIPOS VARIOS DE OFICINA</v>
      </c>
      <c r="J23" s="98" t="str">
        <f t="shared" si="0"/>
        <v>Programa / Proyecto 2016</v>
      </c>
      <c r="K23" s="98" t="s">
        <v>392</v>
      </c>
    </row>
    <row r="24" spans="2:11">
      <c r="B24" s="93"/>
      <c r="C24" s="99" t="s">
        <v>70</v>
      </c>
      <c r="D24" s="151">
        <v>0</v>
      </c>
      <c r="E24" s="100">
        <v>2000</v>
      </c>
      <c r="F24" s="97">
        <f t="shared" si="1"/>
        <v>0</v>
      </c>
      <c r="G24" s="161" t="s">
        <v>1494</v>
      </c>
      <c r="H24" s="101" t="s">
        <v>985</v>
      </c>
      <c r="I24" s="98" t="str">
        <f>VLOOKUP(H24,Presupuesto!$B$11:$C$565,2,0)</f>
        <v>EQUIPOS VARIOS DE OFICINA</v>
      </c>
      <c r="J24" s="98" t="str">
        <f t="shared" si="0"/>
        <v>Programa / Proyecto 2016</v>
      </c>
      <c r="K24" s="98" t="s">
        <v>400</v>
      </c>
    </row>
    <row r="25" spans="2:11">
      <c r="B25" s="93"/>
      <c r="C25" s="99" t="s">
        <v>71</v>
      </c>
      <c r="D25" s="151">
        <v>0</v>
      </c>
      <c r="E25" s="100">
        <v>5000</v>
      </c>
      <c r="F25" s="97">
        <f t="shared" si="1"/>
        <v>0</v>
      </c>
      <c r="G25" s="161" t="s">
        <v>1494</v>
      </c>
      <c r="H25" s="101" t="s">
        <v>985</v>
      </c>
      <c r="I25" s="98" t="str">
        <f>VLOOKUP(H25,Presupuesto!$B$11:$C$565,2,0)</f>
        <v>EQUIPOS VARIOS DE OFICINA</v>
      </c>
      <c r="J25" s="98" t="str">
        <f t="shared" si="0"/>
        <v>Programa / Proyecto 2016</v>
      </c>
      <c r="K25" s="98" t="s">
        <v>396</v>
      </c>
    </row>
    <row r="26" spans="2:11" ht="15.75" thickBot="1">
      <c r="B26" s="93"/>
      <c r="C26" s="102" t="s">
        <v>72</v>
      </c>
      <c r="D26" s="159">
        <v>1</v>
      </c>
      <c r="E26" s="104">
        <v>100000</v>
      </c>
      <c r="F26" s="105">
        <f t="shared" si="1"/>
        <v>100000</v>
      </c>
      <c r="G26" s="161" t="s">
        <v>1494</v>
      </c>
      <c r="H26" s="106" t="s">
        <v>985</v>
      </c>
      <c r="I26" s="106" t="str">
        <f>VLOOKUP(H26,Presupuesto!$B$11:$C$565,2,0)</f>
        <v>EQUIPOS VARIOS DE OFICINA</v>
      </c>
      <c r="J26" s="106" t="str">
        <f t="shared" si="0"/>
        <v>Programa / Proyecto 2016</v>
      </c>
      <c r="K26" s="124" t="s">
        <v>391</v>
      </c>
    </row>
    <row r="27" spans="2:11">
      <c r="B27" s="93"/>
    </row>
    <row r="28" spans="2:11" ht="15.75" thickBot="1">
      <c r="B28" s="93"/>
      <c r="C28" s="326"/>
      <c r="D28" s="327"/>
      <c r="E28" s="328"/>
      <c r="F28" s="328"/>
      <c r="G28" s="329"/>
      <c r="H28" s="328"/>
      <c r="I28" s="328"/>
      <c r="J28" s="155"/>
      <c r="K28" s="155"/>
    </row>
    <row r="29" spans="2:11" ht="15.75" thickBot="1">
      <c r="B29" s="93"/>
      <c r="C29" s="29" t="s">
        <v>43</v>
      </c>
      <c r="D29" s="30">
        <f>SUM(F36:F45)</f>
        <v>227000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389</v>
      </c>
      <c r="D32" s="351" t="s">
        <v>2204</v>
      </c>
      <c r="E32" s="93"/>
      <c r="F32" s="93"/>
      <c r="G32" s="93"/>
      <c r="H32" s="76"/>
      <c r="I32" s="76"/>
      <c r="J32" s="76"/>
      <c r="K32" s="112"/>
    </row>
    <row r="33" spans="3:11" ht="18.75">
      <c r="C33" s="210"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 xml:space="preserve">1. Asignar responsable de seguimiento a las propuestas            2. Solicitar informes de avances.          3. Realizar Gestiones ante las Autoridades Superiores. </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128</v>
      </c>
      <c r="H35" s="128" t="s">
        <v>46</v>
      </c>
      <c r="I35" s="128" t="s">
        <v>129</v>
      </c>
      <c r="J35" s="128" t="s">
        <v>407</v>
      </c>
      <c r="K35" s="128" t="s">
        <v>408</v>
      </c>
    </row>
    <row r="36" spans="3:11">
      <c r="C36" s="95" t="s">
        <v>63</v>
      </c>
      <c r="D36" s="158"/>
      <c r="E36" s="96">
        <v>2800</v>
      </c>
      <c r="F36" s="97">
        <f>D36*E36</f>
        <v>0</v>
      </c>
      <c r="G36" s="161" t="s">
        <v>1494</v>
      </c>
      <c r="H36" s="98" t="s">
        <v>982</v>
      </c>
      <c r="I36" s="98" t="str">
        <f>VLOOKUP(H36,Presupuesto!$B$11:$C$565,2,0)</f>
        <v>MUEBLES VARIOS DE OFICINA</v>
      </c>
      <c r="J36" s="218" t="s">
        <v>469</v>
      </c>
      <c r="K36" s="98" t="s">
        <v>401</v>
      </c>
    </row>
    <row r="37" spans="3:11">
      <c r="C37" s="99" t="s">
        <v>64</v>
      </c>
      <c r="D37" s="151">
        <v>60</v>
      </c>
      <c r="E37" s="100">
        <v>2400</v>
      </c>
      <c r="F37" s="97">
        <f>D37*E37</f>
        <v>144000</v>
      </c>
      <c r="G37" s="161" t="s">
        <v>1494</v>
      </c>
      <c r="H37" s="101" t="s">
        <v>982</v>
      </c>
      <c r="I37" s="98" t="str">
        <f>VLOOKUP(H37,Presupuesto!$B$11:$C$565,2,0)</f>
        <v>MUEBLES VARIOS DE OFICINA</v>
      </c>
      <c r="J37" s="98" t="str">
        <f>$J$36</f>
        <v>Gestión del Conocimiento</v>
      </c>
      <c r="K37" s="98" t="s">
        <v>409</v>
      </c>
    </row>
    <row r="38" spans="3:11">
      <c r="C38" s="99" t="s">
        <v>65</v>
      </c>
      <c r="D38" s="151">
        <v>4</v>
      </c>
      <c r="E38" s="100">
        <v>1000</v>
      </c>
      <c r="F38" s="97">
        <f t="shared" ref="F38:F45" si="2">D38*E38</f>
        <v>4000</v>
      </c>
      <c r="G38" s="161" t="s">
        <v>1494</v>
      </c>
      <c r="H38" s="101" t="s">
        <v>982</v>
      </c>
      <c r="I38" s="98" t="str">
        <f>VLOOKUP(H38,Presupuesto!$B$11:$C$565,2,0)</f>
        <v>MUEBLES VARIOS DE OFICINA</v>
      </c>
      <c r="J38" s="98" t="str">
        <f t="shared" ref="J38:J45" si="3">$J$36</f>
        <v>Gestión del Conocimiento</v>
      </c>
      <c r="K38" s="98" t="s">
        <v>392</v>
      </c>
    </row>
    <row r="39" spans="3:11">
      <c r="C39" s="99" t="s">
        <v>66</v>
      </c>
      <c r="D39" s="151">
        <v>2</v>
      </c>
      <c r="E39" s="100">
        <v>6000</v>
      </c>
      <c r="F39" s="97">
        <f t="shared" si="2"/>
        <v>12000</v>
      </c>
      <c r="G39" s="161" t="s">
        <v>1494</v>
      </c>
      <c r="H39" s="101" t="s">
        <v>982</v>
      </c>
      <c r="I39" s="98" t="str">
        <f>VLOOKUP(H39,Presupuesto!$B$11:$C$565,2,0)</f>
        <v>MUEBLES VARIOS DE OFICINA</v>
      </c>
      <c r="J39" s="98" t="str">
        <f t="shared" si="3"/>
        <v>Gestión del Conocimiento</v>
      </c>
      <c r="K39" s="98" t="s">
        <v>392</v>
      </c>
    </row>
    <row r="40" spans="3:11">
      <c r="C40" s="99" t="s">
        <v>67</v>
      </c>
      <c r="D40" s="151">
        <v>3</v>
      </c>
      <c r="E40" s="100">
        <v>3000</v>
      </c>
      <c r="F40" s="97">
        <f t="shared" si="2"/>
        <v>9000</v>
      </c>
      <c r="G40" s="161" t="s">
        <v>1494</v>
      </c>
      <c r="H40" s="101" t="s">
        <v>982</v>
      </c>
      <c r="I40" s="98" t="str">
        <f>VLOOKUP(H40,Presupuesto!$B$11:$C$565,2,0)</f>
        <v>MUEBLES VARIOS DE OFICINA</v>
      </c>
      <c r="J40" s="98" t="str">
        <f t="shared" si="3"/>
        <v>Gestión del Conocimiento</v>
      </c>
      <c r="K40" s="98" t="s">
        <v>392</v>
      </c>
    </row>
    <row r="41" spans="3:11">
      <c r="C41" s="99" t="s">
        <v>68</v>
      </c>
      <c r="D41" s="151">
        <v>5</v>
      </c>
      <c r="E41" s="100">
        <v>10000</v>
      </c>
      <c r="F41" s="97">
        <f t="shared" si="2"/>
        <v>50000</v>
      </c>
      <c r="G41" s="161" t="s">
        <v>1494</v>
      </c>
      <c r="H41" s="101" t="s">
        <v>982</v>
      </c>
      <c r="I41" s="98" t="str">
        <f>VLOOKUP(H41,Presupuesto!$B$11:$C$565,2,0)</f>
        <v>MUEBLES VARIOS DE OFICINA</v>
      </c>
      <c r="J41" s="98" t="str">
        <f t="shared" si="3"/>
        <v>Gestión del Conocimiento</v>
      </c>
      <c r="K41" s="98" t="s">
        <v>392</v>
      </c>
    </row>
    <row r="42" spans="3:11">
      <c r="C42" s="99" t="s">
        <v>69</v>
      </c>
      <c r="D42" s="151">
        <v>1</v>
      </c>
      <c r="E42" s="100">
        <v>8000</v>
      </c>
      <c r="F42" s="97">
        <f t="shared" si="2"/>
        <v>8000</v>
      </c>
      <c r="G42" s="161" t="s">
        <v>1494</v>
      </c>
      <c r="H42" s="101" t="s">
        <v>985</v>
      </c>
      <c r="I42" s="98" t="str">
        <f>VLOOKUP(H42,Presupuesto!$B$11:$C$565,2,0)</f>
        <v>EQUIPOS VARIOS DE OFICINA</v>
      </c>
      <c r="J42" s="98" t="str">
        <f t="shared" si="3"/>
        <v>Gestión del Conocimiento</v>
      </c>
      <c r="K42" s="98" t="s">
        <v>392</v>
      </c>
    </row>
    <row r="43" spans="3:11">
      <c r="C43" s="99" t="s">
        <v>70</v>
      </c>
      <c r="D43" s="151"/>
      <c r="E43" s="100">
        <v>2000</v>
      </c>
      <c r="F43" s="97">
        <f t="shared" si="2"/>
        <v>0</v>
      </c>
      <c r="G43" s="161" t="s">
        <v>1494</v>
      </c>
      <c r="H43" s="101" t="s">
        <v>985</v>
      </c>
      <c r="I43" s="98" t="str">
        <f>VLOOKUP(H43,Presupuesto!$B$11:$C$565,2,0)</f>
        <v>EQUIPOS VARIOS DE OFICINA</v>
      </c>
      <c r="J43" s="98" t="str">
        <f t="shared" si="3"/>
        <v>Gestión del Conocimiento</v>
      </c>
      <c r="K43" s="98" t="s">
        <v>400</v>
      </c>
    </row>
    <row r="44" spans="3:11">
      <c r="C44" s="99" t="s">
        <v>71</v>
      </c>
      <c r="D44" s="151"/>
      <c r="E44" s="100">
        <v>5000</v>
      </c>
      <c r="F44" s="97">
        <f t="shared" si="2"/>
        <v>0</v>
      </c>
      <c r="G44" s="161" t="s">
        <v>1494</v>
      </c>
      <c r="H44" s="101" t="s">
        <v>985</v>
      </c>
      <c r="I44" s="98" t="str">
        <f>VLOOKUP(H44,Presupuesto!$B$11:$C$565,2,0)</f>
        <v>EQUIPOS VARIOS DE OFICINA</v>
      </c>
      <c r="J44" s="98" t="str">
        <f t="shared" si="3"/>
        <v>Gestión del Conocimiento</v>
      </c>
      <c r="K44" s="98" t="s">
        <v>396</v>
      </c>
    </row>
    <row r="45" spans="3:11" ht="15.75" thickBot="1">
      <c r="C45" s="102" t="s">
        <v>72</v>
      </c>
      <c r="D45" s="159"/>
      <c r="E45" s="104">
        <v>100000</v>
      </c>
      <c r="F45" s="105">
        <f t="shared" si="2"/>
        <v>0</v>
      </c>
      <c r="G45" s="161" t="s">
        <v>1494</v>
      </c>
      <c r="H45" s="106" t="s">
        <v>985</v>
      </c>
      <c r="I45" s="106" t="str">
        <f>VLOOKUP(H45,Presupuesto!$B$11:$C$565,2,0)</f>
        <v>EQUIPOS VARIOS DE OFICINA</v>
      </c>
      <c r="J45" s="106" t="str">
        <f t="shared" si="3"/>
        <v>Gestión del Conocimiento</v>
      </c>
      <c r="K45" s="124" t="s">
        <v>391</v>
      </c>
    </row>
    <row r="47" spans="3:11" ht="15.75" thickBot="1"/>
    <row r="48" spans="3:11" ht="15.75" thickBot="1">
      <c r="C48" s="29" t="s">
        <v>43</v>
      </c>
      <c r="D48" s="30">
        <f>SUM(F55:F64)</f>
        <v>155000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389</v>
      </c>
      <c r="D51" s="351" t="s">
        <v>1906</v>
      </c>
      <c r="E51" s="93"/>
      <c r="F51" s="93"/>
      <c r="G51" s="93"/>
      <c r="H51" s="76"/>
      <c r="I51" s="76"/>
      <c r="J51" s="76"/>
      <c r="K51" s="112"/>
    </row>
    <row r="52" spans="3:11" ht="18.75">
      <c r="C52" s="210"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1. Gestión para nuevo laboratorio. 2. Gestión construcción anexo a la sala de innovación y tecnología </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128</v>
      </c>
      <c r="H54" s="128" t="s">
        <v>46</v>
      </c>
      <c r="I54" s="128" t="s">
        <v>129</v>
      </c>
      <c r="J54" s="128" t="s">
        <v>407</v>
      </c>
      <c r="K54" s="128" t="s">
        <v>408</v>
      </c>
    </row>
    <row r="55" spans="3:11">
      <c r="C55" s="95" t="s">
        <v>63</v>
      </c>
      <c r="D55" s="158"/>
      <c r="E55" s="96">
        <v>2800</v>
      </c>
      <c r="F55" s="97">
        <f>D55*E55</f>
        <v>0</v>
      </c>
      <c r="G55" s="161" t="s">
        <v>1494</v>
      </c>
      <c r="H55" s="98" t="s">
        <v>982</v>
      </c>
      <c r="I55" s="98" t="str">
        <f>VLOOKUP(H55,Presupuesto!$B$11:$C$565,2,0)</f>
        <v>MUEBLES VARIOS DE OFICINA</v>
      </c>
      <c r="J55" s="218" t="s">
        <v>1360</v>
      </c>
      <c r="K55" s="98" t="s">
        <v>401</v>
      </c>
    </row>
    <row r="56" spans="3:11">
      <c r="C56" s="99" t="s">
        <v>64</v>
      </c>
      <c r="D56" s="151">
        <v>30</v>
      </c>
      <c r="E56" s="100">
        <v>2400</v>
      </c>
      <c r="F56" s="97">
        <f>D56*E56</f>
        <v>72000</v>
      </c>
      <c r="G56" s="161" t="s">
        <v>1494</v>
      </c>
      <c r="H56" s="101" t="s">
        <v>982</v>
      </c>
      <c r="I56" s="98" t="str">
        <f>VLOOKUP(H56,Presupuesto!$B$11:$C$565,2,0)</f>
        <v>MUEBLES VARIOS DE OFICINA</v>
      </c>
      <c r="J56" s="98" t="str">
        <f>$J$55</f>
        <v>Cultura de Innovación Institucional y Educativa</v>
      </c>
      <c r="K56" s="98" t="s">
        <v>409</v>
      </c>
    </row>
    <row r="57" spans="3:11">
      <c r="C57" s="99" t="s">
        <v>65</v>
      </c>
      <c r="D57" s="151">
        <v>4</v>
      </c>
      <c r="E57" s="100">
        <v>1000</v>
      </c>
      <c r="F57" s="97">
        <f t="shared" ref="F57:F64" si="4">D57*E57</f>
        <v>4000</v>
      </c>
      <c r="G57" s="161" t="s">
        <v>1494</v>
      </c>
      <c r="H57" s="101" t="s">
        <v>982</v>
      </c>
      <c r="I57" s="98" t="str">
        <f>VLOOKUP(H57,Presupuesto!$B$11:$C$565,2,0)</f>
        <v>MUEBLES VARIOS DE OFICINA</v>
      </c>
      <c r="J57" s="98" t="str">
        <f t="shared" ref="J57:J64" si="5">$J$55</f>
        <v>Cultura de Innovación Institucional y Educativa</v>
      </c>
      <c r="K57" s="98" t="s">
        <v>392</v>
      </c>
    </row>
    <row r="58" spans="3:11">
      <c r="C58" s="99" t="s">
        <v>66</v>
      </c>
      <c r="D58" s="151">
        <v>2</v>
      </c>
      <c r="E58" s="100">
        <v>6000</v>
      </c>
      <c r="F58" s="97">
        <f t="shared" si="4"/>
        <v>12000</v>
      </c>
      <c r="G58" s="161" t="s">
        <v>1494</v>
      </c>
      <c r="H58" s="101" t="s">
        <v>982</v>
      </c>
      <c r="I58" s="98" t="str">
        <f>VLOOKUP(H58,Presupuesto!$B$11:$C$565,2,0)</f>
        <v>MUEBLES VARIOS DE OFICINA</v>
      </c>
      <c r="J58" s="98" t="str">
        <f t="shared" si="5"/>
        <v>Cultura de Innovación Institucional y Educativa</v>
      </c>
      <c r="K58" s="98" t="s">
        <v>392</v>
      </c>
    </row>
    <row r="59" spans="3:11">
      <c r="C59" s="99" t="s">
        <v>67</v>
      </c>
      <c r="D59" s="151">
        <v>3</v>
      </c>
      <c r="E59" s="100">
        <v>3000</v>
      </c>
      <c r="F59" s="97">
        <f t="shared" si="4"/>
        <v>9000</v>
      </c>
      <c r="G59" s="161" t="s">
        <v>1494</v>
      </c>
      <c r="H59" s="101" t="s">
        <v>982</v>
      </c>
      <c r="I59" s="98" t="str">
        <f>VLOOKUP(H59,Presupuesto!$B$11:$C$565,2,0)</f>
        <v>MUEBLES VARIOS DE OFICINA</v>
      </c>
      <c r="J59" s="98" t="str">
        <f t="shared" si="5"/>
        <v>Cultura de Innovación Institucional y Educativa</v>
      </c>
      <c r="K59" s="98" t="s">
        <v>392</v>
      </c>
    </row>
    <row r="60" spans="3:11">
      <c r="C60" s="99" t="s">
        <v>68</v>
      </c>
      <c r="D60" s="151">
        <v>5</v>
      </c>
      <c r="E60" s="100">
        <v>10000</v>
      </c>
      <c r="F60" s="97">
        <f t="shared" si="4"/>
        <v>50000</v>
      </c>
      <c r="G60" s="161" t="s">
        <v>1494</v>
      </c>
      <c r="H60" s="101" t="s">
        <v>982</v>
      </c>
      <c r="I60" s="98" t="str">
        <f>VLOOKUP(H60,Presupuesto!$B$11:$C$565,2,0)</f>
        <v>MUEBLES VARIOS DE OFICINA</v>
      </c>
      <c r="J60" s="98" t="str">
        <f t="shared" si="5"/>
        <v>Cultura de Innovación Institucional y Educativa</v>
      </c>
      <c r="K60" s="98" t="s">
        <v>392</v>
      </c>
    </row>
    <row r="61" spans="3:11">
      <c r="C61" s="99" t="s">
        <v>69</v>
      </c>
      <c r="D61" s="151">
        <v>1</v>
      </c>
      <c r="E61" s="100">
        <v>8000</v>
      </c>
      <c r="F61" s="97">
        <f t="shared" si="4"/>
        <v>8000</v>
      </c>
      <c r="G61" s="161" t="s">
        <v>1494</v>
      </c>
      <c r="H61" s="101" t="s">
        <v>985</v>
      </c>
      <c r="I61" s="98" t="str">
        <f>VLOOKUP(H61,Presupuesto!$B$11:$C$565,2,0)</f>
        <v>EQUIPOS VARIOS DE OFICINA</v>
      </c>
      <c r="J61" s="98" t="str">
        <f t="shared" si="5"/>
        <v>Cultura de Innovación Institucional y Educativa</v>
      </c>
      <c r="K61" s="98" t="s">
        <v>392</v>
      </c>
    </row>
    <row r="62" spans="3:11">
      <c r="C62" s="99" t="s">
        <v>70</v>
      </c>
      <c r="D62" s="151"/>
      <c r="E62" s="100">
        <v>2000</v>
      </c>
      <c r="F62" s="97">
        <f t="shared" si="4"/>
        <v>0</v>
      </c>
      <c r="G62" s="161" t="s">
        <v>1494</v>
      </c>
      <c r="H62" s="101" t="s">
        <v>985</v>
      </c>
      <c r="I62" s="98" t="str">
        <f>VLOOKUP(H62,Presupuesto!$B$11:$C$565,2,0)</f>
        <v>EQUIPOS VARIOS DE OFICINA</v>
      </c>
      <c r="J62" s="98" t="str">
        <f t="shared" si="5"/>
        <v>Cultura de Innovación Institucional y Educativa</v>
      </c>
      <c r="K62" s="98" t="s">
        <v>400</v>
      </c>
    </row>
    <row r="63" spans="3:11">
      <c r="C63" s="99" t="s">
        <v>71</v>
      </c>
      <c r="D63" s="151"/>
      <c r="E63" s="100">
        <v>5000</v>
      </c>
      <c r="F63" s="97">
        <f t="shared" si="4"/>
        <v>0</v>
      </c>
      <c r="G63" s="161" t="s">
        <v>1494</v>
      </c>
      <c r="H63" s="101" t="s">
        <v>985</v>
      </c>
      <c r="I63" s="98" t="str">
        <f>VLOOKUP(H63,Presupuesto!$B$11:$C$565,2,0)</f>
        <v>EQUIPOS VARIOS DE OFICINA</v>
      </c>
      <c r="J63" s="98" t="str">
        <f t="shared" si="5"/>
        <v>Cultura de Innovación Institucional y Educativa</v>
      </c>
      <c r="K63" s="98" t="s">
        <v>396</v>
      </c>
    </row>
    <row r="64" spans="3:11" ht="15.75" thickBot="1">
      <c r="C64" s="102" t="s">
        <v>72</v>
      </c>
      <c r="D64" s="159"/>
      <c r="E64" s="104">
        <v>100000</v>
      </c>
      <c r="F64" s="105">
        <f t="shared" si="4"/>
        <v>0</v>
      </c>
      <c r="G64" s="161" t="s">
        <v>1494</v>
      </c>
      <c r="H64" s="106" t="s">
        <v>985</v>
      </c>
      <c r="I64" s="106" t="str">
        <f>VLOOKUP(H64,Presupuesto!$B$11:$C$565,2,0)</f>
        <v>EQUIPOS VARIOS DE OFICINA</v>
      </c>
      <c r="J64" s="98" t="str">
        <f t="shared" si="5"/>
        <v>Cultura de Innovación Institucional y Educativa</v>
      </c>
      <c r="K64" s="124" t="s">
        <v>391</v>
      </c>
    </row>
    <row r="66" spans="3:11" ht="15.75" thickBot="1">
      <c r="C66" s="326"/>
      <c r="D66" s="327"/>
      <c r="E66" s="328"/>
      <c r="F66" s="328"/>
      <c r="G66" s="329"/>
      <c r="H66" s="328"/>
      <c r="I66" s="328"/>
      <c r="J66" s="155"/>
      <c r="K66" s="155"/>
    </row>
    <row r="67" spans="3:11" ht="15.75" thickBot="1">
      <c r="C67" s="29" t="s">
        <v>43</v>
      </c>
      <c r="D67" s="30">
        <f>SUM(F74:F83)</f>
        <v>54400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389</v>
      </c>
      <c r="D70" s="351" t="s">
        <v>1922</v>
      </c>
      <c r="E70" s="93"/>
      <c r="F70" s="93"/>
      <c r="G70" s="93"/>
      <c r="H70" s="76"/>
      <c r="I70" s="76"/>
      <c r="J70" s="76"/>
      <c r="K70" s="112"/>
    </row>
    <row r="71" spans="3:11" ht="18.75">
      <c r="C71" s="210"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1. Nombrar Comisión para elaborar la propuesta.                                         2. Solicitar Plan de Trabajo a la Comisión Nombrada. 3. Hacer seguimiento del plan de trabajo.4 Contratacion de Jefe de la Unidad, 1 curriculista, 1 diseñador grafico, 2 tecnologos educativos </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128</v>
      </c>
      <c r="H73" s="128" t="s">
        <v>46</v>
      </c>
      <c r="I73" s="128" t="s">
        <v>129</v>
      </c>
      <c r="J73" s="128" t="s">
        <v>407</v>
      </c>
      <c r="K73" s="128" t="s">
        <v>408</v>
      </c>
    </row>
    <row r="74" spans="3:11">
      <c r="C74" s="95" t="s">
        <v>63</v>
      </c>
      <c r="D74" s="158">
        <v>3</v>
      </c>
      <c r="E74" s="96">
        <v>2800</v>
      </c>
      <c r="F74" s="97">
        <f>D74*E74</f>
        <v>8400</v>
      </c>
      <c r="G74" s="161" t="s">
        <v>1494</v>
      </c>
      <c r="H74" s="98" t="s">
        <v>982</v>
      </c>
      <c r="I74" s="98" t="str">
        <f>VLOOKUP(H74,Presupuesto!$B$11:$C$565,2,0)</f>
        <v>MUEBLES VARIOS DE OFICINA</v>
      </c>
      <c r="J74" s="98" t="str">
        <f t="shared" ref="J74" si="6">$J$55</f>
        <v>Cultura de Innovación Institucional y Educativa</v>
      </c>
      <c r="K74" s="98" t="s">
        <v>401</v>
      </c>
    </row>
    <row r="75" spans="3:11">
      <c r="C75" s="99" t="s">
        <v>64</v>
      </c>
      <c r="D75" s="151"/>
      <c r="E75" s="100">
        <v>2400</v>
      </c>
      <c r="F75" s="97">
        <f>D75*E75</f>
        <v>0</v>
      </c>
      <c r="G75" s="161" t="s">
        <v>1494</v>
      </c>
      <c r="H75" s="101" t="s">
        <v>982</v>
      </c>
      <c r="I75" s="98" t="str">
        <f>VLOOKUP(H75,Presupuesto!$B$11:$C$565,2,0)</f>
        <v>MUEBLES VARIOS DE OFICINA</v>
      </c>
      <c r="J75" s="98" t="str">
        <f>$J$74</f>
        <v>Cultura de Innovación Institucional y Educativa</v>
      </c>
      <c r="K75" s="98" t="s">
        <v>409</v>
      </c>
    </row>
    <row r="76" spans="3:11">
      <c r="C76" s="99" t="s">
        <v>65</v>
      </c>
      <c r="D76" s="151">
        <v>8</v>
      </c>
      <c r="E76" s="100">
        <v>1000</v>
      </c>
      <c r="F76" s="97">
        <f t="shared" ref="F76:F83" si="7">D76*E76</f>
        <v>8000</v>
      </c>
      <c r="G76" s="161" t="s">
        <v>1494</v>
      </c>
      <c r="H76" s="101" t="s">
        <v>982</v>
      </c>
      <c r="I76" s="98" t="str">
        <f>VLOOKUP(H76,Presupuesto!$B$11:$C$565,2,0)</f>
        <v>MUEBLES VARIOS DE OFICINA</v>
      </c>
      <c r="J76" s="98" t="str">
        <f t="shared" ref="J76:J83" si="8">$J$74</f>
        <v>Cultura de Innovación Institucional y Educativa</v>
      </c>
      <c r="K76" s="98" t="s">
        <v>392</v>
      </c>
    </row>
    <row r="77" spans="3:11">
      <c r="C77" s="99" t="s">
        <v>66</v>
      </c>
      <c r="D77" s="151">
        <v>1</v>
      </c>
      <c r="E77" s="100">
        <v>6000</v>
      </c>
      <c r="F77" s="97">
        <f t="shared" si="7"/>
        <v>6000</v>
      </c>
      <c r="G77" s="161" t="s">
        <v>1494</v>
      </c>
      <c r="H77" s="101" t="s">
        <v>982</v>
      </c>
      <c r="I77" s="98" t="str">
        <f>VLOOKUP(H77,Presupuesto!$B$11:$C$565,2,0)</f>
        <v>MUEBLES VARIOS DE OFICINA</v>
      </c>
      <c r="J77" s="98" t="str">
        <f t="shared" si="8"/>
        <v>Cultura de Innovación Institucional y Educativa</v>
      </c>
      <c r="K77" s="98" t="s">
        <v>392</v>
      </c>
    </row>
    <row r="78" spans="3:11">
      <c r="C78" s="99" t="s">
        <v>67</v>
      </c>
      <c r="D78" s="151">
        <v>2</v>
      </c>
      <c r="E78" s="100">
        <v>3000</v>
      </c>
      <c r="F78" s="97">
        <f t="shared" si="7"/>
        <v>6000</v>
      </c>
      <c r="G78" s="161" t="s">
        <v>1494</v>
      </c>
      <c r="H78" s="101" t="s">
        <v>982</v>
      </c>
      <c r="I78" s="98" t="str">
        <f>VLOOKUP(H78,Presupuesto!$B$11:$C$565,2,0)</f>
        <v>MUEBLES VARIOS DE OFICINA</v>
      </c>
      <c r="J78" s="98" t="str">
        <f t="shared" si="8"/>
        <v>Cultura de Innovación Institucional y Educativa</v>
      </c>
      <c r="K78" s="98" t="s">
        <v>392</v>
      </c>
    </row>
    <row r="79" spans="3:11">
      <c r="C79" s="99" t="s">
        <v>68</v>
      </c>
      <c r="D79" s="151">
        <v>1</v>
      </c>
      <c r="E79" s="100">
        <v>10000</v>
      </c>
      <c r="F79" s="97">
        <f t="shared" si="7"/>
        <v>10000</v>
      </c>
      <c r="G79" s="161" t="s">
        <v>1494</v>
      </c>
      <c r="H79" s="101" t="s">
        <v>982</v>
      </c>
      <c r="I79" s="98" t="str">
        <f>VLOOKUP(H79,Presupuesto!$B$11:$C$565,2,0)</f>
        <v>MUEBLES VARIOS DE OFICINA</v>
      </c>
      <c r="J79" s="98" t="str">
        <f t="shared" si="8"/>
        <v>Cultura de Innovación Institucional y Educativa</v>
      </c>
      <c r="K79" s="98" t="s">
        <v>392</v>
      </c>
    </row>
    <row r="80" spans="3:11">
      <c r="C80" s="99" t="s">
        <v>69</v>
      </c>
      <c r="D80" s="151">
        <v>2</v>
      </c>
      <c r="E80" s="100">
        <v>8000</v>
      </c>
      <c r="F80" s="97">
        <f t="shared" si="7"/>
        <v>16000</v>
      </c>
      <c r="G80" s="161" t="s">
        <v>1494</v>
      </c>
      <c r="H80" s="101" t="s">
        <v>985</v>
      </c>
      <c r="I80" s="98" t="str">
        <f>VLOOKUP(H80,Presupuesto!$B$11:$C$565,2,0)</f>
        <v>EQUIPOS VARIOS DE OFICINA</v>
      </c>
      <c r="J80" s="98" t="str">
        <f t="shared" si="8"/>
        <v>Cultura de Innovación Institucional y Educativa</v>
      </c>
      <c r="K80" s="98" t="s">
        <v>392</v>
      </c>
    </row>
    <row r="81" spans="3:11">
      <c r="C81" s="99" t="s">
        <v>70</v>
      </c>
      <c r="D81" s="151"/>
      <c r="E81" s="100">
        <v>2000</v>
      </c>
      <c r="F81" s="97">
        <f t="shared" si="7"/>
        <v>0</v>
      </c>
      <c r="G81" s="161" t="s">
        <v>1494</v>
      </c>
      <c r="H81" s="101" t="s">
        <v>985</v>
      </c>
      <c r="I81" s="98" t="str">
        <f>VLOOKUP(H81,Presupuesto!$B$11:$C$565,2,0)</f>
        <v>EQUIPOS VARIOS DE OFICINA</v>
      </c>
      <c r="J81" s="98" t="str">
        <f t="shared" si="8"/>
        <v>Cultura de Innovación Institucional y Educativa</v>
      </c>
      <c r="K81" s="98" t="s">
        <v>400</v>
      </c>
    </row>
    <row r="82" spans="3:11">
      <c r="C82" s="99" t="s">
        <v>71</v>
      </c>
      <c r="D82" s="151"/>
      <c r="E82" s="100">
        <v>5000</v>
      </c>
      <c r="F82" s="97">
        <f t="shared" si="7"/>
        <v>0</v>
      </c>
      <c r="G82" s="161" t="s">
        <v>1494</v>
      </c>
      <c r="H82" s="101" t="s">
        <v>985</v>
      </c>
      <c r="I82" s="98" t="str">
        <f>VLOOKUP(H82,Presupuesto!$B$11:$C$565,2,0)</f>
        <v>EQUIPOS VARIOS DE OFICINA</v>
      </c>
      <c r="J82" s="98" t="str">
        <f t="shared" si="8"/>
        <v>Cultura de Innovación Institucional y Educativa</v>
      </c>
      <c r="K82" s="98" t="s">
        <v>396</v>
      </c>
    </row>
    <row r="83" spans="3:11" ht="15.75" thickBot="1">
      <c r="C83" s="102" t="s">
        <v>72</v>
      </c>
      <c r="D83" s="159"/>
      <c r="E83" s="104">
        <v>100000</v>
      </c>
      <c r="F83" s="105">
        <f t="shared" si="7"/>
        <v>0</v>
      </c>
      <c r="G83" s="161" t="s">
        <v>1494</v>
      </c>
      <c r="H83" s="106" t="s">
        <v>985</v>
      </c>
      <c r="I83" s="106" t="str">
        <f>VLOOKUP(H83,Presupuesto!$B$11:$C$565,2,0)</f>
        <v>EQUIPOS VARIOS DE OFICINA</v>
      </c>
      <c r="J83" s="106" t="str">
        <f t="shared" si="8"/>
        <v>Cultura de Innovación Institucional y Educativa</v>
      </c>
      <c r="K83" s="124" t="s">
        <v>391</v>
      </c>
    </row>
    <row r="85" spans="3:11" ht="15.75" thickBot="1"/>
    <row r="86" spans="3:11" ht="15.75" thickBot="1">
      <c r="C86" s="29" t="s">
        <v>43</v>
      </c>
      <c r="D86" s="30">
        <f>SUM(F93:F102)</f>
        <v>76800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389</v>
      </c>
      <c r="D89" s="351" t="s">
        <v>2115</v>
      </c>
      <c r="E89" s="93"/>
      <c r="F89" s="93"/>
      <c r="G89" s="93"/>
      <c r="H89" s="76"/>
      <c r="I89" s="76"/>
      <c r="J89" s="76"/>
      <c r="K89" s="112"/>
    </row>
    <row r="90" spans="3:11" ht="18.75">
      <c r="C90" s="210"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Desarrollar un plan de adquisiciones para la compra de equipo, mobiliario, materiales e insumos disponibles para UNAH-VS</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128</v>
      </c>
      <c r="H92" s="128" t="s">
        <v>46</v>
      </c>
      <c r="I92" s="128" t="s">
        <v>129</v>
      </c>
      <c r="J92" s="128" t="s">
        <v>407</v>
      </c>
      <c r="K92" s="128" t="s">
        <v>408</v>
      </c>
    </row>
    <row r="93" spans="3:11">
      <c r="C93" s="95" t="s">
        <v>63</v>
      </c>
      <c r="D93" s="158">
        <v>16</v>
      </c>
      <c r="E93" s="96">
        <v>2800</v>
      </c>
      <c r="F93" s="97">
        <f>D93*E93</f>
        <v>44800</v>
      </c>
      <c r="G93" s="161" t="s">
        <v>1494</v>
      </c>
      <c r="H93" s="98" t="s">
        <v>982</v>
      </c>
      <c r="I93" s="98" t="str">
        <f>VLOOKUP(H93,Presupuesto!$B$11:$C$565,2,0)</f>
        <v>MUEBLES VARIOS DE OFICINA</v>
      </c>
      <c r="J93" s="218" t="s">
        <v>1361</v>
      </c>
      <c r="K93" s="98" t="s">
        <v>401</v>
      </c>
    </row>
    <row r="94" spans="3:11">
      <c r="C94" s="99" t="s">
        <v>64</v>
      </c>
      <c r="D94" s="151"/>
      <c r="E94" s="100">
        <v>2400</v>
      </c>
      <c r="F94" s="97">
        <f>D94*E94</f>
        <v>0</v>
      </c>
      <c r="G94" s="161" t="s">
        <v>1494</v>
      </c>
      <c r="H94" s="101" t="s">
        <v>982</v>
      </c>
      <c r="I94" s="98" t="str">
        <f>VLOOKUP(H94,Presupuesto!$B$11:$C$565,2,0)</f>
        <v>MUEBLES VARIOS DE OFICINA</v>
      </c>
      <c r="J94" s="98" t="str">
        <f>$J$93</f>
        <v>Gestión Administrativa y  financiera en apoyo al Desarrollo Académico</v>
      </c>
      <c r="K94" s="98" t="s">
        <v>409</v>
      </c>
    </row>
    <row r="95" spans="3:11">
      <c r="C95" s="99" t="s">
        <v>65</v>
      </c>
      <c r="D95" s="151"/>
      <c r="E95" s="100">
        <v>1000</v>
      </c>
      <c r="F95" s="97">
        <f t="shared" ref="F95:F102" si="9">D95*E95</f>
        <v>0</v>
      </c>
      <c r="G95" s="161" t="s">
        <v>1494</v>
      </c>
      <c r="H95" s="101" t="s">
        <v>982</v>
      </c>
      <c r="I95" s="98" t="str">
        <f>VLOOKUP(H95,Presupuesto!$B$11:$C$565,2,0)</f>
        <v>MUEBLES VARIOS DE OFICINA</v>
      </c>
      <c r="J95" s="98" t="str">
        <f t="shared" ref="J95:J102" si="10">$J$93</f>
        <v>Gestión Administrativa y  financiera en apoyo al Desarrollo Académico</v>
      </c>
      <c r="K95" s="98" t="s">
        <v>392</v>
      </c>
    </row>
    <row r="96" spans="3:11">
      <c r="C96" s="99" t="s">
        <v>66</v>
      </c>
      <c r="D96" s="151"/>
      <c r="E96" s="100">
        <v>6000</v>
      </c>
      <c r="F96" s="97">
        <f t="shared" si="9"/>
        <v>0</v>
      </c>
      <c r="G96" s="161" t="s">
        <v>1494</v>
      </c>
      <c r="H96" s="101" t="s">
        <v>982</v>
      </c>
      <c r="I96" s="98" t="str">
        <f>VLOOKUP(H96,Presupuesto!$B$11:$C$565,2,0)</f>
        <v>MUEBLES VARIOS DE OFICINA</v>
      </c>
      <c r="J96" s="98" t="str">
        <f t="shared" si="10"/>
        <v>Gestión Administrativa y  financiera en apoyo al Desarrollo Académico</v>
      </c>
      <c r="K96" s="98" t="s">
        <v>392</v>
      </c>
    </row>
    <row r="97" spans="3:11">
      <c r="C97" s="99" t="s">
        <v>67</v>
      </c>
      <c r="D97" s="151"/>
      <c r="E97" s="100">
        <v>3000</v>
      </c>
      <c r="F97" s="97">
        <f t="shared" si="9"/>
        <v>0</v>
      </c>
      <c r="G97" s="161" t="s">
        <v>1494</v>
      </c>
      <c r="H97" s="101" t="s">
        <v>982</v>
      </c>
      <c r="I97" s="98" t="str">
        <f>VLOOKUP(H97,Presupuesto!$B$11:$C$565,2,0)</f>
        <v>MUEBLES VARIOS DE OFICINA</v>
      </c>
      <c r="J97" s="98" t="str">
        <f t="shared" si="10"/>
        <v>Gestión Administrativa y  financiera en apoyo al Desarrollo Académico</v>
      </c>
      <c r="K97" s="98" t="s">
        <v>392</v>
      </c>
    </row>
    <row r="98" spans="3:11">
      <c r="C98" s="99" t="s">
        <v>68</v>
      </c>
      <c r="D98" s="151"/>
      <c r="E98" s="100">
        <v>10000</v>
      </c>
      <c r="F98" s="97">
        <f t="shared" si="9"/>
        <v>0</v>
      </c>
      <c r="G98" s="161" t="s">
        <v>1494</v>
      </c>
      <c r="H98" s="101" t="s">
        <v>982</v>
      </c>
      <c r="I98" s="98" t="str">
        <f>VLOOKUP(H98,Presupuesto!$B$11:$C$565,2,0)</f>
        <v>MUEBLES VARIOS DE OFICINA</v>
      </c>
      <c r="J98" s="98" t="str">
        <f t="shared" si="10"/>
        <v>Gestión Administrativa y  financiera en apoyo al Desarrollo Académico</v>
      </c>
      <c r="K98" s="98" t="s">
        <v>392</v>
      </c>
    </row>
    <row r="99" spans="3:11">
      <c r="C99" s="99" t="s">
        <v>69</v>
      </c>
      <c r="D99" s="151">
        <v>4</v>
      </c>
      <c r="E99" s="100">
        <v>8000</v>
      </c>
      <c r="F99" s="97">
        <f t="shared" si="9"/>
        <v>32000</v>
      </c>
      <c r="G99" s="161" t="s">
        <v>1494</v>
      </c>
      <c r="H99" s="101" t="s">
        <v>985</v>
      </c>
      <c r="I99" s="98" t="str">
        <f>VLOOKUP(H99,Presupuesto!$B$11:$C$565,2,0)</f>
        <v>EQUIPOS VARIOS DE OFICINA</v>
      </c>
      <c r="J99" s="98" t="str">
        <f t="shared" si="10"/>
        <v>Gestión Administrativa y  financiera en apoyo al Desarrollo Académico</v>
      </c>
      <c r="K99" s="98" t="s">
        <v>392</v>
      </c>
    </row>
    <row r="100" spans="3:11">
      <c r="C100" s="99" t="s">
        <v>70</v>
      </c>
      <c r="D100" s="151"/>
      <c r="E100" s="100">
        <v>2000</v>
      </c>
      <c r="F100" s="97">
        <f t="shared" si="9"/>
        <v>0</v>
      </c>
      <c r="G100" s="161" t="s">
        <v>1494</v>
      </c>
      <c r="H100" s="101" t="s">
        <v>985</v>
      </c>
      <c r="I100" s="98" t="str">
        <f>VLOOKUP(H100,Presupuesto!$B$11:$C$565,2,0)</f>
        <v>EQUIPOS VARIOS DE OFICINA</v>
      </c>
      <c r="J100" s="98" t="str">
        <f t="shared" si="10"/>
        <v>Gestión Administrativa y  financiera en apoyo al Desarrollo Académico</v>
      </c>
      <c r="K100" s="98" t="s">
        <v>400</v>
      </c>
    </row>
    <row r="101" spans="3:11">
      <c r="C101" s="99" t="s">
        <v>71</v>
      </c>
      <c r="D101" s="151"/>
      <c r="E101" s="100">
        <v>5000</v>
      </c>
      <c r="F101" s="97">
        <f t="shared" si="9"/>
        <v>0</v>
      </c>
      <c r="G101" s="161" t="s">
        <v>1494</v>
      </c>
      <c r="H101" s="101" t="s">
        <v>985</v>
      </c>
      <c r="I101" s="98" t="str">
        <f>VLOOKUP(H101,Presupuesto!$B$11:$C$565,2,0)</f>
        <v>EQUIPOS VARIOS DE OFICINA</v>
      </c>
      <c r="J101" s="98" t="str">
        <f t="shared" si="10"/>
        <v>Gestión Administrativa y  financiera en apoyo al Desarrollo Académico</v>
      </c>
      <c r="K101" s="98" t="s">
        <v>396</v>
      </c>
    </row>
    <row r="102" spans="3:11" ht="15.75" thickBot="1">
      <c r="C102" s="102" t="s">
        <v>72</v>
      </c>
      <c r="D102" s="159"/>
      <c r="E102" s="104">
        <v>100000</v>
      </c>
      <c r="F102" s="105">
        <f t="shared" si="9"/>
        <v>0</v>
      </c>
      <c r="G102" s="161" t="s">
        <v>1494</v>
      </c>
      <c r="H102" s="106" t="s">
        <v>985</v>
      </c>
      <c r="I102" s="106" t="str">
        <f>VLOOKUP(H102,Presupuesto!$B$11:$C$565,2,0)</f>
        <v>EQUIPOS VARIOS DE OFICINA</v>
      </c>
      <c r="J102" s="106" t="str">
        <f t="shared" si="10"/>
        <v>Gestión Administrativa y  financiera en apoyo al Desarrollo Académico</v>
      </c>
      <c r="K102" s="124" t="s">
        <v>391</v>
      </c>
    </row>
    <row r="104" spans="3:11" ht="15.75" thickBot="1">
      <c r="C104" s="326"/>
      <c r="D104" s="327"/>
      <c r="E104" s="328"/>
      <c r="F104" s="328"/>
      <c r="G104" s="329"/>
      <c r="H104" s="328"/>
      <c r="I104" s="328"/>
      <c r="J104" s="155"/>
      <c r="K104" s="155"/>
    </row>
    <row r="105" spans="3:11" ht="15.75" thickBot="1">
      <c r="C105" s="29" t="s">
        <v>43</v>
      </c>
      <c r="D105" s="30">
        <f>SUM(F112:F129)</f>
        <v>2553000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389</v>
      </c>
      <c r="D108" s="351" t="s">
        <v>2115</v>
      </c>
      <c r="E108" s="93"/>
      <c r="F108" s="93"/>
      <c r="G108" s="93"/>
      <c r="H108" s="76"/>
      <c r="I108" s="76"/>
      <c r="J108" s="76"/>
      <c r="K108" s="112"/>
    </row>
    <row r="109" spans="3:11" ht="18.75">
      <c r="C109" s="210"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Desarrollar un plan de adquisiciones para la compra de equipo, mobiliario, materiales e insumos disponibles para UNAH-VS</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128</v>
      </c>
      <c r="H111" s="128" t="s">
        <v>46</v>
      </c>
      <c r="I111" s="128" t="s">
        <v>129</v>
      </c>
      <c r="J111" s="128" t="s">
        <v>407</v>
      </c>
      <c r="K111" s="128" t="s">
        <v>408</v>
      </c>
    </row>
    <row r="112" spans="3:11" ht="15.75" thickBot="1">
      <c r="C112" s="95" t="s">
        <v>63</v>
      </c>
      <c r="D112" s="158">
        <v>120</v>
      </c>
      <c r="E112" s="96">
        <v>2800</v>
      </c>
      <c r="F112" s="97">
        <f>D112*E112</f>
        <v>336000</v>
      </c>
      <c r="G112" s="161" t="s">
        <v>1494</v>
      </c>
      <c r="H112" s="98" t="s">
        <v>982</v>
      </c>
      <c r="I112" s="98" t="str">
        <f>VLOOKUP(H112,Presupuesto!$B$11:$C$565,2,0)</f>
        <v>MUEBLES VARIOS DE OFICINA</v>
      </c>
      <c r="J112" s="106" t="str">
        <f t="shared" ref="J112:J129" si="11">$J$93</f>
        <v>Gestión Administrativa y  financiera en apoyo al Desarrollo Académico</v>
      </c>
      <c r="K112" s="98" t="s">
        <v>401</v>
      </c>
    </row>
    <row r="113" spans="3:11" ht="15.75" thickBot="1">
      <c r="C113" s="99" t="s">
        <v>64</v>
      </c>
      <c r="D113" s="151">
        <v>120</v>
      </c>
      <c r="E113" s="100">
        <v>2400</v>
      </c>
      <c r="F113" s="97">
        <f>D113*E113</f>
        <v>288000</v>
      </c>
      <c r="G113" s="161" t="s">
        <v>1494</v>
      </c>
      <c r="H113" s="101" t="s">
        <v>982</v>
      </c>
      <c r="I113" s="98" t="str">
        <f>VLOOKUP(H113,Presupuesto!$B$11:$C$565,2,0)</f>
        <v>MUEBLES VARIOS DE OFICINA</v>
      </c>
      <c r="J113" s="106" t="str">
        <f t="shared" si="11"/>
        <v>Gestión Administrativa y  financiera en apoyo al Desarrollo Académico</v>
      </c>
      <c r="K113" s="98" t="s">
        <v>409</v>
      </c>
    </row>
    <row r="114" spans="3:11" ht="15.75" thickBot="1">
      <c r="C114" s="99" t="s">
        <v>65</v>
      </c>
      <c r="D114" s="151">
        <v>122</v>
      </c>
      <c r="E114" s="100">
        <v>1000</v>
      </c>
      <c r="F114" s="97">
        <f t="shared" ref="F114:F129" si="12">D114*E114</f>
        <v>122000</v>
      </c>
      <c r="G114" s="161" t="s">
        <v>1494</v>
      </c>
      <c r="H114" s="101" t="s">
        <v>982</v>
      </c>
      <c r="I114" s="98" t="str">
        <f>VLOOKUP(H114,Presupuesto!$B$11:$C$565,2,0)</f>
        <v>MUEBLES VARIOS DE OFICINA</v>
      </c>
      <c r="J114" s="106" t="str">
        <f t="shared" si="11"/>
        <v>Gestión Administrativa y  financiera en apoyo al Desarrollo Académico</v>
      </c>
      <c r="K114" s="98" t="s">
        <v>392</v>
      </c>
    </row>
    <row r="115" spans="3:11" ht="15.75" thickBot="1">
      <c r="C115" s="99" t="s">
        <v>66</v>
      </c>
      <c r="D115" s="151">
        <v>60</v>
      </c>
      <c r="E115" s="100">
        <v>6000</v>
      </c>
      <c r="F115" s="97">
        <f t="shared" si="12"/>
        <v>360000</v>
      </c>
      <c r="G115" s="161" t="s">
        <v>1494</v>
      </c>
      <c r="H115" s="101" t="s">
        <v>982</v>
      </c>
      <c r="I115" s="98" t="str">
        <f>VLOOKUP(H115,Presupuesto!$B$11:$C$565,2,0)</f>
        <v>MUEBLES VARIOS DE OFICINA</v>
      </c>
      <c r="J115" s="106" t="str">
        <f t="shared" si="11"/>
        <v>Gestión Administrativa y  financiera en apoyo al Desarrollo Académico</v>
      </c>
      <c r="K115" s="98" t="s">
        <v>392</v>
      </c>
    </row>
    <row r="116" spans="3:11" ht="15.75" thickBot="1">
      <c r="C116" s="99" t="s">
        <v>67</v>
      </c>
      <c r="D116" s="151">
        <v>39</v>
      </c>
      <c r="E116" s="100">
        <v>3000</v>
      </c>
      <c r="F116" s="97">
        <f t="shared" si="12"/>
        <v>117000</v>
      </c>
      <c r="G116" s="161" t="s">
        <v>1494</v>
      </c>
      <c r="H116" s="101" t="s">
        <v>982</v>
      </c>
      <c r="I116" s="98" t="str">
        <f>VLOOKUP(H116,Presupuesto!$B$11:$C$565,2,0)</f>
        <v>MUEBLES VARIOS DE OFICINA</v>
      </c>
      <c r="J116" s="106" t="str">
        <f t="shared" si="11"/>
        <v>Gestión Administrativa y  financiera en apoyo al Desarrollo Académico</v>
      </c>
      <c r="K116" s="98" t="s">
        <v>392</v>
      </c>
    </row>
    <row r="117" spans="3:11" s="434" customFormat="1" ht="15.75" thickBot="1">
      <c r="C117" s="99" t="s">
        <v>2339</v>
      </c>
      <c r="D117" s="151">
        <v>10</v>
      </c>
      <c r="E117" s="100">
        <v>4500</v>
      </c>
      <c r="F117" s="97">
        <f t="shared" si="12"/>
        <v>45000</v>
      </c>
      <c r="G117" s="161" t="s">
        <v>1494</v>
      </c>
      <c r="H117" s="101" t="s">
        <v>982</v>
      </c>
      <c r="I117" s="98" t="str">
        <f>VLOOKUP(H117,Presupuesto!$B$11:$C$565,2,0)</f>
        <v>MUEBLES VARIOS DE OFICINA</v>
      </c>
      <c r="J117" s="106" t="str">
        <f t="shared" si="11"/>
        <v>Gestión Administrativa y  financiera en apoyo al Desarrollo Académico</v>
      </c>
      <c r="K117" s="98" t="s">
        <v>392</v>
      </c>
    </row>
    <row r="118" spans="3:11" ht="15.75" thickBot="1">
      <c r="C118" s="99" t="s">
        <v>68</v>
      </c>
      <c r="D118" s="151">
        <v>10</v>
      </c>
      <c r="E118" s="100">
        <v>10000</v>
      </c>
      <c r="F118" s="97">
        <f t="shared" si="12"/>
        <v>100000</v>
      </c>
      <c r="G118" s="161" t="s">
        <v>1494</v>
      </c>
      <c r="H118" s="101" t="s">
        <v>982</v>
      </c>
      <c r="I118" s="98" t="str">
        <f>VLOOKUP(H118,Presupuesto!$B$11:$C$565,2,0)</f>
        <v>MUEBLES VARIOS DE OFICINA</v>
      </c>
      <c r="J118" s="106" t="str">
        <f t="shared" si="11"/>
        <v>Gestión Administrativa y  financiera en apoyo al Desarrollo Académico</v>
      </c>
      <c r="K118" s="98" t="s">
        <v>392</v>
      </c>
    </row>
    <row r="119" spans="3:11" ht="15.75" thickBot="1">
      <c r="C119" s="99" t="s">
        <v>69</v>
      </c>
      <c r="D119" s="151">
        <v>59</v>
      </c>
      <c r="E119" s="100">
        <v>8000</v>
      </c>
      <c r="F119" s="97">
        <f t="shared" si="12"/>
        <v>472000</v>
      </c>
      <c r="G119" s="161" t="s">
        <v>1494</v>
      </c>
      <c r="H119" s="101" t="s">
        <v>985</v>
      </c>
      <c r="I119" s="98" t="str">
        <f>VLOOKUP(H119,Presupuesto!$B$11:$C$565,2,0)</f>
        <v>EQUIPOS VARIOS DE OFICINA</v>
      </c>
      <c r="J119" s="106" t="str">
        <f t="shared" si="11"/>
        <v>Gestión Administrativa y  financiera en apoyo al Desarrollo Académico</v>
      </c>
      <c r="K119" s="98" t="s">
        <v>392</v>
      </c>
    </row>
    <row r="120" spans="3:11" s="434" customFormat="1" ht="15.75" thickBot="1">
      <c r="C120" s="99" t="s">
        <v>2330</v>
      </c>
      <c r="D120" s="151">
        <v>16</v>
      </c>
      <c r="E120" s="100">
        <v>10000</v>
      </c>
      <c r="F120" s="97">
        <f t="shared" si="12"/>
        <v>160000</v>
      </c>
      <c r="G120" s="161" t="s">
        <v>1494</v>
      </c>
      <c r="H120" s="101" t="s">
        <v>985</v>
      </c>
      <c r="I120" s="98" t="str">
        <f>VLOOKUP(H120,Presupuesto!$B$11:$C$565,2,0)</f>
        <v>EQUIPOS VARIOS DE OFICINA</v>
      </c>
      <c r="J120" s="106" t="str">
        <f t="shared" si="11"/>
        <v>Gestión Administrativa y  financiera en apoyo al Desarrollo Académico</v>
      </c>
      <c r="K120" s="98" t="s">
        <v>392</v>
      </c>
    </row>
    <row r="121" spans="3:11" s="434" customFormat="1" ht="15.75" thickBot="1">
      <c r="C121" s="99" t="s">
        <v>2333</v>
      </c>
      <c r="D121" s="151">
        <v>2</v>
      </c>
      <c r="E121" s="100">
        <v>2000</v>
      </c>
      <c r="F121" s="97">
        <f t="shared" si="12"/>
        <v>4000</v>
      </c>
      <c r="G121" s="161" t="s">
        <v>1494</v>
      </c>
      <c r="H121" s="101" t="s">
        <v>985</v>
      </c>
      <c r="I121" s="98" t="str">
        <f>VLOOKUP(H121,Presupuesto!$B$11:$C$565,2,0)</f>
        <v>EQUIPOS VARIOS DE OFICINA</v>
      </c>
      <c r="J121" s="106" t="str">
        <f t="shared" si="11"/>
        <v>Gestión Administrativa y  financiera en apoyo al Desarrollo Académico</v>
      </c>
      <c r="K121" s="98" t="s">
        <v>392</v>
      </c>
    </row>
    <row r="122" spans="3:11" s="434" customFormat="1" ht="15.75" thickBot="1">
      <c r="C122" s="99" t="s">
        <v>2334</v>
      </c>
      <c r="D122" s="151">
        <v>8</v>
      </c>
      <c r="E122" s="100">
        <v>2500</v>
      </c>
      <c r="F122" s="97">
        <f t="shared" si="12"/>
        <v>20000</v>
      </c>
      <c r="G122" s="161" t="s">
        <v>1494</v>
      </c>
      <c r="H122" s="101" t="s">
        <v>985</v>
      </c>
      <c r="I122" s="98" t="str">
        <f>VLOOKUP(H122,Presupuesto!$B$11:$C$565,2,0)</f>
        <v>EQUIPOS VARIOS DE OFICINA</v>
      </c>
      <c r="J122" s="106" t="str">
        <f t="shared" si="11"/>
        <v>Gestión Administrativa y  financiera en apoyo al Desarrollo Académico</v>
      </c>
      <c r="K122" s="98" t="s">
        <v>392</v>
      </c>
    </row>
    <row r="123" spans="3:11" s="434" customFormat="1" ht="15.75" thickBot="1">
      <c r="C123" s="99" t="s">
        <v>2335</v>
      </c>
      <c r="D123" s="151">
        <v>2</v>
      </c>
      <c r="E123" s="100">
        <v>2000</v>
      </c>
      <c r="F123" s="97">
        <f t="shared" si="12"/>
        <v>4000</v>
      </c>
      <c r="G123" s="161" t="s">
        <v>1494</v>
      </c>
      <c r="H123" s="101" t="s">
        <v>985</v>
      </c>
      <c r="I123" s="98" t="str">
        <f>VLOOKUP(H123,Presupuesto!$B$11:$C$565,2,0)</f>
        <v>EQUIPOS VARIOS DE OFICINA</v>
      </c>
      <c r="J123" s="106" t="str">
        <f t="shared" si="11"/>
        <v>Gestión Administrativa y  financiera en apoyo al Desarrollo Académico</v>
      </c>
      <c r="K123" s="98" t="s">
        <v>392</v>
      </c>
    </row>
    <row r="124" spans="3:11" s="434" customFormat="1" ht="15.75" thickBot="1">
      <c r="C124" s="99" t="s">
        <v>2336</v>
      </c>
      <c r="D124" s="151">
        <v>4</v>
      </c>
      <c r="E124" s="100">
        <v>5000</v>
      </c>
      <c r="F124" s="97">
        <f t="shared" si="12"/>
        <v>20000</v>
      </c>
      <c r="G124" s="161" t="s">
        <v>1494</v>
      </c>
      <c r="H124" s="101" t="s">
        <v>985</v>
      </c>
      <c r="I124" s="98" t="str">
        <f>VLOOKUP(H124,Presupuesto!$B$11:$C$565,2,0)</f>
        <v>EQUIPOS VARIOS DE OFICINA</v>
      </c>
      <c r="J124" s="106" t="str">
        <f t="shared" si="11"/>
        <v>Gestión Administrativa y  financiera en apoyo al Desarrollo Académico</v>
      </c>
      <c r="K124" s="98" t="s">
        <v>392</v>
      </c>
    </row>
    <row r="125" spans="3:11" s="434" customFormat="1" ht="15.75" thickBot="1">
      <c r="C125" s="99" t="s">
        <v>2337</v>
      </c>
      <c r="D125" s="151">
        <v>35</v>
      </c>
      <c r="E125" s="100">
        <v>12000</v>
      </c>
      <c r="F125" s="97">
        <f t="shared" si="12"/>
        <v>420000</v>
      </c>
      <c r="G125" s="161" t="s">
        <v>1494</v>
      </c>
      <c r="H125" s="101" t="s">
        <v>985</v>
      </c>
      <c r="I125" s="98" t="str">
        <f>VLOOKUP(H125,Presupuesto!$B$11:$C$565,2,0)</f>
        <v>EQUIPOS VARIOS DE OFICINA</v>
      </c>
      <c r="J125" s="106" t="str">
        <f t="shared" si="11"/>
        <v>Gestión Administrativa y  financiera en apoyo al Desarrollo Académico</v>
      </c>
      <c r="K125" s="98" t="s">
        <v>392</v>
      </c>
    </row>
    <row r="126" spans="3:11" s="434" customFormat="1" ht="15.75" thickBot="1">
      <c r="C126" s="99" t="s">
        <v>2338</v>
      </c>
      <c r="D126" s="151">
        <v>34</v>
      </c>
      <c r="E126" s="100">
        <v>2500</v>
      </c>
      <c r="F126" s="97">
        <f t="shared" si="12"/>
        <v>85000</v>
      </c>
      <c r="G126" s="161" t="s">
        <v>1494</v>
      </c>
      <c r="H126" s="101" t="s">
        <v>985</v>
      </c>
      <c r="I126" s="98" t="str">
        <f>VLOOKUP(H126,Presupuesto!$B$11:$C$565,2,0)</f>
        <v>EQUIPOS VARIOS DE OFICINA</v>
      </c>
      <c r="J126" s="106" t="str">
        <f t="shared" si="11"/>
        <v>Gestión Administrativa y  financiera en apoyo al Desarrollo Académico</v>
      </c>
      <c r="K126" s="98" t="s">
        <v>392</v>
      </c>
    </row>
    <row r="127" spans="3:11" ht="15.75" thickBot="1">
      <c r="C127" s="99" t="s">
        <v>70</v>
      </c>
      <c r="D127" s="151"/>
      <c r="E127" s="100">
        <v>2000</v>
      </c>
      <c r="F127" s="97">
        <f t="shared" si="12"/>
        <v>0</v>
      </c>
      <c r="G127" s="161" t="s">
        <v>1494</v>
      </c>
      <c r="H127" s="101" t="s">
        <v>985</v>
      </c>
      <c r="I127" s="98" t="str">
        <f>VLOOKUP(H127,Presupuesto!$B$11:$C$565,2,0)</f>
        <v>EQUIPOS VARIOS DE OFICINA</v>
      </c>
      <c r="J127" s="106" t="str">
        <f t="shared" si="11"/>
        <v>Gestión Administrativa y  financiera en apoyo al Desarrollo Académico</v>
      </c>
      <c r="K127" s="98" t="s">
        <v>400</v>
      </c>
    </row>
    <row r="128" spans="3:11" ht="15.75" thickBot="1">
      <c r="C128" s="99" t="s">
        <v>71</v>
      </c>
      <c r="D128" s="151"/>
      <c r="E128" s="100">
        <v>5000</v>
      </c>
      <c r="F128" s="97">
        <f t="shared" si="12"/>
        <v>0</v>
      </c>
      <c r="G128" s="161" t="s">
        <v>1494</v>
      </c>
      <c r="H128" s="101" t="s">
        <v>985</v>
      </c>
      <c r="I128" s="98" t="str">
        <f>VLOOKUP(H128,Presupuesto!$B$11:$C$565,2,0)</f>
        <v>EQUIPOS VARIOS DE OFICINA</v>
      </c>
      <c r="J128" s="106" t="str">
        <f t="shared" si="11"/>
        <v>Gestión Administrativa y  financiera en apoyo al Desarrollo Académico</v>
      </c>
      <c r="K128" s="98" t="s">
        <v>396</v>
      </c>
    </row>
    <row r="129" spans="3:11" ht="15.75" thickBot="1">
      <c r="C129" s="102" t="s">
        <v>72</v>
      </c>
      <c r="D129" s="159"/>
      <c r="E129" s="104">
        <v>100000</v>
      </c>
      <c r="F129" s="105">
        <f t="shared" si="12"/>
        <v>0</v>
      </c>
      <c r="G129" s="161" t="s">
        <v>1494</v>
      </c>
      <c r="H129" s="106" t="s">
        <v>985</v>
      </c>
      <c r="I129" s="106" t="str">
        <f>VLOOKUP(H129,Presupuesto!$B$11:$C$565,2,0)</f>
        <v>EQUIPOS VARIOS DE OFICINA</v>
      </c>
      <c r="J129" s="106" t="str">
        <f t="shared" si="11"/>
        <v>Gestión Administrativa y  financiera en apoyo al Desarrollo Académico</v>
      </c>
      <c r="K129" s="124" t="s">
        <v>391</v>
      </c>
    </row>
    <row r="131" spans="3:11" ht="15.75" thickBot="1"/>
    <row r="132" spans="3:11" ht="15.75" thickBot="1">
      <c r="C132" s="29" t="s">
        <v>43</v>
      </c>
      <c r="D132" s="30">
        <f>SUM(F139:F148)</f>
        <v>0</v>
      </c>
      <c r="E132" s="177"/>
      <c r="F132" s="177"/>
      <c r="G132" s="79"/>
      <c r="H132" s="177"/>
      <c r="I132" s="177"/>
    </row>
    <row r="133" spans="3:11">
      <c r="C133" s="70"/>
      <c r="D133" s="31"/>
      <c r="E133" s="93"/>
      <c r="F133" s="93"/>
      <c r="G133" s="93"/>
      <c r="H133" s="76"/>
      <c r="I133" s="76"/>
      <c r="J133" s="76"/>
      <c r="K133" s="112"/>
    </row>
    <row r="134" spans="3:11">
      <c r="C134" s="70"/>
      <c r="D134" s="31"/>
      <c r="E134" s="93"/>
      <c r="F134" s="93"/>
      <c r="G134" s="93"/>
      <c r="H134" s="76"/>
      <c r="I134" s="76"/>
      <c r="J134" s="76"/>
      <c r="K134" s="112"/>
    </row>
    <row r="135" spans="3:11" ht="15.75">
      <c r="C135" s="202" t="s">
        <v>389</v>
      </c>
      <c r="D135" s="351"/>
      <c r="E135" s="93"/>
      <c r="F135" s="93"/>
      <c r="G135" s="93"/>
      <c r="H135" s="76"/>
      <c r="I135" s="76"/>
      <c r="J135" s="76"/>
      <c r="K135" s="112"/>
    </row>
    <row r="136" spans="3:11" ht="18.75">
      <c r="C136" s="210" t="e">
        <f>IFERROR(VLOOKUP(D135,'1. Desarrollo e Innov. Curricu.'!$E:$F,2,FALSE),IFERROR(VLOOKUP(D135,'2. Investigación Científica'!$E:$F,2,FALSE),IFERROR(VLOOKUP(D135,'3. Vinculación Univ. Sociedad'!$E:$F,2,FALSE),IFERROR(VLOOKUP(D135,'4. Docencia y Profesorado Univ.'!$E:$F,2,FALSE),IFERROR(VLOOKUP(D135,'5. Estudiantes y Graduados'!$E:$F,2,FALSE),IFERROR(VLOOKUP(D135,'11. Gestion Administrativa'!$E:$F,2,FALSE),IFERROR(VLOOKUP(D135,'13. Gestión Académica'!$E:$F,2,FALSE),IFERROR(VLOOKUP(D135,'8. Asegura. de la Calid. y M'!$E:$F,2,FALSE),IFERROR(VLOOKUP(D135,'6. Gestión del Conocimiento'!$E:$F,2,FALSE),IFERROR(VLOOKUP(D135,'15. Gobernabilidad y Proceso...'!$E:$F,2,FALSE),IFERROR(VLOOKUP(D135,'12. Gestión del Talento Humano'!$E:$F,2,FALSE),IFERROR(VLOOKUP(D135,'14. Internacional... de la E.S.'!$E:$F,2,FALSE),IFERROR(VLOOKUP(D135,'10. Posgrado'!$E:$F,2,FALSE),IFERROR(VLOOKUP(D135,'17. Gestión TIC'!$E:$F,2,FALSE),IFERROR(VLOOKUP(D135,'16. Desa. del Sistema Educ.Sup.'!$E:$F,2,FALSE),IFERROR(VLOOKUP(D135,'9. Cultura de Inno. Insti...'!$E:$F,2,FALSE),VLOOKUP(D135,'7. Lo Esencial de la Reforma U.'!$E:$F,2,0)))))))))))))))))</f>
        <v>#N/A</v>
      </c>
      <c r="D136" s="31"/>
      <c r="E136" s="93"/>
      <c r="F136" s="93"/>
      <c r="G136" s="93"/>
      <c r="H136" s="76"/>
      <c r="I136" s="76"/>
      <c r="J136" s="76"/>
      <c r="K136" s="112"/>
    </row>
    <row r="137" spans="3:11" ht="15.75" thickBot="1">
      <c r="C137" s="70"/>
      <c r="D137" s="31"/>
      <c r="E137" s="93"/>
      <c r="F137" s="93"/>
      <c r="G137" s="93"/>
      <c r="H137" s="76"/>
      <c r="I137" s="76"/>
      <c r="J137" s="76"/>
      <c r="K137" s="112"/>
    </row>
    <row r="138" spans="3:11" ht="30.75" thickBot="1">
      <c r="C138" s="126" t="s">
        <v>44</v>
      </c>
      <c r="D138" s="128" t="s">
        <v>55</v>
      </c>
      <c r="E138" s="128" t="s">
        <v>57</v>
      </c>
      <c r="F138" s="127" t="s">
        <v>27</v>
      </c>
      <c r="G138" s="133" t="s">
        <v>128</v>
      </c>
      <c r="H138" s="128" t="s">
        <v>46</v>
      </c>
      <c r="I138" s="128" t="s">
        <v>129</v>
      </c>
      <c r="J138" s="128" t="s">
        <v>407</v>
      </c>
      <c r="K138" s="128" t="s">
        <v>408</v>
      </c>
    </row>
    <row r="139" spans="3:11">
      <c r="C139" s="95" t="s">
        <v>63</v>
      </c>
      <c r="D139" s="158"/>
      <c r="E139" s="96">
        <v>2800</v>
      </c>
      <c r="F139" s="97">
        <f>D139*E139</f>
        <v>0</v>
      </c>
      <c r="G139" s="161"/>
      <c r="H139" s="98" t="s">
        <v>982</v>
      </c>
      <c r="I139" s="98" t="str">
        <f>VLOOKUP(H139,Presupuesto!$B$11:$C$565,2,0)</f>
        <v>MUEBLES VARIOS DE OFICINA</v>
      </c>
      <c r="J139" s="218" t="s">
        <v>1444</v>
      </c>
      <c r="K139" s="98" t="s">
        <v>401</v>
      </c>
    </row>
    <row r="140" spans="3:11">
      <c r="C140" s="99" t="s">
        <v>64</v>
      </c>
      <c r="D140" s="151"/>
      <c r="E140" s="100">
        <v>2400</v>
      </c>
      <c r="F140" s="97">
        <f>D140*E140</f>
        <v>0</v>
      </c>
      <c r="G140" s="161"/>
      <c r="H140" s="101" t="s">
        <v>982</v>
      </c>
      <c r="I140" s="98" t="str">
        <f>VLOOKUP(H140,Presupuesto!$B$11:$C$565,2,0)</f>
        <v>MUEBLES VARIOS DE OFICINA</v>
      </c>
      <c r="J140" s="98" t="str">
        <f>$J$139</f>
        <v>Posgrado</v>
      </c>
      <c r="K140" s="98" t="s">
        <v>409</v>
      </c>
    </row>
    <row r="141" spans="3:11">
      <c r="C141" s="99" t="s">
        <v>65</v>
      </c>
      <c r="D141" s="151"/>
      <c r="E141" s="100">
        <v>1000</v>
      </c>
      <c r="F141" s="97">
        <f t="shared" ref="F141:F148" si="13">D141*E141</f>
        <v>0</v>
      </c>
      <c r="G141" s="161"/>
      <c r="H141" s="101" t="s">
        <v>982</v>
      </c>
      <c r="I141" s="98" t="str">
        <f>VLOOKUP(H141,Presupuesto!$B$11:$C$565,2,0)</f>
        <v>MUEBLES VARIOS DE OFICINA</v>
      </c>
      <c r="J141" s="98" t="str">
        <f t="shared" ref="J141:J148" si="14">$J$139</f>
        <v>Posgrado</v>
      </c>
      <c r="K141" s="98" t="s">
        <v>392</v>
      </c>
    </row>
    <row r="142" spans="3:11">
      <c r="C142" s="99" t="s">
        <v>66</v>
      </c>
      <c r="D142" s="151"/>
      <c r="E142" s="100">
        <v>6000</v>
      </c>
      <c r="F142" s="97">
        <f t="shared" si="13"/>
        <v>0</v>
      </c>
      <c r="G142" s="161"/>
      <c r="H142" s="101" t="s">
        <v>982</v>
      </c>
      <c r="I142" s="98" t="str">
        <f>VLOOKUP(H142,Presupuesto!$B$11:$C$565,2,0)</f>
        <v>MUEBLES VARIOS DE OFICINA</v>
      </c>
      <c r="J142" s="98" t="str">
        <f t="shared" si="14"/>
        <v>Posgrado</v>
      </c>
      <c r="K142" s="98" t="s">
        <v>392</v>
      </c>
    </row>
    <row r="143" spans="3:11">
      <c r="C143" s="99" t="s">
        <v>67</v>
      </c>
      <c r="D143" s="151"/>
      <c r="E143" s="100">
        <v>3000</v>
      </c>
      <c r="F143" s="97">
        <f t="shared" si="13"/>
        <v>0</v>
      </c>
      <c r="G143" s="161"/>
      <c r="H143" s="101" t="s">
        <v>982</v>
      </c>
      <c r="I143" s="98" t="str">
        <f>VLOOKUP(H143,Presupuesto!$B$11:$C$565,2,0)</f>
        <v>MUEBLES VARIOS DE OFICINA</v>
      </c>
      <c r="J143" s="98" t="str">
        <f t="shared" si="14"/>
        <v>Posgrado</v>
      </c>
      <c r="K143" s="98" t="s">
        <v>392</v>
      </c>
    </row>
    <row r="144" spans="3:11">
      <c r="C144" s="99" t="s">
        <v>68</v>
      </c>
      <c r="D144" s="151"/>
      <c r="E144" s="100">
        <v>10000</v>
      </c>
      <c r="F144" s="97">
        <f t="shared" si="13"/>
        <v>0</v>
      </c>
      <c r="G144" s="161"/>
      <c r="H144" s="101" t="s">
        <v>982</v>
      </c>
      <c r="I144" s="98" t="str">
        <f>VLOOKUP(H144,Presupuesto!$B$11:$C$565,2,0)</f>
        <v>MUEBLES VARIOS DE OFICINA</v>
      </c>
      <c r="J144" s="98" t="str">
        <f t="shared" si="14"/>
        <v>Posgrado</v>
      </c>
      <c r="K144" s="98" t="s">
        <v>392</v>
      </c>
    </row>
    <row r="145" spans="3:11">
      <c r="C145" s="99" t="s">
        <v>69</v>
      </c>
      <c r="D145" s="151"/>
      <c r="E145" s="100">
        <v>8000</v>
      </c>
      <c r="F145" s="97">
        <f t="shared" si="13"/>
        <v>0</v>
      </c>
      <c r="G145" s="161"/>
      <c r="H145" s="101" t="s">
        <v>985</v>
      </c>
      <c r="I145" s="98" t="str">
        <f>VLOOKUP(H145,Presupuesto!$B$11:$C$565,2,0)</f>
        <v>EQUIPOS VARIOS DE OFICINA</v>
      </c>
      <c r="J145" s="98" t="str">
        <f t="shared" si="14"/>
        <v>Posgrado</v>
      </c>
      <c r="K145" s="98" t="s">
        <v>392</v>
      </c>
    </row>
    <row r="146" spans="3:11">
      <c r="C146" s="99" t="s">
        <v>70</v>
      </c>
      <c r="D146" s="151"/>
      <c r="E146" s="100">
        <v>2000</v>
      </c>
      <c r="F146" s="97">
        <f t="shared" si="13"/>
        <v>0</v>
      </c>
      <c r="G146" s="161"/>
      <c r="H146" s="101" t="s">
        <v>985</v>
      </c>
      <c r="I146" s="98" t="str">
        <f>VLOOKUP(H146,Presupuesto!$B$11:$C$565,2,0)</f>
        <v>EQUIPOS VARIOS DE OFICINA</v>
      </c>
      <c r="J146" s="98" t="str">
        <f t="shared" si="14"/>
        <v>Posgrado</v>
      </c>
      <c r="K146" s="98" t="s">
        <v>400</v>
      </c>
    </row>
    <row r="147" spans="3:11">
      <c r="C147" s="99" t="s">
        <v>71</v>
      </c>
      <c r="D147" s="151"/>
      <c r="E147" s="100">
        <v>5000</v>
      </c>
      <c r="F147" s="97">
        <f t="shared" si="13"/>
        <v>0</v>
      </c>
      <c r="G147" s="161"/>
      <c r="H147" s="101" t="s">
        <v>985</v>
      </c>
      <c r="I147" s="98" t="str">
        <f>VLOOKUP(H147,Presupuesto!$B$11:$C$565,2,0)</f>
        <v>EQUIPOS VARIOS DE OFICINA</v>
      </c>
      <c r="J147" s="98" t="str">
        <f t="shared" si="14"/>
        <v>Posgrado</v>
      </c>
      <c r="K147" s="98" t="s">
        <v>396</v>
      </c>
    </row>
    <row r="148" spans="3:11" ht="15.75" thickBot="1">
      <c r="C148" s="102" t="s">
        <v>72</v>
      </c>
      <c r="D148" s="159"/>
      <c r="E148" s="104">
        <v>100000</v>
      </c>
      <c r="F148" s="105">
        <f t="shared" si="13"/>
        <v>0</v>
      </c>
      <c r="G148" s="162"/>
      <c r="H148" s="106" t="s">
        <v>985</v>
      </c>
      <c r="I148" s="106" t="str">
        <f>VLOOKUP(H148,Presupuesto!$B$11:$C$565,2,0)</f>
        <v>EQUIPOS VARIOS DE OFICINA</v>
      </c>
      <c r="J148" s="106" t="str">
        <f t="shared" si="14"/>
        <v>Posgrado</v>
      </c>
      <c r="K148" s="124" t="s">
        <v>391</v>
      </c>
    </row>
    <row r="150" spans="3:11" ht="15.75" thickBot="1">
      <c r="C150" s="326"/>
      <c r="D150" s="327"/>
      <c r="E150" s="328"/>
      <c r="F150" s="328"/>
      <c r="G150" s="329"/>
      <c r="H150" s="328"/>
      <c r="I150" s="328"/>
      <c r="J150" s="155"/>
      <c r="K150" s="155"/>
    </row>
    <row r="151" spans="3:11" ht="15.75" thickBot="1">
      <c r="C151" s="29" t="s">
        <v>43</v>
      </c>
      <c r="D151" s="30">
        <f>SUM(F158:F167)</f>
        <v>0</v>
      </c>
      <c r="E151" s="177"/>
      <c r="F151" s="177"/>
      <c r="G151" s="79"/>
      <c r="H151" s="177"/>
      <c r="I151" s="177"/>
    </row>
    <row r="152" spans="3:11">
      <c r="C152" s="70"/>
      <c r="D152" s="31"/>
      <c r="E152" s="93"/>
      <c r="F152" s="93"/>
      <c r="G152" s="93"/>
      <c r="H152" s="76"/>
      <c r="I152" s="76"/>
      <c r="J152" s="76"/>
      <c r="K152" s="112"/>
    </row>
    <row r="153" spans="3:11">
      <c r="C153" s="70"/>
      <c r="D153" s="31"/>
      <c r="E153" s="93"/>
      <c r="F153" s="93"/>
      <c r="G153" s="93"/>
      <c r="H153" s="76"/>
      <c r="I153" s="76"/>
      <c r="J153" s="76"/>
      <c r="K153" s="112"/>
    </row>
    <row r="154" spans="3:11" ht="15.75">
      <c r="C154" s="202" t="s">
        <v>389</v>
      </c>
      <c r="D154" s="351"/>
      <c r="E154" s="93"/>
      <c r="F154" s="93"/>
      <c r="G154" s="93"/>
      <c r="H154" s="76"/>
      <c r="I154" s="76"/>
      <c r="J154" s="76"/>
      <c r="K154" s="112"/>
    </row>
    <row r="155" spans="3:11" ht="18.75">
      <c r="C155" s="210" t="e">
        <f>IFERROR(VLOOKUP(D154,'1. Desarrollo e Innov. Curricu.'!$E:$F,2,FALSE),IFERROR(VLOOKUP(D154,'2. Investigación Científica'!$E:$F,2,FALSE),IFERROR(VLOOKUP(D154,'3. Vinculación Univ. Sociedad'!$E:$F,2,FALSE),IFERROR(VLOOKUP(D154,'4. Docencia y Profesorado Univ.'!$E:$F,2,FALSE),IFERROR(VLOOKUP(D154,'5. Estudiantes y Graduados'!$E:$F,2,FALSE),IFERROR(VLOOKUP(D154,'11. Gestion Administrativa'!$E:$F,2,FALSE),IFERROR(VLOOKUP(D154,'13. Gestión Académica'!$E:$F,2,FALSE),IFERROR(VLOOKUP(D154,'8. Asegura. de la Calid. y M'!$E:$F,2,FALSE),IFERROR(VLOOKUP(D154,'6. Gestión del Conocimiento'!$E:$F,2,FALSE),IFERROR(VLOOKUP(D154,'15. Gobernabilidad y Proceso...'!$E:$F,2,FALSE),IFERROR(VLOOKUP(D154,'12. Gestión del Talento Humano'!$E:$F,2,FALSE),IFERROR(VLOOKUP(D154,'14. Internacional... de la E.S.'!$E:$F,2,FALSE),IFERROR(VLOOKUP(D154,'10. Posgrado'!$E:$F,2,FALSE),IFERROR(VLOOKUP(D154,'17. Gestión TIC'!$E:$F,2,FALSE),IFERROR(VLOOKUP(D154,'16. Desa. del Sistema Educ.Sup.'!$E:$F,2,FALSE),IFERROR(VLOOKUP(D154,'9. Cultura de Inno. Insti...'!$E:$F,2,FALSE),VLOOKUP(D154,'7. Lo Esencial de la Reforma U.'!$E:$F,2,0)))))))))))))))))</f>
        <v>#N/A</v>
      </c>
      <c r="D155" s="31"/>
      <c r="E155" s="93"/>
      <c r="F155" s="93"/>
      <c r="G155" s="93"/>
      <c r="H155" s="76"/>
      <c r="I155" s="76"/>
      <c r="J155" s="76"/>
      <c r="K155" s="112"/>
    </row>
    <row r="156" spans="3:11" ht="15.75" thickBot="1">
      <c r="C156" s="70"/>
      <c r="D156" s="31"/>
      <c r="E156" s="93"/>
      <c r="F156" s="93"/>
      <c r="G156" s="93"/>
      <c r="H156" s="76"/>
      <c r="I156" s="76"/>
      <c r="J156" s="76"/>
      <c r="K156" s="112"/>
    </row>
    <row r="157" spans="3:11" ht="30.75" thickBot="1">
      <c r="C157" s="126" t="s">
        <v>44</v>
      </c>
      <c r="D157" s="128" t="s">
        <v>55</v>
      </c>
      <c r="E157" s="128" t="s">
        <v>57</v>
      </c>
      <c r="F157" s="127" t="s">
        <v>27</v>
      </c>
      <c r="G157" s="133" t="s">
        <v>128</v>
      </c>
      <c r="H157" s="128" t="s">
        <v>46</v>
      </c>
      <c r="I157" s="128" t="s">
        <v>129</v>
      </c>
      <c r="J157" s="128" t="s">
        <v>407</v>
      </c>
      <c r="K157" s="128" t="s">
        <v>408</v>
      </c>
    </row>
    <row r="158" spans="3:11">
      <c r="C158" s="95" t="s">
        <v>63</v>
      </c>
      <c r="D158" s="158"/>
      <c r="E158" s="96">
        <v>2800</v>
      </c>
      <c r="F158" s="97">
        <f>D158*E158</f>
        <v>0</v>
      </c>
      <c r="G158" s="161"/>
      <c r="H158" s="98" t="s">
        <v>982</v>
      </c>
      <c r="I158" s="98" t="str">
        <f>VLOOKUP(H158,Presupuesto!$B$11:$C$565,2,0)</f>
        <v>MUEBLES VARIOS DE OFICINA</v>
      </c>
      <c r="J158" s="218" t="s">
        <v>1444</v>
      </c>
      <c r="K158" s="98" t="s">
        <v>401</v>
      </c>
    </row>
    <row r="159" spans="3:11">
      <c r="C159" s="99" t="s">
        <v>64</v>
      </c>
      <c r="D159" s="151"/>
      <c r="E159" s="100">
        <v>2400</v>
      </c>
      <c r="F159" s="97">
        <f>D159*E159</f>
        <v>0</v>
      </c>
      <c r="G159" s="161"/>
      <c r="H159" s="101" t="s">
        <v>982</v>
      </c>
      <c r="I159" s="98" t="str">
        <f>VLOOKUP(H159,Presupuesto!$B$11:$C$565,2,0)</f>
        <v>MUEBLES VARIOS DE OFICINA</v>
      </c>
      <c r="J159" s="98" t="str">
        <f>$J$158</f>
        <v>Posgrado</v>
      </c>
      <c r="K159" s="98" t="s">
        <v>409</v>
      </c>
    </row>
    <row r="160" spans="3:11">
      <c r="C160" s="99" t="s">
        <v>65</v>
      </c>
      <c r="D160" s="151"/>
      <c r="E160" s="100">
        <v>1000</v>
      </c>
      <c r="F160" s="97">
        <f t="shared" ref="F160:F167" si="15">D160*E160</f>
        <v>0</v>
      </c>
      <c r="G160" s="161"/>
      <c r="H160" s="101" t="s">
        <v>982</v>
      </c>
      <c r="I160" s="98" t="str">
        <f>VLOOKUP(H160,Presupuesto!$B$11:$C$565,2,0)</f>
        <v>MUEBLES VARIOS DE OFICINA</v>
      </c>
      <c r="J160" s="98" t="str">
        <f t="shared" ref="J160:J167" si="16">$J$158</f>
        <v>Posgrado</v>
      </c>
      <c r="K160" s="98" t="s">
        <v>392</v>
      </c>
    </row>
    <row r="161" spans="3:11">
      <c r="C161" s="99" t="s">
        <v>66</v>
      </c>
      <c r="D161" s="151"/>
      <c r="E161" s="100">
        <v>6000</v>
      </c>
      <c r="F161" s="97">
        <f t="shared" si="15"/>
        <v>0</v>
      </c>
      <c r="G161" s="161"/>
      <c r="H161" s="101" t="s">
        <v>982</v>
      </c>
      <c r="I161" s="98" t="str">
        <f>VLOOKUP(H161,Presupuesto!$B$11:$C$565,2,0)</f>
        <v>MUEBLES VARIOS DE OFICINA</v>
      </c>
      <c r="J161" s="98" t="str">
        <f t="shared" si="16"/>
        <v>Posgrado</v>
      </c>
      <c r="K161" s="98" t="s">
        <v>392</v>
      </c>
    </row>
    <row r="162" spans="3:11">
      <c r="C162" s="99" t="s">
        <v>67</v>
      </c>
      <c r="D162" s="151"/>
      <c r="E162" s="100">
        <v>3000</v>
      </c>
      <c r="F162" s="97">
        <f t="shared" si="15"/>
        <v>0</v>
      </c>
      <c r="G162" s="161"/>
      <c r="H162" s="101" t="s">
        <v>982</v>
      </c>
      <c r="I162" s="98" t="str">
        <f>VLOOKUP(H162,Presupuesto!$B$11:$C$565,2,0)</f>
        <v>MUEBLES VARIOS DE OFICINA</v>
      </c>
      <c r="J162" s="98" t="str">
        <f t="shared" si="16"/>
        <v>Posgrado</v>
      </c>
      <c r="K162" s="98" t="s">
        <v>392</v>
      </c>
    </row>
    <row r="163" spans="3:11">
      <c r="C163" s="99" t="s">
        <v>68</v>
      </c>
      <c r="D163" s="151"/>
      <c r="E163" s="100">
        <v>10000</v>
      </c>
      <c r="F163" s="97">
        <f t="shared" si="15"/>
        <v>0</v>
      </c>
      <c r="G163" s="161"/>
      <c r="H163" s="101" t="s">
        <v>982</v>
      </c>
      <c r="I163" s="98" t="str">
        <f>VLOOKUP(H163,Presupuesto!$B$11:$C$565,2,0)</f>
        <v>MUEBLES VARIOS DE OFICINA</v>
      </c>
      <c r="J163" s="98" t="str">
        <f t="shared" si="16"/>
        <v>Posgrado</v>
      </c>
      <c r="K163" s="98" t="s">
        <v>392</v>
      </c>
    </row>
    <row r="164" spans="3:11">
      <c r="C164" s="99" t="s">
        <v>69</v>
      </c>
      <c r="D164" s="151"/>
      <c r="E164" s="100">
        <v>8000</v>
      </c>
      <c r="F164" s="97">
        <f t="shared" si="15"/>
        <v>0</v>
      </c>
      <c r="G164" s="161"/>
      <c r="H164" s="101" t="s">
        <v>985</v>
      </c>
      <c r="I164" s="98" t="str">
        <f>VLOOKUP(H164,Presupuesto!$B$11:$C$565,2,0)</f>
        <v>EQUIPOS VARIOS DE OFICINA</v>
      </c>
      <c r="J164" s="98" t="str">
        <f t="shared" si="16"/>
        <v>Posgrado</v>
      </c>
      <c r="K164" s="98" t="s">
        <v>392</v>
      </c>
    </row>
    <row r="165" spans="3:11">
      <c r="C165" s="99" t="s">
        <v>70</v>
      </c>
      <c r="D165" s="151"/>
      <c r="E165" s="100">
        <v>2000</v>
      </c>
      <c r="F165" s="97">
        <f t="shared" si="15"/>
        <v>0</v>
      </c>
      <c r="G165" s="161"/>
      <c r="H165" s="101" t="s">
        <v>985</v>
      </c>
      <c r="I165" s="98" t="str">
        <f>VLOOKUP(H165,Presupuesto!$B$11:$C$565,2,0)</f>
        <v>EQUIPOS VARIOS DE OFICINA</v>
      </c>
      <c r="J165" s="98" t="str">
        <f t="shared" si="16"/>
        <v>Posgrado</v>
      </c>
      <c r="K165" s="98" t="s">
        <v>400</v>
      </c>
    </row>
    <row r="166" spans="3:11">
      <c r="C166" s="99" t="s">
        <v>71</v>
      </c>
      <c r="D166" s="151"/>
      <c r="E166" s="100">
        <v>5000</v>
      </c>
      <c r="F166" s="97">
        <f t="shared" si="15"/>
        <v>0</v>
      </c>
      <c r="G166" s="161"/>
      <c r="H166" s="101" t="s">
        <v>985</v>
      </c>
      <c r="I166" s="98" t="str">
        <f>VLOOKUP(H166,Presupuesto!$B$11:$C$565,2,0)</f>
        <v>EQUIPOS VARIOS DE OFICINA</v>
      </c>
      <c r="J166" s="98" t="str">
        <f t="shared" si="16"/>
        <v>Posgrado</v>
      </c>
      <c r="K166" s="98" t="s">
        <v>396</v>
      </c>
    </row>
    <row r="167" spans="3:11" ht="15.75" thickBot="1">
      <c r="C167" s="102" t="s">
        <v>72</v>
      </c>
      <c r="D167" s="159"/>
      <c r="E167" s="104">
        <v>100000</v>
      </c>
      <c r="F167" s="105">
        <f t="shared" si="15"/>
        <v>0</v>
      </c>
      <c r="G167" s="162"/>
      <c r="H167" s="106" t="s">
        <v>985</v>
      </c>
      <c r="I167" s="106" t="str">
        <f>VLOOKUP(H167,Presupuesto!$B$11:$C$565,2,0)</f>
        <v>EQUIPOS VARIOS DE OFICINA</v>
      </c>
      <c r="J167" s="106" t="str">
        <f t="shared" si="16"/>
        <v>Posgrado</v>
      </c>
      <c r="K167" s="124" t="s">
        <v>391</v>
      </c>
    </row>
    <row r="169" spans="3:11" ht="15.75" thickBot="1"/>
    <row r="170" spans="3:11" ht="15.75" thickBot="1">
      <c r="C170" s="29" t="s">
        <v>43</v>
      </c>
      <c r="D170" s="30">
        <f>SUM(F177:F186)</f>
        <v>0</v>
      </c>
      <c r="E170" s="177"/>
      <c r="F170" s="177"/>
      <c r="G170" s="79"/>
      <c r="H170" s="177"/>
      <c r="I170" s="177"/>
    </row>
    <row r="171" spans="3:11">
      <c r="C171" s="70"/>
      <c r="D171" s="31"/>
      <c r="E171" s="93"/>
      <c r="F171" s="93"/>
      <c r="G171" s="93"/>
      <c r="H171" s="76"/>
      <c r="I171" s="76"/>
      <c r="J171" s="76"/>
      <c r="K171" s="112"/>
    </row>
    <row r="172" spans="3:11">
      <c r="C172" s="70"/>
      <c r="D172" s="31"/>
      <c r="E172" s="93"/>
      <c r="F172" s="93"/>
      <c r="G172" s="93"/>
      <c r="H172" s="76"/>
      <c r="I172" s="76"/>
      <c r="J172" s="76"/>
      <c r="K172" s="112"/>
    </row>
    <row r="173" spans="3:11" ht="15.75">
      <c r="C173" s="202" t="s">
        <v>389</v>
      </c>
      <c r="D173" s="351"/>
      <c r="E173" s="93"/>
      <c r="F173" s="93"/>
      <c r="G173" s="93"/>
      <c r="H173" s="76"/>
      <c r="I173" s="76"/>
      <c r="J173" s="76"/>
      <c r="K173" s="112"/>
    </row>
    <row r="174" spans="3:11" ht="18.75">
      <c r="C174" s="210" t="e">
        <f>IFERROR(VLOOKUP(D173,'1. Desarrollo e Innov. Curricu.'!$E:$F,2,FALSE),IFERROR(VLOOKUP(D173,'2. Investigación Científica'!$E:$F,2,FALSE),IFERROR(VLOOKUP(D173,'3. Vinculación Univ. Sociedad'!$E:$F,2,FALSE),IFERROR(VLOOKUP(D173,'4. Docencia y Profesorado Univ.'!$E:$F,2,FALSE),IFERROR(VLOOKUP(D173,'5. Estudiantes y Graduados'!$E:$F,2,FALSE),IFERROR(VLOOKUP(D173,'11. Gestion Administrativa'!$E:$F,2,FALSE),IFERROR(VLOOKUP(D173,'13. Gestión Académica'!$E:$F,2,FALSE),IFERROR(VLOOKUP(D173,'8. Asegura. de la Calid. y M'!$E:$F,2,FALSE),IFERROR(VLOOKUP(D173,'6. Gestión del Conocimiento'!$E:$F,2,FALSE),IFERROR(VLOOKUP(D173,'15. Gobernabilidad y Proceso...'!$E:$F,2,FALSE),IFERROR(VLOOKUP(D173,'12. Gestión del Talento Humano'!$E:$F,2,FALSE),IFERROR(VLOOKUP(D173,'14. Internacional... de la E.S.'!$E:$F,2,FALSE),IFERROR(VLOOKUP(D173,'10. Posgrado'!$E:$F,2,FALSE),IFERROR(VLOOKUP(D173,'17. Gestión TIC'!$E:$F,2,FALSE),IFERROR(VLOOKUP(D173,'16. Desa. del Sistema Educ.Sup.'!$E:$F,2,FALSE),IFERROR(VLOOKUP(D173,'9. Cultura de Inno. Insti...'!$E:$F,2,FALSE),VLOOKUP(D173,'7. Lo Esencial de la Reforma U.'!$E:$F,2,0)))))))))))))))))</f>
        <v>#N/A</v>
      </c>
      <c r="D174" s="31"/>
      <c r="E174" s="93"/>
      <c r="F174" s="93"/>
      <c r="G174" s="93"/>
      <c r="H174" s="76"/>
      <c r="I174" s="76"/>
      <c r="J174" s="76"/>
      <c r="K174" s="112"/>
    </row>
    <row r="175" spans="3:11" ht="15.75" thickBot="1">
      <c r="C175" s="70"/>
      <c r="D175" s="31"/>
      <c r="E175" s="93"/>
      <c r="F175" s="93"/>
      <c r="G175" s="93"/>
      <c r="H175" s="76"/>
      <c r="I175" s="76"/>
      <c r="J175" s="76"/>
      <c r="K175" s="112"/>
    </row>
    <row r="176" spans="3:11" ht="30.75" thickBot="1">
      <c r="C176" s="126" t="s">
        <v>44</v>
      </c>
      <c r="D176" s="128" t="s">
        <v>55</v>
      </c>
      <c r="E176" s="128" t="s">
        <v>57</v>
      </c>
      <c r="F176" s="127" t="s">
        <v>27</v>
      </c>
      <c r="G176" s="133" t="s">
        <v>128</v>
      </c>
      <c r="H176" s="128" t="s">
        <v>46</v>
      </c>
      <c r="I176" s="128" t="s">
        <v>129</v>
      </c>
      <c r="J176" s="128" t="s">
        <v>407</v>
      </c>
      <c r="K176" s="128" t="s">
        <v>408</v>
      </c>
    </row>
    <row r="177" spans="3:11">
      <c r="C177" s="95" t="s">
        <v>63</v>
      </c>
      <c r="D177" s="158"/>
      <c r="E177" s="96">
        <v>2800</v>
      </c>
      <c r="F177" s="97">
        <f>D177*E177</f>
        <v>0</v>
      </c>
      <c r="G177" s="161"/>
      <c r="H177" s="98" t="s">
        <v>982</v>
      </c>
      <c r="I177" s="98" t="str">
        <f>VLOOKUP(H177,Presupuesto!$B$11:$C$565,2,0)</f>
        <v>MUEBLES VARIOS DE OFICINA</v>
      </c>
      <c r="J177" s="218" t="s">
        <v>1444</v>
      </c>
      <c r="K177" s="98" t="s">
        <v>401</v>
      </c>
    </row>
    <row r="178" spans="3:11">
      <c r="C178" s="99" t="s">
        <v>64</v>
      </c>
      <c r="D178" s="151"/>
      <c r="E178" s="100">
        <v>2400</v>
      </c>
      <c r="F178" s="97">
        <f>D178*E178</f>
        <v>0</v>
      </c>
      <c r="G178" s="161"/>
      <c r="H178" s="101" t="s">
        <v>982</v>
      </c>
      <c r="I178" s="98" t="str">
        <f>VLOOKUP(H178,Presupuesto!$B$11:$C$565,2,0)</f>
        <v>MUEBLES VARIOS DE OFICINA</v>
      </c>
      <c r="J178" s="98" t="str">
        <f>$J$177</f>
        <v>Posgrado</v>
      </c>
      <c r="K178" s="98" t="s">
        <v>409</v>
      </c>
    </row>
    <row r="179" spans="3:11">
      <c r="C179" s="99" t="s">
        <v>65</v>
      </c>
      <c r="D179" s="151"/>
      <c r="E179" s="100">
        <v>1000</v>
      </c>
      <c r="F179" s="97">
        <f t="shared" ref="F179:F186" si="17">D179*E179</f>
        <v>0</v>
      </c>
      <c r="G179" s="161"/>
      <c r="H179" s="101" t="s">
        <v>982</v>
      </c>
      <c r="I179" s="98" t="str">
        <f>VLOOKUP(H179,Presupuesto!$B$11:$C$565,2,0)</f>
        <v>MUEBLES VARIOS DE OFICINA</v>
      </c>
      <c r="J179" s="98" t="str">
        <f t="shared" ref="J179:J186" si="18">$J$177</f>
        <v>Posgrado</v>
      </c>
      <c r="K179" s="98" t="s">
        <v>392</v>
      </c>
    </row>
    <row r="180" spans="3:11">
      <c r="C180" s="99" t="s">
        <v>66</v>
      </c>
      <c r="D180" s="151"/>
      <c r="E180" s="100">
        <v>6000</v>
      </c>
      <c r="F180" s="97">
        <f t="shared" si="17"/>
        <v>0</v>
      </c>
      <c r="G180" s="161"/>
      <c r="H180" s="101" t="s">
        <v>982</v>
      </c>
      <c r="I180" s="98" t="str">
        <f>VLOOKUP(H180,Presupuesto!$B$11:$C$565,2,0)</f>
        <v>MUEBLES VARIOS DE OFICINA</v>
      </c>
      <c r="J180" s="98" t="str">
        <f t="shared" si="18"/>
        <v>Posgrado</v>
      </c>
      <c r="K180" s="98" t="s">
        <v>392</v>
      </c>
    </row>
    <row r="181" spans="3:11">
      <c r="C181" s="99" t="s">
        <v>67</v>
      </c>
      <c r="D181" s="151"/>
      <c r="E181" s="100">
        <v>3000</v>
      </c>
      <c r="F181" s="97">
        <f t="shared" si="17"/>
        <v>0</v>
      </c>
      <c r="G181" s="161"/>
      <c r="H181" s="101" t="s">
        <v>982</v>
      </c>
      <c r="I181" s="98" t="str">
        <f>VLOOKUP(H181,Presupuesto!$B$11:$C$565,2,0)</f>
        <v>MUEBLES VARIOS DE OFICINA</v>
      </c>
      <c r="J181" s="98" t="str">
        <f t="shared" si="18"/>
        <v>Posgrado</v>
      </c>
      <c r="K181" s="98" t="s">
        <v>392</v>
      </c>
    </row>
    <row r="182" spans="3:11">
      <c r="C182" s="99" t="s">
        <v>68</v>
      </c>
      <c r="D182" s="151"/>
      <c r="E182" s="100">
        <v>10000</v>
      </c>
      <c r="F182" s="97">
        <f t="shared" si="17"/>
        <v>0</v>
      </c>
      <c r="G182" s="161"/>
      <c r="H182" s="101" t="s">
        <v>982</v>
      </c>
      <c r="I182" s="98" t="str">
        <f>VLOOKUP(H182,Presupuesto!$B$11:$C$565,2,0)</f>
        <v>MUEBLES VARIOS DE OFICINA</v>
      </c>
      <c r="J182" s="98" t="str">
        <f t="shared" si="18"/>
        <v>Posgrado</v>
      </c>
      <c r="K182" s="98" t="s">
        <v>392</v>
      </c>
    </row>
    <row r="183" spans="3:11">
      <c r="C183" s="99" t="s">
        <v>69</v>
      </c>
      <c r="D183" s="151"/>
      <c r="E183" s="100">
        <v>8000</v>
      </c>
      <c r="F183" s="97">
        <f t="shared" si="17"/>
        <v>0</v>
      </c>
      <c r="G183" s="161"/>
      <c r="H183" s="101" t="s">
        <v>985</v>
      </c>
      <c r="I183" s="98" t="str">
        <f>VLOOKUP(H183,Presupuesto!$B$11:$C$565,2,0)</f>
        <v>EQUIPOS VARIOS DE OFICINA</v>
      </c>
      <c r="J183" s="98" t="str">
        <f t="shared" si="18"/>
        <v>Posgrado</v>
      </c>
      <c r="K183" s="98" t="s">
        <v>392</v>
      </c>
    </row>
    <row r="184" spans="3:11">
      <c r="C184" s="99" t="s">
        <v>70</v>
      </c>
      <c r="D184" s="151"/>
      <c r="E184" s="100">
        <v>2000</v>
      </c>
      <c r="F184" s="97">
        <f t="shared" si="17"/>
        <v>0</v>
      </c>
      <c r="G184" s="161"/>
      <c r="H184" s="101" t="s">
        <v>985</v>
      </c>
      <c r="I184" s="98" t="str">
        <f>VLOOKUP(H184,Presupuesto!$B$11:$C$565,2,0)</f>
        <v>EQUIPOS VARIOS DE OFICINA</v>
      </c>
      <c r="J184" s="98" t="str">
        <f t="shared" si="18"/>
        <v>Posgrado</v>
      </c>
      <c r="K184" s="98" t="s">
        <v>400</v>
      </c>
    </row>
    <row r="185" spans="3:11">
      <c r="C185" s="99" t="s">
        <v>71</v>
      </c>
      <c r="D185" s="151"/>
      <c r="E185" s="100">
        <v>5000</v>
      </c>
      <c r="F185" s="97">
        <f t="shared" si="17"/>
        <v>0</v>
      </c>
      <c r="G185" s="161"/>
      <c r="H185" s="101" t="s">
        <v>985</v>
      </c>
      <c r="I185" s="98" t="str">
        <f>VLOOKUP(H185,Presupuesto!$B$11:$C$565,2,0)</f>
        <v>EQUIPOS VARIOS DE OFICINA</v>
      </c>
      <c r="J185" s="98" t="str">
        <f t="shared" si="18"/>
        <v>Posgrado</v>
      </c>
      <c r="K185" s="98" t="s">
        <v>396</v>
      </c>
    </row>
    <row r="186" spans="3:11" ht="15.75" thickBot="1">
      <c r="C186" s="102" t="s">
        <v>72</v>
      </c>
      <c r="D186" s="159"/>
      <c r="E186" s="104">
        <v>100000</v>
      </c>
      <c r="F186" s="105">
        <f t="shared" si="17"/>
        <v>0</v>
      </c>
      <c r="G186" s="162"/>
      <c r="H186" s="106" t="s">
        <v>985</v>
      </c>
      <c r="I186" s="106" t="str">
        <f>VLOOKUP(H186,Presupuesto!$B$11:$C$565,2,0)</f>
        <v>EQUIPOS VARIOS DE OFICINA</v>
      </c>
      <c r="J186" s="106" t="str">
        <f t="shared" si="18"/>
        <v>Posgrado</v>
      </c>
      <c r="K186" s="124" t="s">
        <v>391</v>
      </c>
    </row>
    <row r="188" spans="3:11" ht="15.75" thickBot="1">
      <c r="C188" s="326"/>
      <c r="D188" s="327"/>
      <c r="E188" s="328"/>
      <c r="F188" s="328"/>
      <c r="G188" s="329"/>
      <c r="H188" s="328"/>
      <c r="I188" s="328"/>
      <c r="J188" s="155"/>
      <c r="K188" s="155"/>
    </row>
    <row r="189" spans="3:11" ht="15.75" thickBot="1">
      <c r="C189" s="29" t="s">
        <v>43</v>
      </c>
      <c r="D189" s="30">
        <f>SUM(F196:F205)</f>
        <v>0</v>
      </c>
      <c r="E189" s="177"/>
      <c r="F189" s="177"/>
      <c r="G189" s="79"/>
      <c r="H189" s="177"/>
      <c r="I189" s="177"/>
    </row>
    <row r="190" spans="3:11">
      <c r="C190" s="70"/>
      <c r="D190" s="31"/>
      <c r="E190" s="93"/>
      <c r="F190" s="93"/>
      <c r="G190" s="93"/>
      <c r="H190" s="76"/>
      <c r="I190" s="76"/>
      <c r="J190" s="76"/>
      <c r="K190" s="112"/>
    </row>
    <row r="191" spans="3:11">
      <c r="C191" s="70"/>
      <c r="D191" s="31"/>
      <c r="E191" s="93"/>
      <c r="F191" s="93"/>
      <c r="G191" s="93"/>
      <c r="H191" s="76"/>
      <c r="I191" s="76"/>
      <c r="J191" s="76"/>
      <c r="K191" s="112"/>
    </row>
    <row r="192" spans="3:11" ht="15.75">
      <c r="C192" s="202" t="s">
        <v>389</v>
      </c>
      <c r="D192" s="351"/>
      <c r="E192" s="93"/>
      <c r="F192" s="93"/>
      <c r="G192" s="93"/>
      <c r="H192" s="76"/>
      <c r="I192" s="76"/>
      <c r="J192" s="76"/>
      <c r="K192" s="112"/>
    </row>
    <row r="193" spans="3:11" ht="18.75">
      <c r="C193" s="210" t="e">
        <f>IFERROR(VLOOKUP(D192,'1. Desarrollo e Innov. Curricu.'!$E:$F,2,FALSE),IFERROR(VLOOKUP(D192,'2. Investigación Científica'!$E:$F,2,FALSE),IFERROR(VLOOKUP(D192,'3. Vinculación Univ. Sociedad'!$E:$F,2,FALSE),IFERROR(VLOOKUP(D192,'4. Docencia y Profesorado Univ.'!$E:$F,2,FALSE),IFERROR(VLOOKUP(D192,'5. Estudiantes y Graduados'!$E:$F,2,FALSE),IFERROR(VLOOKUP(D192,'11. Gestion Administrativa'!$E:$F,2,FALSE),IFERROR(VLOOKUP(D192,'13. Gestión Académica'!$E:$F,2,FALSE),IFERROR(VLOOKUP(D192,'8. Asegura. de la Calid. y M'!$E:$F,2,FALSE),IFERROR(VLOOKUP(D192,'6. Gestión del Conocimiento'!$E:$F,2,FALSE),IFERROR(VLOOKUP(D192,'15. Gobernabilidad y Proceso...'!$E:$F,2,FALSE),IFERROR(VLOOKUP(D192,'12. Gestión del Talento Humano'!$E:$F,2,FALSE),IFERROR(VLOOKUP(D192,'14. Internacional... de la E.S.'!$E:$F,2,FALSE),IFERROR(VLOOKUP(D192,'10. Posgrado'!$E:$F,2,FALSE),IFERROR(VLOOKUP(D192,'17. Gestión TIC'!$E:$F,2,FALSE),IFERROR(VLOOKUP(D192,'16. Desa. del Sistema Educ.Sup.'!$E:$F,2,FALSE),IFERROR(VLOOKUP(D192,'9. Cultura de Inno. Insti...'!$E:$F,2,FALSE),VLOOKUP(D192,'7. Lo Esencial de la Reforma U.'!$E:$F,2,0)))))))))))))))))</f>
        <v>#N/A</v>
      </c>
      <c r="D193" s="31"/>
      <c r="E193" s="93"/>
      <c r="F193" s="93"/>
      <c r="G193" s="93"/>
      <c r="H193" s="76"/>
      <c r="I193" s="76"/>
      <c r="J193" s="76"/>
      <c r="K193" s="112"/>
    </row>
    <row r="194" spans="3:11" ht="15.75" thickBot="1">
      <c r="C194" s="70"/>
      <c r="D194" s="31"/>
      <c r="E194" s="93"/>
      <c r="F194" s="93"/>
      <c r="G194" s="93"/>
      <c r="H194" s="76"/>
      <c r="I194" s="76"/>
      <c r="J194" s="76"/>
      <c r="K194" s="112"/>
    </row>
    <row r="195" spans="3:11" ht="30.75" thickBot="1">
      <c r="C195" s="126" t="s">
        <v>44</v>
      </c>
      <c r="D195" s="128" t="s">
        <v>55</v>
      </c>
      <c r="E195" s="128" t="s">
        <v>57</v>
      </c>
      <c r="F195" s="127" t="s">
        <v>27</v>
      </c>
      <c r="G195" s="133" t="s">
        <v>128</v>
      </c>
      <c r="H195" s="128" t="s">
        <v>46</v>
      </c>
      <c r="I195" s="128" t="s">
        <v>129</v>
      </c>
      <c r="J195" s="128" t="s">
        <v>407</v>
      </c>
      <c r="K195" s="128" t="s">
        <v>408</v>
      </c>
    </row>
    <row r="196" spans="3:11">
      <c r="C196" s="95" t="s">
        <v>63</v>
      </c>
      <c r="D196" s="158"/>
      <c r="E196" s="96">
        <v>2800</v>
      </c>
      <c r="F196" s="97">
        <f>D196*E196</f>
        <v>0</v>
      </c>
      <c r="G196" s="161"/>
      <c r="H196" s="98" t="s">
        <v>982</v>
      </c>
      <c r="I196" s="98" t="str">
        <f>VLOOKUP(H196,Presupuesto!$B$11:$C$565,2,0)</f>
        <v>MUEBLES VARIOS DE OFICINA</v>
      </c>
      <c r="J196" s="218" t="s">
        <v>1444</v>
      </c>
      <c r="K196" s="98" t="s">
        <v>401</v>
      </c>
    </row>
    <row r="197" spans="3:11">
      <c r="C197" s="99" t="s">
        <v>64</v>
      </c>
      <c r="D197" s="151"/>
      <c r="E197" s="100">
        <v>2400</v>
      </c>
      <c r="F197" s="97">
        <f>D197*E197</f>
        <v>0</v>
      </c>
      <c r="G197" s="161"/>
      <c r="H197" s="101" t="s">
        <v>982</v>
      </c>
      <c r="I197" s="98" t="str">
        <f>VLOOKUP(H197,Presupuesto!$B$11:$C$565,2,0)</f>
        <v>MUEBLES VARIOS DE OFICINA</v>
      </c>
      <c r="J197" s="98" t="str">
        <f>$J$196</f>
        <v>Posgrado</v>
      </c>
      <c r="K197" s="98" t="s">
        <v>409</v>
      </c>
    </row>
    <row r="198" spans="3:11">
      <c r="C198" s="99" t="s">
        <v>65</v>
      </c>
      <c r="D198" s="151"/>
      <c r="E198" s="100">
        <v>1000</v>
      </c>
      <c r="F198" s="97">
        <f t="shared" ref="F198:F205" si="19">D198*E198</f>
        <v>0</v>
      </c>
      <c r="G198" s="161"/>
      <c r="H198" s="101" t="s">
        <v>982</v>
      </c>
      <c r="I198" s="98" t="str">
        <f>VLOOKUP(H198,Presupuesto!$B$11:$C$565,2,0)</f>
        <v>MUEBLES VARIOS DE OFICINA</v>
      </c>
      <c r="J198" s="98" t="str">
        <f t="shared" ref="J198:J205" si="20">$J$196</f>
        <v>Posgrado</v>
      </c>
      <c r="K198" s="98" t="s">
        <v>392</v>
      </c>
    </row>
    <row r="199" spans="3:11">
      <c r="C199" s="99" t="s">
        <v>66</v>
      </c>
      <c r="D199" s="151"/>
      <c r="E199" s="100">
        <v>6000</v>
      </c>
      <c r="F199" s="97">
        <f t="shared" si="19"/>
        <v>0</v>
      </c>
      <c r="G199" s="161"/>
      <c r="H199" s="101" t="s">
        <v>982</v>
      </c>
      <c r="I199" s="98" t="str">
        <f>VLOOKUP(H199,Presupuesto!$B$11:$C$565,2,0)</f>
        <v>MUEBLES VARIOS DE OFICINA</v>
      </c>
      <c r="J199" s="98" t="str">
        <f t="shared" si="20"/>
        <v>Posgrado</v>
      </c>
      <c r="K199" s="98" t="s">
        <v>392</v>
      </c>
    </row>
    <row r="200" spans="3:11">
      <c r="C200" s="99" t="s">
        <v>67</v>
      </c>
      <c r="D200" s="151"/>
      <c r="E200" s="100">
        <v>3000</v>
      </c>
      <c r="F200" s="97">
        <f t="shared" si="19"/>
        <v>0</v>
      </c>
      <c r="G200" s="161"/>
      <c r="H200" s="101" t="s">
        <v>982</v>
      </c>
      <c r="I200" s="98" t="str">
        <f>VLOOKUP(H200,Presupuesto!$B$11:$C$565,2,0)</f>
        <v>MUEBLES VARIOS DE OFICINA</v>
      </c>
      <c r="J200" s="98" t="str">
        <f t="shared" si="20"/>
        <v>Posgrado</v>
      </c>
      <c r="K200" s="98" t="s">
        <v>392</v>
      </c>
    </row>
    <row r="201" spans="3:11">
      <c r="C201" s="99" t="s">
        <v>68</v>
      </c>
      <c r="D201" s="151"/>
      <c r="E201" s="100">
        <v>10000</v>
      </c>
      <c r="F201" s="97">
        <f t="shared" si="19"/>
        <v>0</v>
      </c>
      <c r="G201" s="161"/>
      <c r="H201" s="101" t="s">
        <v>982</v>
      </c>
      <c r="I201" s="98" t="str">
        <f>VLOOKUP(H201,Presupuesto!$B$11:$C$565,2,0)</f>
        <v>MUEBLES VARIOS DE OFICINA</v>
      </c>
      <c r="J201" s="98" t="str">
        <f t="shared" si="20"/>
        <v>Posgrado</v>
      </c>
      <c r="K201" s="98" t="s">
        <v>392</v>
      </c>
    </row>
    <row r="202" spans="3:11">
      <c r="C202" s="99" t="s">
        <v>69</v>
      </c>
      <c r="D202" s="151"/>
      <c r="E202" s="100">
        <v>8000</v>
      </c>
      <c r="F202" s="97">
        <f t="shared" si="19"/>
        <v>0</v>
      </c>
      <c r="G202" s="161"/>
      <c r="H202" s="101" t="s">
        <v>985</v>
      </c>
      <c r="I202" s="98" t="str">
        <f>VLOOKUP(H202,Presupuesto!$B$11:$C$565,2,0)</f>
        <v>EQUIPOS VARIOS DE OFICINA</v>
      </c>
      <c r="J202" s="98" t="str">
        <f t="shared" si="20"/>
        <v>Posgrado</v>
      </c>
      <c r="K202" s="98" t="s">
        <v>392</v>
      </c>
    </row>
    <row r="203" spans="3:11">
      <c r="C203" s="99" t="s">
        <v>70</v>
      </c>
      <c r="D203" s="151"/>
      <c r="E203" s="100">
        <v>2000</v>
      </c>
      <c r="F203" s="97">
        <f t="shared" si="19"/>
        <v>0</v>
      </c>
      <c r="G203" s="161"/>
      <c r="H203" s="101" t="s">
        <v>985</v>
      </c>
      <c r="I203" s="98" t="str">
        <f>VLOOKUP(H203,Presupuesto!$B$11:$C$565,2,0)</f>
        <v>EQUIPOS VARIOS DE OFICINA</v>
      </c>
      <c r="J203" s="98" t="str">
        <f t="shared" si="20"/>
        <v>Posgrado</v>
      </c>
      <c r="K203" s="98" t="s">
        <v>400</v>
      </c>
    </row>
    <row r="204" spans="3:11">
      <c r="C204" s="99" t="s">
        <v>71</v>
      </c>
      <c r="D204" s="151"/>
      <c r="E204" s="100">
        <v>5000</v>
      </c>
      <c r="F204" s="97">
        <f t="shared" si="19"/>
        <v>0</v>
      </c>
      <c r="G204" s="161"/>
      <c r="H204" s="101" t="s">
        <v>985</v>
      </c>
      <c r="I204" s="98" t="str">
        <f>VLOOKUP(H204,Presupuesto!$B$11:$C$565,2,0)</f>
        <v>EQUIPOS VARIOS DE OFICINA</v>
      </c>
      <c r="J204" s="98" t="str">
        <f t="shared" si="20"/>
        <v>Posgrado</v>
      </c>
      <c r="K204" s="98" t="s">
        <v>396</v>
      </c>
    </row>
    <row r="205" spans="3:11" ht="15.75" thickBot="1">
      <c r="C205" s="102" t="s">
        <v>72</v>
      </c>
      <c r="D205" s="159"/>
      <c r="E205" s="104">
        <v>100000</v>
      </c>
      <c r="F205" s="105">
        <f t="shared" si="19"/>
        <v>0</v>
      </c>
      <c r="G205" s="162"/>
      <c r="H205" s="106" t="s">
        <v>985</v>
      </c>
      <c r="I205" s="106" t="str">
        <f>VLOOKUP(H205,Presupuesto!$B$11:$C$565,2,0)</f>
        <v>EQUIPOS VARIOS DE OFICINA</v>
      </c>
      <c r="J205" s="106" t="str">
        <f t="shared" si="20"/>
        <v>Posgrado</v>
      </c>
      <c r="K205" s="124" t="s">
        <v>391</v>
      </c>
    </row>
    <row r="207" spans="3:11" ht="15.75" thickBot="1"/>
    <row r="208" spans="3:11" ht="15.75" thickBot="1">
      <c r="C208" s="29" t="s">
        <v>43</v>
      </c>
      <c r="D208" s="30">
        <f>SUM(F215:F224)</f>
        <v>0</v>
      </c>
      <c r="E208" s="177"/>
      <c r="F208" s="177"/>
      <c r="G208" s="79"/>
      <c r="H208" s="177"/>
      <c r="I208" s="177"/>
    </row>
    <row r="209" spans="3:11">
      <c r="C209" s="70"/>
      <c r="D209" s="31"/>
      <c r="E209" s="93"/>
      <c r="F209" s="93"/>
      <c r="G209" s="93"/>
      <c r="H209" s="76"/>
      <c r="I209" s="76"/>
      <c r="J209" s="76"/>
      <c r="K209" s="112"/>
    </row>
    <row r="210" spans="3:11">
      <c r="C210" s="70"/>
      <c r="D210" s="31"/>
      <c r="E210" s="93"/>
      <c r="F210" s="93"/>
      <c r="G210" s="93"/>
      <c r="H210" s="76"/>
      <c r="I210" s="76"/>
      <c r="J210" s="76"/>
      <c r="K210" s="112"/>
    </row>
    <row r="211" spans="3:11" ht="15.75">
      <c r="C211" s="202" t="s">
        <v>389</v>
      </c>
      <c r="D211" s="351"/>
      <c r="E211" s="93"/>
      <c r="F211" s="93"/>
      <c r="G211" s="93"/>
      <c r="H211" s="76"/>
      <c r="I211" s="76"/>
      <c r="J211" s="76"/>
      <c r="K211" s="112"/>
    </row>
    <row r="212" spans="3:11" ht="18.75">
      <c r="C212" s="210" t="e">
        <f>IFERROR(VLOOKUP(D211,'1. Desarrollo e Innov. Curricu.'!$E:$F,2,FALSE),IFERROR(VLOOKUP(D211,'2. Investigación Científica'!$E:$F,2,FALSE),IFERROR(VLOOKUP(D211,'3. Vinculación Univ. Sociedad'!$E:$F,2,FALSE),IFERROR(VLOOKUP(D211,'4. Docencia y Profesorado Univ.'!$E:$F,2,FALSE),IFERROR(VLOOKUP(D211,'5. Estudiantes y Graduados'!$E:$F,2,FALSE),IFERROR(VLOOKUP(D211,'11. Gestion Administrativa'!$E:$F,2,FALSE),IFERROR(VLOOKUP(D211,'13. Gestión Académica'!$E:$F,2,FALSE),IFERROR(VLOOKUP(D211,'8. Asegura. de la Calid. y M'!$E:$F,2,FALSE),IFERROR(VLOOKUP(D211,'6. Gestión del Conocimiento'!$E:$F,2,FALSE),IFERROR(VLOOKUP(D211,'15. Gobernabilidad y Proceso...'!$E:$F,2,FALSE),IFERROR(VLOOKUP(D211,'12. Gestión del Talento Humano'!$E:$F,2,FALSE),IFERROR(VLOOKUP(D211,'14. Internacional... de la E.S.'!$E:$F,2,FALSE),IFERROR(VLOOKUP(D211,'10. Posgrado'!$E:$F,2,FALSE),IFERROR(VLOOKUP(D211,'17. Gestión TIC'!$E:$F,2,FALSE),IFERROR(VLOOKUP(D211,'16. Desa. del Sistema Educ.Sup.'!$E:$F,2,FALSE),IFERROR(VLOOKUP(D211,'9. Cultura de Inno. Insti...'!$E:$F,2,FALSE),VLOOKUP(D211,'7. Lo Esencial de la Reforma U.'!$E:$F,2,0)))))))))))))))))</f>
        <v>#N/A</v>
      </c>
      <c r="D212" s="31"/>
      <c r="E212" s="93"/>
      <c r="F212" s="93"/>
      <c r="G212" s="93"/>
      <c r="H212" s="76"/>
      <c r="I212" s="76"/>
      <c r="J212" s="76"/>
      <c r="K212" s="112"/>
    </row>
    <row r="213" spans="3:11" ht="15.75" thickBot="1">
      <c r="C213" s="70"/>
      <c r="D213" s="31"/>
      <c r="E213" s="93"/>
      <c r="F213" s="93"/>
      <c r="G213" s="93"/>
      <c r="H213" s="76"/>
      <c r="I213" s="76"/>
      <c r="J213" s="76"/>
      <c r="K213" s="112"/>
    </row>
    <row r="214" spans="3:11" ht="30.75" thickBot="1">
      <c r="C214" s="126" t="s">
        <v>44</v>
      </c>
      <c r="D214" s="128" t="s">
        <v>55</v>
      </c>
      <c r="E214" s="128" t="s">
        <v>57</v>
      </c>
      <c r="F214" s="127" t="s">
        <v>27</v>
      </c>
      <c r="G214" s="133" t="s">
        <v>128</v>
      </c>
      <c r="H214" s="128" t="s">
        <v>46</v>
      </c>
      <c r="I214" s="128" t="s">
        <v>129</v>
      </c>
      <c r="J214" s="128" t="s">
        <v>407</v>
      </c>
      <c r="K214" s="128" t="s">
        <v>408</v>
      </c>
    </row>
    <row r="215" spans="3:11">
      <c r="C215" s="95" t="s">
        <v>63</v>
      </c>
      <c r="D215" s="158"/>
      <c r="E215" s="96">
        <v>2800</v>
      </c>
      <c r="F215" s="97">
        <f>D215*E215</f>
        <v>0</v>
      </c>
      <c r="G215" s="161"/>
      <c r="H215" s="98" t="s">
        <v>982</v>
      </c>
      <c r="I215" s="98" t="str">
        <f>VLOOKUP(H215,Presupuesto!$B$11:$C$565,2,0)</f>
        <v>MUEBLES VARIOS DE OFICINA</v>
      </c>
      <c r="J215" s="218" t="s">
        <v>1444</v>
      </c>
      <c r="K215" s="98" t="s">
        <v>401</v>
      </c>
    </row>
    <row r="216" spans="3:11">
      <c r="C216" s="99" t="s">
        <v>64</v>
      </c>
      <c r="D216" s="151"/>
      <c r="E216" s="100">
        <v>2400</v>
      </c>
      <c r="F216" s="97">
        <f>D216*E216</f>
        <v>0</v>
      </c>
      <c r="G216" s="161"/>
      <c r="H216" s="101" t="s">
        <v>982</v>
      </c>
      <c r="I216" s="98" t="str">
        <f>VLOOKUP(H216,Presupuesto!$B$11:$C$565,2,0)</f>
        <v>MUEBLES VARIOS DE OFICINA</v>
      </c>
      <c r="J216" s="98" t="str">
        <f>$J$215</f>
        <v>Posgrado</v>
      </c>
      <c r="K216" s="98" t="s">
        <v>409</v>
      </c>
    </row>
    <row r="217" spans="3:11">
      <c r="C217" s="99" t="s">
        <v>65</v>
      </c>
      <c r="D217" s="151"/>
      <c r="E217" s="100">
        <v>1000</v>
      </c>
      <c r="F217" s="97">
        <f t="shared" ref="F217:F224" si="21">D217*E217</f>
        <v>0</v>
      </c>
      <c r="G217" s="161"/>
      <c r="H217" s="101" t="s">
        <v>982</v>
      </c>
      <c r="I217" s="98" t="str">
        <f>VLOOKUP(H217,Presupuesto!$B$11:$C$565,2,0)</f>
        <v>MUEBLES VARIOS DE OFICINA</v>
      </c>
      <c r="J217" s="98" t="str">
        <f t="shared" ref="J217:J224" si="22">$J$215</f>
        <v>Posgrado</v>
      </c>
      <c r="K217" s="98" t="s">
        <v>392</v>
      </c>
    </row>
    <row r="218" spans="3:11">
      <c r="C218" s="99" t="s">
        <v>66</v>
      </c>
      <c r="D218" s="151"/>
      <c r="E218" s="100">
        <v>6000</v>
      </c>
      <c r="F218" s="97">
        <f t="shared" si="21"/>
        <v>0</v>
      </c>
      <c r="G218" s="161"/>
      <c r="H218" s="101" t="s">
        <v>982</v>
      </c>
      <c r="I218" s="98" t="str">
        <f>VLOOKUP(H218,Presupuesto!$B$11:$C$565,2,0)</f>
        <v>MUEBLES VARIOS DE OFICINA</v>
      </c>
      <c r="J218" s="98" t="str">
        <f t="shared" si="22"/>
        <v>Posgrado</v>
      </c>
      <c r="K218" s="98" t="s">
        <v>392</v>
      </c>
    </row>
    <row r="219" spans="3:11">
      <c r="C219" s="99" t="s">
        <v>67</v>
      </c>
      <c r="D219" s="151"/>
      <c r="E219" s="100">
        <v>3000</v>
      </c>
      <c r="F219" s="97">
        <f t="shared" si="21"/>
        <v>0</v>
      </c>
      <c r="G219" s="161"/>
      <c r="H219" s="101" t="s">
        <v>982</v>
      </c>
      <c r="I219" s="98" t="str">
        <f>VLOOKUP(H219,Presupuesto!$B$11:$C$565,2,0)</f>
        <v>MUEBLES VARIOS DE OFICINA</v>
      </c>
      <c r="J219" s="98" t="str">
        <f t="shared" si="22"/>
        <v>Posgrado</v>
      </c>
      <c r="K219" s="98" t="s">
        <v>392</v>
      </c>
    </row>
    <row r="220" spans="3:11">
      <c r="C220" s="99" t="s">
        <v>68</v>
      </c>
      <c r="D220" s="151"/>
      <c r="E220" s="100">
        <v>10000</v>
      </c>
      <c r="F220" s="97">
        <f t="shared" si="21"/>
        <v>0</v>
      </c>
      <c r="G220" s="161"/>
      <c r="H220" s="101" t="s">
        <v>982</v>
      </c>
      <c r="I220" s="98" t="str">
        <f>VLOOKUP(H220,Presupuesto!$B$11:$C$565,2,0)</f>
        <v>MUEBLES VARIOS DE OFICINA</v>
      </c>
      <c r="J220" s="98" t="str">
        <f t="shared" si="22"/>
        <v>Posgrado</v>
      </c>
      <c r="K220" s="98" t="s">
        <v>392</v>
      </c>
    </row>
    <row r="221" spans="3:11">
      <c r="C221" s="99" t="s">
        <v>69</v>
      </c>
      <c r="D221" s="151"/>
      <c r="E221" s="100">
        <v>8000</v>
      </c>
      <c r="F221" s="97">
        <f t="shared" si="21"/>
        <v>0</v>
      </c>
      <c r="G221" s="161"/>
      <c r="H221" s="101" t="s">
        <v>985</v>
      </c>
      <c r="I221" s="98" t="str">
        <f>VLOOKUP(H221,Presupuesto!$B$11:$C$565,2,0)</f>
        <v>EQUIPOS VARIOS DE OFICINA</v>
      </c>
      <c r="J221" s="98" t="str">
        <f t="shared" si="22"/>
        <v>Posgrado</v>
      </c>
      <c r="K221" s="98" t="s">
        <v>392</v>
      </c>
    </row>
    <row r="222" spans="3:11">
      <c r="C222" s="99" t="s">
        <v>70</v>
      </c>
      <c r="D222" s="151"/>
      <c r="E222" s="100">
        <v>2000</v>
      </c>
      <c r="F222" s="97">
        <f t="shared" si="21"/>
        <v>0</v>
      </c>
      <c r="G222" s="161"/>
      <c r="H222" s="101" t="s">
        <v>985</v>
      </c>
      <c r="I222" s="98" t="str">
        <f>VLOOKUP(H222,Presupuesto!$B$11:$C$565,2,0)</f>
        <v>EQUIPOS VARIOS DE OFICINA</v>
      </c>
      <c r="J222" s="98" t="str">
        <f t="shared" si="22"/>
        <v>Posgrado</v>
      </c>
      <c r="K222" s="98" t="s">
        <v>400</v>
      </c>
    </row>
    <row r="223" spans="3:11">
      <c r="C223" s="99" t="s">
        <v>71</v>
      </c>
      <c r="D223" s="151"/>
      <c r="E223" s="100">
        <v>5000</v>
      </c>
      <c r="F223" s="97">
        <f t="shared" si="21"/>
        <v>0</v>
      </c>
      <c r="G223" s="161"/>
      <c r="H223" s="101" t="s">
        <v>985</v>
      </c>
      <c r="I223" s="98" t="str">
        <f>VLOOKUP(H223,Presupuesto!$B$11:$C$565,2,0)</f>
        <v>EQUIPOS VARIOS DE OFICINA</v>
      </c>
      <c r="J223" s="98" t="str">
        <f t="shared" si="22"/>
        <v>Posgrado</v>
      </c>
      <c r="K223" s="98" t="s">
        <v>396</v>
      </c>
    </row>
    <row r="224" spans="3:11" ht="15.75" thickBot="1">
      <c r="C224" s="102" t="s">
        <v>72</v>
      </c>
      <c r="D224" s="159"/>
      <c r="E224" s="104">
        <v>100000</v>
      </c>
      <c r="F224" s="105">
        <f t="shared" si="21"/>
        <v>0</v>
      </c>
      <c r="G224" s="162"/>
      <c r="H224" s="106" t="s">
        <v>985</v>
      </c>
      <c r="I224" s="106" t="str">
        <f>VLOOKUP(H224,Presupuesto!$B$11:$C$565,2,0)</f>
        <v>EQUIPOS VARIOS DE OFICINA</v>
      </c>
      <c r="J224" s="106" t="str">
        <f t="shared" si="22"/>
        <v>Posgrado</v>
      </c>
      <c r="K224" s="124" t="s">
        <v>391</v>
      </c>
    </row>
    <row r="226" spans="3:11" ht="15.75" thickBot="1">
      <c r="C226" s="326"/>
      <c r="D226" s="327"/>
      <c r="E226" s="328"/>
      <c r="F226" s="328"/>
      <c r="G226" s="329"/>
      <c r="H226" s="328"/>
      <c r="I226" s="328"/>
      <c r="J226" s="155"/>
      <c r="K226" s="155"/>
    </row>
    <row r="227" spans="3:11" ht="15.75" thickBot="1">
      <c r="C227" s="29" t="s">
        <v>43</v>
      </c>
      <c r="D227" s="30">
        <f>SUM(F234:F243)</f>
        <v>0</v>
      </c>
      <c r="E227" s="177"/>
      <c r="F227" s="177"/>
      <c r="G227" s="79"/>
      <c r="H227" s="177"/>
      <c r="I227" s="177"/>
    </row>
    <row r="228" spans="3:11">
      <c r="C228" s="70"/>
      <c r="D228" s="31"/>
      <c r="E228" s="93"/>
      <c r="F228" s="93"/>
      <c r="G228" s="93"/>
      <c r="H228" s="76"/>
      <c r="I228" s="76"/>
      <c r="J228" s="76"/>
      <c r="K228" s="112"/>
    </row>
    <row r="229" spans="3:11">
      <c r="C229" s="70"/>
      <c r="D229" s="31"/>
      <c r="E229" s="93"/>
      <c r="F229" s="93"/>
      <c r="G229" s="93"/>
      <c r="H229" s="76"/>
      <c r="I229" s="76"/>
      <c r="J229" s="76"/>
      <c r="K229" s="112"/>
    </row>
    <row r="230" spans="3:11" ht="15.75">
      <c r="C230" s="202" t="s">
        <v>389</v>
      </c>
      <c r="D230" s="351"/>
      <c r="E230" s="93"/>
      <c r="F230" s="93"/>
      <c r="G230" s="93"/>
      <c r="H230" s="76"/>
      <c r="I230" s="76"/>
      <c r="J230" s="76"/>
      <c r="K230" s="112"/>
    </row>
    <row r="231" spans="3:11" ht="18.75">
      <c r="C231" s="210" t="e">
        <f>IFERROR(VLOOKUP(D230,'1. Desarrollo e Innov. Curricu.'!$E:$F,2,FALSE),IFERROR(VLOOKUP(D230,'2. Investigación Científica'!$E:$F,2,FALSE),IFERROR(VLOOKUP(D230,'3. Vinculación Univ. Sociedad'!$E:$F,2,FALSE),IFERROR(VLOOKUP(D230,'4. Docencia y Profesorado Univ.'!$E:$F,2,FALSE),IFERROR(VLOOKUP(D230,'5. Estudiantes y Graduados'!$E:$F,2,FALSE),IFERROR(VLOOKUP(D230,'11. Gestion Administrativa'!$E:$F,2,FALSE),IFERROR(VLOOKUP(D230,'13. Gestión Académica'!$E:$F,2,FALSE),IFERROR(VLOOKUP(D230,'8. Asegura. de la Calid. y M'!$E:$F,2,FALSE),IFERROR(VLOOKUP(D230,'6. Gestión del Conocimiento'!$E:$F,2,FALSE),IFERROR(VLOOKUP(D230,'15. Gobernabilidad y Proceso...'!$E:$F,2,FALSE),IFERROR(VLOOKUP(D230,'12. Gestión del Talento Humano'!$E:$F,2,FALSE),IFERROR(VLOOKUP(D230,'14. Internacional... de la E.S.'!$E:$F,2,FALSE),IFERROR(VLOOKUP(D230,'10. Posgrado'!$E:$F,2,FALSE),IFERROR(VLOOKUP(D230,'17. Gestión TIC'!$E:$F,2,FALSE),IFERROR(VLOOKUP(D230,'16. Desa. del Sistema Educ.Sup.'!$E:$F,2,FALSE),IFERROR(VLOOKUP(D230,'9. Cultura de Inno. Insti...'!$E:$F,2,FALSE),VLOOKUP(D230,'7. Lo Esencial de la Reforma U.'!$E:$F,2,0)))))))))))))))))</f>
        <v>#N/A</v>
      </c>
      <c r="D231" s="31"/>
      <c r="E231" s="93"/>
      <c r="F231" s="93"/>
      <c r="G231" s="93"/>
      <c r="H231" s="76"/>
      <c r="I231" s="76"/>
      <c r="J231" s="76"/>
      <c r="K231" s="112"/>
    </row>
    <row r="232" spans="3:11" ht="15.75" thickBot="1">
      <c r="C232" s="70"/>
      <c r="D232" s="31"/>
      <c r="E232" s="93"/>
      <c r="F232" s="93"/>
      <c r="G232" s="93"/>
      <c r="H232" s="76"/>
      <c r="I232" s="76"/>
      <c r="J232" s="76"/>
      <c r="K232" s="112"/>
    </row>
    <row r="233" spans="3:11" ht="30.75" thickBot="1">
      <c r="C233" s="126" t="s">
        <v>44</v>
      </c>
      <c r="D233" s="128" t="s">
        <v>55</v>
      </c>
      <c r="E233" s="128" t="s">
        <v>57</v>
      </c>
      <c r="F233" s="127" t="s">
        <v>27</v>
      </c>
      <c r="G233" s="133" t="s">
        <v>128</v>
      </c>
      <c r="H233" s="128" t="s">
        <v>46</v>
      </c>
      <c r="I233" s="128" t="s">
        <v>129</v>
      </c>
      <c r="J233" s="128" t="s">
        <v>407</v>
      </c>
      <c r="K233" s="128" t="s">
        <v>408</v>
      </c>
    </row>
    <row r="234" spans="3:11">
      <c r="C234" s="95" t="s">
        <v>63</v>
      </c>
      <c r="D234" s="158"/>
      <c r="E234" s="96">
        <v>2800</v>
      </c>
      <c r="F234" s="97">
        <f>D234*E234</f>
        <v>0</v>
      </c>
      <c r="G234" s="161"/>
      <c r="H234" s="98" t="s">
        <v>982</v>
      </c>
      <c r="I234" s="98" t="str">
        <f>VLOOKUP(H234,Presupuesto!$B$11:$C$565,2,0)</f>
        <v>MUEBLES VARIOS DE OFICINA</v>
      </c>
      <c r="J234" s="218" t="s">
        <v>1464</v>
      </c>
      <c r="K234" s="98" t="s">
        <v>401</v>
      </c>
    </row>
    <row r="235" spans="3:11">
      <c r="C235" s="99" t="s">
        <v>64</v>
      </c>
      <c r="D235" s="151"/>
      <c r="E235" s="100">
        <v>2400</v>
      </c>
      <c r="F235" s="97">
        <f>D235*E235</f>
        <v>0</v>
      </c>
      <c r="G235" s="161"/>
      <c r="H235" s="101" t="s">
        <v>982</v>
      </c>
      <c r="I235" s="98" t="str">
        <f>VLOOKUP(H235,Presupuesto!$B$11:$C$565,2,0)</f>
        <v>MUEBLES VARIOS DE OFICINA</v>
      </c>
      <c r="J235" s="98" t="str">
        <f>$J$234</f>
        <v>Desarrollo del Sistema de Educación Superior</v>
      </c>
      <c r="K235" s="98" t="s">
        <v>409</v>
      </c>
    </row>
    <row r="236" spans="3:11">
      <c r="C236" s="99" t="s">
        <v>65</v>
      </c>
      <c r="D236" s="151"/>
      <c r="E236" s="100">
        <v>1000</v>
      </c>
      <c r="F236" s="97">
        <f t="shared" ref="F236:F243" si="23">D236*E236</f>
        <v>0</v>
      </c>
      <c r="G236" s="161"/>
      <c r="H236" s="101" t="s">
        <v>982</v>
      </c>
      <c r="I236" s="98" t="str">
        <f>VLOOKUP(H236,Presupuesto!$B$11:$C$565,2,0)</f>
        <v>MUEBLES VARIOS DE OFICINA</v>
      </c>
      <c r="J236" s="98" t="str">
        <f t="shared" ref="J236:J243" si="24">$J$234</f>
        <v>Desarrollo del Sistema de Educación Superior</v>
      </c>
      <c r="K236" s="98" t="s">
        <v>392</v>
      </c>
    </row>
    <row r="237" spans="3:11">
      <c r="C237" s="99" t="s">
        <v>66</v>
      </c>
      <c r="D237" s="151"/>
      <c r="E237" s="100">
        <v>6000</v>
      </c>
      <c r="F237" s="97">
        <f t="shared" si="23"/>
        <v>0</v>
      </c>
      <c r="G237" s="161"/>
      <c r="H237" s="101" t="s">
        <v>982</v>
      </c>
      <c r="I237" s="98" t="str">
        <f>VLOOKUP(H237,Presupuesto!$B$11:$C$565,2,0)</f>
        <v>MUEBLES VARIOS DE OFICINA</v>
      </c>
      <c r="J237" s="98" t="str">
        <f t="shared" si="24"/>
        <v>Desarrollo del Sistema de Educación Superior</v>
      </c>
      <c r="K237" s="98" t="s">
        <v>392</v>
      </c>
    </row>
    <row r="238" spans="3:11">
      <c r="C238" s="99" t="s">
        <v>67</v>
      </c>
      <c r="D238" s="151"/>
      <c r="E238" s="100">
        <v>3000</v>
      </c>
      <c r="F238" s="97">
        <f t="shared" si="23"/>
        <v>0</v>
      </c>
      <c r="G238" s="161"/>
      <c r="H238" s="101" t="s">
        <v>982</v>
      </c>
      <c r="I238" s="98" t="str">
        <f>VLOOKUP(H238,Presupuesto!$B$11:$C$565,2,0)</f>
        <v>MUEBLES VARIOS DE OFICINA</v>
      </c>
      <c r="J238" s="98" t="str">
        <f t="shared" si="24"/>
        <v>Desarrollo del Sistema de Educación Superior</v>
      </c>
      <c r="K238" s="98" t="s">
        <v>392</v>
      </c>
    </row>
    <row r="239" spans="3:11">
      <c r="C239" s="99" t="s">
        <v>68</v>
      </c>
      <c r="D239" s="151"/>
      <c r="E239" s="100">
        <v>10000</v>
      </c>
      <c r="F239" s="97">
        <f t="shared" si="23"/>
        <v>0</v>
      </c>
      <c r="G239" s="161"/>
      <c r="H239" s="101" t="s">
        <v>982</v>
      </c>
      <c r="I239" s="98" t="str">
        <f>VLOOKUP(H239,Presupuesto!$B$11:$C$565,2,0)</f>
        <v>MUEBLES VARIOS DE OFICINA</v>
      </c>
      <c r="J239" s="98" t="str">
        <f t="shared" si="24"/>
        <v>Desarrollo del Sistema de Educación Superior</v>
      </c>
      <c r="K239" s="98" t="s">
        <v>392</v>
      </c>
    </row>
    <row r="240" spans="3:11">
      <c r="C240" s="99" t="s">
        <v>69</v>
      </c>
      <c r="D240" s="151"/>
      <c r="E240" s="100">
        <v>8000</v>
      </c>
      <c r="F240" s="97">
        <f t="shared" si="23"/>
        <v>0</v>
      </c>
      <c r="G240" s="161"/>
      <c r="H240" s="101" t="s">
        <v>985</v>
      </c>
      <c r="I240" s="98" t="str">
        <f>VLOOKUP(H240,Presupuesto!$B$11:$C$565,2,0)</f>
        <v>EQUIPOS VARIOS DE OFICINA</v>
      </c>
      <c r="J240" s="98" t="str">
        <f t="shared" si="24"/>
        <v>Desarrollo del Sistema de Educación Superior</v>
      </c>
      <c r="K240" s="98" t="s">
        <v>392</v>
      </c>
    </row>
    <row r="241" spans="3:11">
      <c r="C241" s="99" t="s">
        <v>70</v>
      </c>
      <c r="D241" s="151"/>
      <c r="E241" s="100">
        <v>2000</v>
      </c>
      <c r="F241" s="97">
        <f t="shared" si="23"/>
        <v>0</v>
      </c>
      <c r="G241" s="161"/>
      <c r="H241" s="101" t="s">
        <v>985</v>
      </c>
      <c r="I241" s="98" t="str">
        <f>VLOOKUP(H241,Presupuesto!$B$11:$C$565,2,0)</f>
        <v>EQUIPOS VARIOS DE OFICINA</v>
      </c>
      <c r="J241" s="98" t="str">
        <f t="shared" si="24"/>
        <v>Desarrollo del Sistema de Educación Superior</v>
      </c>
      <c r="K241" s="98" t="s">
        <v>400</v>
      </c>
    </row>
    <row r="242" spans="3:11">
      <c r="C242" s="99" t="s">
        <v>71</v>
      </c>
      <c r="D242" s="151"/>
      <c r="E242" s="100">
        <v>5000</v>
      </c>
      <c r="F242" s="97">
        <f t="shared" si="23"/>
        <v>0</v>
      </c>
      <c r="G242" s="161"/>
      <c r="H242" s="101" t="s">
        <v>985</v>
      </c>
      <c r="I242" s="98" t="str">
        <f>VLOOKUP(H242,Presupuesto!$B$11:$C$565,2,0)</f>
        <v>EQUIPOS VARIOS DE OFICINA</v>
      </c>
      <c r="J242" s="98" t="str">
        <f t="shared" si="24"/>
        <v>Desarrollo del Sistema de Educación Superior</v>
      </c>
      <c r="K242" s="98" t="s">
        <v>396</v>
      </c>
    </row>
    <row r="243" spans="3:11" ht="15.75" thickBot="1">
      <c r="C243" s="102" t="s">
        <v>72</v>
      </c>
      <c r="D243" s="159"/>
      <c r="E243" s="104">
        <v>100000</v>
      </c>
      <c r="F243" s="105">
        <f t="shared" si="23"/>
        <v>0</v>
      </c>
      <c r="G243" s="162"/>
      <c r="H243" s="106" t="s">
        <v>985</v>
      </c>
      <c r="I243" s="106" t="str">
        <f>VLOOKUP(H243,Presupuesto!$B$11:$C$565,2,0)</f>
        <v>EQUIPOS VARIOS DE OFICINA</v>
      </c>
      <c r="J243" s="106" t="str">
        <f t="shared" si="24"/>
        <v>Desarrollo del Sistema de Educación Superior</v>
      </c>
      <c r="K243" s="124" t="s">
        <v>391</v>
      </c>
    </row>
  </sheetData>
  <autoFilter ref="C12:C243"/>
  <dataValidations count="5">
    <dataValidation type="list" allowBlank="1" showInputMessage="1" showErrorMessage="1" errorTitle="¡Ingreso Invalido!" error="Seleccione una opción de la lista" promptTitle="Tipo de Presupuesto" prompt="Seleccione una opción de la lista" sqref="G234:G243 J17 G36:G45 G55:G64 G74:G83 G93:G102 G139:G148 G158:G167 G177:G186 G196:G205 G215:G224 G17:G26 G112:G129">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234:K243 K139:K148 K158:K167 K177:K186 K196:K205 K215:K224 K112:K129">
      <formula1>$U$2:$AF$2</formula1>
    </dataValidation>
    <dataValidation type="list" allowBlank="1" showInputMessage="1" showErrorMessage="1" errorTitle="¡Ingreso Inválido!" error="Verifique el valor ingresado." promptTitle="Objeto de Gasto" prompt="Ingrese el Objeto de Gasto." sqref="H17:H26 H36:H45 H55:H64 H74:H83 H93:H102 H234:H243 H139:H148 H158:H167 H177:H186 H196:H205 H215:H224 H112:H129">
      <formula1>$A$1:$UI$1</formula1>
    </dataValidation>
    <dataValidation type="list" allowBlank="1" showInputMessage="1" showErrorMessage="1" errorTitle="¡Ingreso Inválido!" error="Seleccione una opción de la lista." promptTitle="Dimensión Estratégica" prompt="Seleccione una opción de la lista." sqref="J37:J45 J18:J26 J74:J83 J94:J102 J56:J64 J140:J148 J159:J167 J178:J186 J197:J205 J216:J224 J235:J243 J112:J129">
      <formula1>$A$2:$P$2</formula1>
    </dataValidation>
    <dataValidation type="list" allowBlank="1" showInputMessage="1" showErrorMessage="1" errorTitle="¡Ingreso Inválido!" error="Seleccione una opción de la lista." promptTitle="Dimensión Estratégica" prompt="Seleccione una opción de la lista." sqref="J234 J36 J55 J215 J93 J196 J139 J158 J17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90"/>
  <sheetViews>
    <sheetView showGridLines="0" topLeftCell="E211" workbookViewId="0">
      <selection activeCell="J239" sqref="J239"/>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2" t="s">
        <v>1354</v>
      </c>
      <c r="B2" s="122" t="s">
        <v>1356</v>
      </c>
      <c r="C2" s="122" t="s">
        <v>468</v>
      </c>
      <c r="D2" s="122" t="s">
        <v>1355</v>
      </c>
      <c r="E2" s="122" t="s">
        <v>1357</v>
      </c>
      <c r="F2" s="122" t="s">
        <v>469</v>
      </c>
      <c r="G2" s="160" t="s">
        <v>1358</v>
      </c>
      <c r="H2" s="122" t="s">
        <v>1359</v>
      </c>
      <c r="I2" s="122" t="s">
        <v>1360</v>
      </c>
      <c r="J2" s="122" t="s">
        <v>1444</v>
      </c>
      <c r="K2" s="122" t="s">
        <v>1361</v>
      </c>
      <c r="L2" s="122" t="s">
        <v>1362</v>
      </c>
      <c r="M2" s="122" t="s">
        <v>1363</v>
      </c>
      <c r="N2" s="122" t="s">
        <v>1364</v>
      </c>
      <c r="O2" s="122" t="s">
        <v>1365</v>
      </c>
      <c r="P2" s="122" t="s">
        <v>1464</v>
      </c>
      <c r="Q2" s="122" t="s">
        <v>1506</v>
      </c>
      <c r="R2" s="430" t="str">
        <f>+Presupuesto!D11</f>
        <v>Recurrente</v>
      </c>
      <c r="S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425" t="s">
        <v>417</v>
      </c>
      <c r="AI2" s="425" t="s">
        <v>418</v>
      </c>
      <c r="AJ2" s="425" t="s">
        <v>419</v>
      </c>
      <c r="AK2" s="425" t="s">
        <v>420</v>
      </c>
      <c r="AL2" s="425" t="s">
        <v>421</v>
      </c>
      <c r="AM2" s="425" t="s">
        <v>424</v>
      </c>
      <c r="AN2" s="425" t="s">
        <v>422</v>
      </c>
      <c r="AO2" s="425" t="s">
        <v>423</v>
      </c>
      <c r="AP2" s="425" t="s">
        <v>425</v>
      </c>
      <c r="AQ2" s="425" t="s">
        <v>426</v>
      </c>
      <c r="AR2" s="425" t="s">
        <v>427</v>
      </c>
      <c r="AS2" s="425" t="s">
        <v>428</v>
      </c>
      <c r="AT2" s="425" t="s">
        <v>429</v>
      </c>
      <c r="AU2" s="425" t="s">
        <v>430</v>
      </c>
      <c r="AV2" s="425" t="s">
        <v>431</v>
      </c>
      <c r="AW2" s="425" t="s">
        <v>432</v>
      </c>
      <c r="AX2" s="425" t="s">
        <v>433</v>
      </c>
      <c r="AY2" s="425" t="s">
        <v>434</v>
      </c>
      <c r="AZ2" s="425" t="s">
        <v>435</v>
      </c>
      <c r="BA2" s="425" t="s">
        <v>436</v>
      </c>
      <c r="BB2" s="425" t="s">
        <v>437</v>
      </c>
      <c r="BC2" s="425" t="s">
        <v>438</v>
      </c>
      <c r="BD2" s="425" t="s">
        <v>439</v>
      </c>
      <c r="BE2" s="425" t="s">
        <v>440</v>
      </c>
      <c r="BF2" s="425" t="s">
        <v>441</v>
      </c>
      <c r="BG2" s="425" t="s">
        <v>442</v>
      </c>
      <c r="BH2" s="425" t="s">
        <v>443</v>
      </c>
      <c r="BI2" s="425" t="s">
        <v>444</v>
      </c>
      <c r="BJ2" s="425" t="s">
        <v>445</v>
      </c>
      <c r="BK2" s="425" t="s">
        <v>446</v>
      </c>
      <c r="BL2" s="425" t="s">
        <v>447</v>
      </c>
      <c r="BM2" s="425" t="s">
        <v>448</v>
      </c>
      <c r="BN2" s="425" t="s">
        <v>449</v>
      </c>
      <c r="BO2" s="425" t="s">
        <v>450</v>
      </c>
      <c r="BP2" s="425" t="s">
        <v>451</v>
      </c>
      <c r="BQ2" s="425" t="s">
        <v>452</v>
      </c>
      <c r="BR2" s="425" t="s">
        <v>453</v>
      </c>
      <c r="BS2" s="425" t="s">
        <v>454</v>
      </c>
      <c r="BT2" s="425" t="s">
        <v>455</v>
      </c>
      <c r="BU2" s="425" t="s">
        <v>456</v>
      </c>
      <c r="CB2" s="122" t="s">
        <v>1334</v>
      </c>
      <c r="CC2" s="122" t="s">
        <v>1335</v>
      </c>
      <c r="CD2" s="122" t="s">
        <v>1333</v>
      </c>
      <c r="CE2" s="122" t="s">
        <v>1336</v>
      </c>
    </row>
    <row r="3" spans="1:555" hidden="1">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5605.2314999999999</v>
      </c>
      <c r="BC3" s="426">
        <f>+'Cuadro Resumen'!D213</f>
        <v>5165.6055000000006</v>
      </c>
      <c r="BD3" s="426">
        <f>+'Cuadro Resumen'!E213</f>
        <v>6594.39</v>
      </c>
      <c r="BE3" s="426">
        <f>+'Cuadro Resumen'!F213</f>
        <v>6154.7640000000001</v>
      </c>
      <c r="BF3" s="426">
        <f>+'Cuadro Resumen'!C214</f>
        <v>4945.7925000000005</v>
      </c>
      <c r="BG3" s="426">
        <f>+'Cuadro Resumen'!D214</f>
        <v>4506.1665000000003</v>
      </c>
      <c r="BH3" s="426">
        <f>+'Cuadro Resumen'!E214</f>
        <v>5934.951</v>
      </c>
      <c r="BI3" s="426">
        <f>+'Cuadro Resumen'!F214</f>
        <v>5495.3249999999998</v>
      </c>
      <c r="BJ3" s="427">
        <f>+'Cuadro Resumen'!C215</f>
        <v>4286.3535000000002</v>
      </c>
      <c r="BK3" s="427">
        <f>+'Cuadro Resumen'!D215</f>
        <v>3956.634</v>
      </c>
      <c r="BL3" s="427">
        <f>+'Cuadro Resumen'!E215</f>
        <v>5275.5120000000006</v>
      </c>
      <c r="BM3" s="427">
        <f>+'Cuadro Resumen'!F215</f>
        <v>4835.8860000000004</v>
      </c>
      <c r="BN3" s="427">
        <f>+'Cuadro Resumen'!C216</f>
        <v>3626.9145000000003</v>
      </c>
      <c r="BO3" s="427">
        <f>+'Cuadro Resumen'!D216</f>
        <v>3297.1950000000002</v>
      </c>
      <c r="BP3" s="427">
        <f>+'Cuadro Resumen'!E216</f>
        <v>4616.0730000000003</v>
      </c>
      <c r="BQ3" s="427">
        <f>+'Cuadro Resumen'!F216</f>
        <v>4286.3535000000002</v>
      </c>
      <c r="BR3" s="427">
        <f>+'Cuadro Resumen'!C217</f>
        <v>3187.2885000000001</v>
      </c>
      <c r="BS3" s="427">
        <f>+'Cuadro Resumen'!D217</f>
        <v>2967.4755</v>
      </c>
      <c r="BT3" s="427">
        <f>+'Cuadro Resumen'!E217</f>
        <v>4066.5405000000001</v>
      </c>
      <c r="BU3" s="427">
        <f>+'Cuadro Resumen'!F217</f>
        <v>3736.8210000000004</v>
      </c>
      <c r="CB3" s="86">
        <v>35000</v>
      </c>
      <c r="CC3" s="86">
        <v>15000</v>
      </c>
      <c r="CD3" s="86">
        <v>35000</v>
      </c>
      <c r="CE3" s="86">
        <v>15000</v>
      </c>
    </row>
    <row r="4" spans="1:555" ht="15.75" thickBot="1"/>
    <row r="5" spans="1:555" ht="53.25" thickBot="1">
      <c r="C5" s="87" t="s">
        <v>380</v>
      </c>
      <c r="D5" s="198">
        <f>SUMIF(C:C,$C$10,D:D)</f>
        <v>4134100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85500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389</v>
      </c>
      <c r="D13" s="351" t="s">
        <v>1771</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 Inscripción de los estudiantes 2. organizaión de los cursos, 3. realización de los cursos</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128</v>
      </c>
      <c r="H16" s="149" t="s">
        <v>46</v>
      </c>
      <c r="I16" s="149" t="s">
        <v>129</v>
      </c>
      <c r="J16" s="149" t="s">
        <v>407</v>
      </c>
      <c r="K16" s="149" t="s">
        <v>408</v>
      </c>
      <c r="L16" s="149" t="s">
        <v>461</v>
      </c>
    </row>
    <row r="17" spans="2:12" ht="15.75" thickBot="1">
      <c r="B17" s="93"/>
      <c r="C17" s="298" t="s">
        <v>1336</v>
      </c>
      <c r="D17" s="158">
        <v>1</v>
      </c>
      <c r="E17" s="96">
        <f>HLOOKUP($C17,$CB$2:$CE$3,2,0)</f>
        <v>15000</v>
      </c>
      <c r="F17" s="97">
        <f>D17*E17</f>
        <v>15000</v>
      </c>
      <c r="G17" s="165" t="s">
        <v>1494</v>
      </c>
      <c r="H17" s="98" t="s">
        <v>1011</v>
      </c>
      <c r="I17" s="98" t="str">
        <f>VLOOKUP(H17,Presupuesto!$B$11:$C$565,2,0)</f>
        <v>EQUIPO DE COMPUTACION</v>
      </c>
      <c r="J17" s="218" t="s">
        <v>1357</v>
      </c>
      <c r="K17" s="98" t="s">
        <v>391</v>
      </c>
      <c r="L17" s="98"/>
    </row>
    <row r="18" spans="2:12">
      <c r="B18" s="93"/>
      <c r="C18" s="298" t="s">
        <v>1334</v>
      </c>
      <c r="D18" s="151">
        <v>1</v>
      </c>
      <c r="E18" s="96">
        <f>HLOOKUP($C18,$CB$2:$CE$3,2,0)</f>
        <v>35000</v>
      </c>
      <c r="F18" s="97">
        <f>D18*E18</f>
        <v>35000</v>
      </c>
      <c r="G18" s="165" t="s">
        <v>1494</v>
      </c>
      <c r="H18" s="101" t="s">
        <v>1011</v>
      </c>
      <c r="I18" s="101" t="str">
        <f>VLOOKUP(H18,Presupuesto!$B$11:$C$565,2,0)</f>
        <v>EQUIPO DE COMPUTACION</v>
      </c>
      <c r="J18" s="98" t="str">
        <f t="shared" ref="J18:J29" si="0">$J$17</f>
        <v>Estudiantes y Graduados</v>
      </c>
      <c r="K18" s="98" t="s">
        <v>409</v>
      </c>
      <c r="L18" s="98"/>
    </row>
    <row r="19" spans="2:12">
      <c r="B19" s="93"/>
      <c r="C19" s="99" t="s">
        <v>73</v>
      </c>
      <c r="D19" s="151"/>
      <c r="E19" s="100">
        <v>4000</v>
      </c>
      <c r="F19" s="97">
        <f t="shared" ref="F19:F30" si="1">D19*E19</f>
        <v>0</v>
      </c>
      <c r="G19" s="165" t="s">
        <v>1494</v>
      </c>
      <c r="H19" s="101" t="s">
        <v>983</v>
      </c>
      <c r="I19" s="101" t="str">
        <f>VLOOKUP(H19,Presupuesto!$B$11:$C$565,2,0)</f>
        <v>EQUIPOS VARIOS DE OFICINA</v>
      </c>
      <c r="J19" s="98" t="str">
        <f t="shared" si="0"/>
        <v>Estudiantes y Graduados</v>
      </c>
      <c r="K19" s="98" t="s">
        <v>392</v>
      </c>
      <c r="L19" s="98"/>
    </row>
    <row r="20" spans="2:12">
      <c r="B20" s="93"/>
      <c r="C20" s="99" t="s">
        <v>74</v>
      </c>
      <c r="D20" s="151">
        <v>2</v>
      </c>
      <c r="E20" s="100">
        <v>8000</v>
      </c>
      <c r="F20" s="97">
        <f t="shared" si="1"/>
        <v>16000</v>
      </c>
      <c r="G20" s="165" t="s">
        <v>1494</v>
      </c>
      <c r="H20" s="101" t="s">
        <v>1011</v>
      </c>
      <c r="I20" s="101" t="str">
        <f>VLOOKUP(H20,Presupuesto!$B$11:$C$565,2,0)</f>
        <v>EQUIPO DE COMPUTACION</v>
      </c>
      <c r="J20" s="98" t="str">
        <f t="shared" si="0"/>
        <v>Estudiantes y Graduados</v>
      </c>
      <c r="K20" s="98" t="s">
        <v>392</v>
      </c>
      <c r="L20" s="98"/>
    </row>
    <row r="21" spans="2:12">
      <c r="B21" s="93"/>
      <c r="C21" s="99" t="s">
        <v>75</v>
      </c>
      <c r="D21" s="151">
        <v>1</v>
      </c>
      <c r="E21" s="100">
        <v>5000</v>
      </c>
      <c r="F21" s="97">
        <f t="shared" si="1"/>
        <v>5000</v>
      </c>
      <c r="G21" s="165" t="s">
        <v>1494</v>
      </c>
      <c r="H21" s="101" t="s">
        <v>1011</v>
      </c>
      <c r="I21" s="101" t="str">
        <f>VLOOKUP(H21,Presupuesto!$B$11:$C$565,2,0)</f>
        <v>EQUIPO DE COMPUTACION</v>
      </c>
      <c r="J21" s="98" t="str">
        <f t="shared" si="0"/>
        <v>Estudiantes y Graduados</v>
      </c>
      <c r="K21" s="98" t="s">
        <v>392</v>
      </c>
      <c r="L21" s="98"/>
    </row>
    <row r="22" spans="2:12">
      <c r="B22" s="93"/>
      <c r="C22" s="99" t="s">
        <v>35</v>
      </c>
      <c r="D22" s="151">
        <v>1</v>
      </c>
      <c r="E22" s="100">
        <v>13000</v>
      </c>
      <c r="F22" s="97">
        <f t="shared" si="1"/>
        <v>13000</v>
      </c>
      <c r="G22" s="165" t="s">
        <v>1494</v>
      </c>
      <c r="H22" s="101" t="s">
        <v>997</v>
      </c>
      <c r="I22" s="101" t="str">
        <f>VLOOKUP(H22,Presupuesto!$B$11:$C$565,2,0)</f>
        <v>EQUIPO DE TRANSPORTE TRACCION Y ELEVACION</v>
      </c>
      <c r="J22" s="98" t="str">
        <f t="shared" si="0"/>
        <v>Estudiantes y Graduados</v>
      </c>
      <c r="K22" s="98" t="s">
        <v>392</v>
      </c>
      <c r="L22" s="98"/>
    </row>
    <row r="23" spans="2:12">
      <c r="B23" s="93"/>
      <c r="C23" s="99" t="s">
        <v>76</v>
      </c>
      <c r="D23" s="151"/>
      <c r="E23" s="100">
        <v>15000</v>
      </c>
      <c r="F23" s="97">
        <f t="shared" si="1"/>
        <v>0</v>
      </c>
      <c r="G23" s="165" t="s">
        <v>1494</v>
      </c>
      <c r="H23" s="101" t="s">
        <v>997</v>
      </c>
      <c r="I23" s="101" t="str">
        <f>VLOOKUP(H23,Presupuesto!$B$11:$C$565,2,0)</f>
        <v>EQUIPO DE TRANSPORTE TRACCION Y ELEVACION</v>
      </c>
      <c r="J23" s="98" t="str">
        <f t="shared" si="0"/>
        <v>Estudiantes y Graduados</v>
      </c>
      <c r="K23" s="98" t="s">
        <v>392</v>
      </c>
      <c r="L23" s="98"/>
    </row>
    <row r="24" spans="2:12">
      <c r="B24" s="93"/>
      <c r="C24" s="99" t="s">
        <v>77</v>
      </c>
      <c r="D24" s="151"/>
      <c r="E24" s="100">
        <v>10000</v>
      </c>
      <c r="F24" s="97">
        <f t="shared" si="1"/>
        <v>0</v>
      </c>
      <c r="G24" s="165" t="s">
        <v>1494</v>
      </c>
      <c r="H24" s="101" t="s">
        <v>997</v>
      </c>
      <c r="I24" s="101" t="str">
        <f>VLOOKUP(H24,Presupuesto!$B$11:$C$565,2,0)</f>
        <v>EQUIPO DE TRANSPORTE TRACCION Y ELEVACION</v>
      </c>
      <c r="J24" s="98" t="str">
        <f t="shared" si="0"/>
        <v>Estudiantes y Graduados</v>
      </c>
      <c r="K24" s="98" t="s">
        <v>400</v>
      </c>
      <c r="L24" s="98"/>
    </row>
    <row r="25" spans="2:12">
      <c r="C25" s="99" t="s">
        <v>78</v>
      </c>
      <c r="D25" s="151"/>
      <c r="E25" s="100">
        <v>10000</v>
      </c>
      <c r="F25" s="97">
        <f t="shared" si="1"/>
        <v>0</v>
      </c>
      <c r="G25" s="165" t="s">
        <v>1494</v>
      </c>
      <c r="H25" s="101" t="s">
        <v>1043</v>
      </c>
      <c r="I25" s="101" t="str">
        <f>VLOOKUP(H25,Presupuesto!$B$11:$C$565,2,0)</f>
        <v>APLICACIONES INFORMATICAS</v>
      </c>
      <c r="J25" s="98" t="str">
        <f t="shared" si="0"/>
        <v>Estudiantes y Graduados</v>
      </c>
      <c r="K25" s="98" t="s">
        <v>396</v>
      </c>
      <c r="L25" s="98"/>
    </row>
    <row r="26" spans="2:12">
      <c r="C26" s="109" t="s">
        <v>79</v>
      </c>
      <c r="D26" s="151"/>
      <c r="E26" s="100">
        <v>2000</v>
      </c>
      <c r="F26" s="97">
        <f t="shared" si="1"/>
        <v>0</v>
      </c>
      <c r="G26" s="165" t="s">
        <v>1494</v>
      </c>
      <c r="H26" s="110" t="s">
        <v>1011</v>
      </c>
      <c r="I26" s="110" t="str">
        <f>VLOOKUP(H26,Presupuesto!$B$11:$C$565,2,0)</f>
        <v>EQUIPO DE COMPUTACION</v>
      </c>
      <c r="J26" s="98" t="str">
        <f t="shared" si="0"/>
        <v>Estudiantes y Graduados</v>
      </c>
      <c r="K26" s="98" t="s">
        <v>392</v>
      </c>
      <c r="L26" s="98"/>
    </row>
    <row r="27" spans="2:12">
      <c r="C27" s="109" t="s">
        <v>1467</v>
      </c>
      <c r="D27" s="151"/>
      <c r="E27" s="100">
        <v>1500</v>
      </c>
      <c r="F27" s="97">
        <f t="shared" si="1"/>
        <v>0</v>
      </c>
      <c r="G27" s="165" t="s">
        <v>1494</v>
      </c>
      <c r="H27" s="110" t="s">
        <v>943</v>
      </c>
      <c r="I27" s="110" t="str">
        <f>VLOOKUP(H27,Presupuesto!$B$11:$C$565,2,0)</f>
        <v>UTILES Y MATERIALES ELECTRICOS</v>
      </c>
      <c r="J27" s="98" t="str">
        <f t="shared" si="0"/>
        <v>Estudiantes y Graduados</v>
      </c>
      <c r="K27" s="98" t="s">
        <v>392</v>
      </c>
      <c r="L27" s="98"/>
    </row>
    <row r="28" spans="2:12">
      <c r="C28" s="109" t="s">
        <v>80</v>
      </c>
      <c r="D28" s="151"/>
      <c r="E28" s="100">
        <v>1500</v>
      </c>
      <c r="F28" s="97">
        <f t="shared" si="1"/>
        <v>0</v>
      </c>
      <c r="G28" s="165" t="s">
        <v>1494</v>
      </c>
      <c r="H28" s="110" t="s">
        <v>1011</v>
      </c>
      <c r="I28" s="110" t="str">
        <f>VLOOKUP(H28,Presupuesto!$B$11:$C$565,2,0)</f>
        <v>EQUIPO DE COMPUTACION</v>
      </c>
      <c r="J28" s="98" t="str">
        <f t="shared" si="0"/>
        <v>Estudiantes y Graduados</v>
      </c>
      <c r="K28" s="98" t="s">
        <v>392</v>
      </c>
      <c r="L28" s="98"/>
    </row>
    <row r="29" spans="2:12">
      <c r="C29" s="109" t="s">
        <v>81</v>
      </c>
      <c r="D29" s="151">
        <v>3</v>
      </c>
      <c r="E29" s="100">
        <v>500</v>
      </c>
      <c r="F29" s="97">
        <f t="shared" si="1"/>
        <v>1500</v>
      </c>
      <c r="G29" s="165" t="s">
        <v>1494</v>
      </c>
      <c r="H29" s="110" t="s">
        <v>952</v>
      </c>
      <c r="I29" s="110" t="str">
        <f>VLOOKUP(H29,Presupuesto!$B$11:$C$565,2,0)</f>
        <v>OTROS RESPUESTOS Y ACCESORIOS MENORES</v>
      </c>
      <c r="J29" s="98" t="str">
        <f t="shared" si="0"/>
        <v>Estudiantes y Graduados</v>
      </c>
      <c r="K29" s="98" t="s">
        <v>392</v>
      </c>
      <c r="L29" s="98"/>
    </row>
    <row r="30" spans="2:12" ht="15.75" thickBot="1">
      <c r="B30" s="93"/>
      <c r="C30" s="102" t="s">
        <v>82</v>
      </c>
      <c r="D30" s="159"/>
      <c r="E30" s="104">
        <v>20</v>
      </c>
      <c r="F30" s="105">
        <f t="shared" si="1"/>
        <v>0</v>
      </c>
      <c r="G30" s="165" t="s">
        <v>1494</v>
      </c>
      <c r="H30" s="106" t="s">
        <v>952</v>
      </c>
      <c r="I30" s="106" t="str">
        <f>VLOOKUP(H30,Presupuesto!$B$11:$C$565,2,0)</f>
        <v>OTROS RESPUESTOS Y ACCESORIOS MENORES</v>
      </c>
      <c r="J30" s="106" t="str">
        <f t="shared" ref="J30" si="2">$J$17</f>
        <v>Estudiantes y Graduados</v>
      </c>
      <c r="K30" s="124" t="s">
        <v>391</v>
      </c>
      <c r="L30" s="124"/>
    </row>
    <row r="31" spans="2:12">
      <c r="B31" s="93"/>
      <c r="F31" s="93"/>
      <c r="G31" s="76"/>
      <c r="H31" s="76"/>
      <c r="I31" s="76"/>
    </row>
    <row r="32" spans="2:12" ht="15.75" thickBot="1"/>
    <row r="33" spans="3:12" ht="15.75" thickBot="1">
      <c r="C33" s="29" t="s">
        <v>43</v>
      </c>
      <c r="D33" s="108">
        <f>SUM(F40:F53)</f>
        <v>27000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389</v>
      </c>
      <c r="D36" s="351" t="s">
        <v>1772</v>
      </c>
      <c r="E36" s="93"/>
      <c r="F36" s="93"/>
      <c r="G36" s="93"/>
      <c r="H36" s="76"/>
      <c r="I36" s="76"/>
      <c r="J36" s="76"/>
      <c r="K36" s="112"/>
    </row>
    <row r="37" spans="3:12" ht="18.75">
      <c r="C37" s="210"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 xml:space="preserve">1. Planificación de la feria 2. Ejecución de la feria vocacional </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128</v>
      </c>
      <c r="H39" s="149" t="s">
        <v>46</v>
      </c>
      <c r="I39" s="149" t="s">
        <v>129</v>
      </c>
      <c r="J39" s="149" t="s">
        <v>407</v>
      </c>
      <c r="K39" s="149" t="s">
        <v>408</v>
      </c>
      <c r="L39" s="149" t="s">
        <v>461</v>
      </c>
    </row>
    <row r="40" spans="3:12" ht="15.75" thickBot="1">
      <c r="C40" s="298" t="s">
        <v>1336</v>
      </c>
      <c r="D40" s="158"/>
      <c r="E40" s="96">
        <f>HLOOKUP($C40,$CB$2:$CE$3,2,0)</f>
        <v>15000</v>
      </c>
      <c r="F40" s="97">
        <f>D40*E40</f>
        <v>0</v>
      </c>
      <c r="G40" s="165"/>
      <c r="H40" s="98" t="s">
        <v>1011</v>
      </c>
      <c r="I40" s="98" t="str">
        <f>VLOOKUP(H40,Presupuesto!$B$11:$C$565,2,0)</f>
        <v>EQUIPO DE COMPUTACION</v>
      </c>
      <c r="J40" s="218" t="s">
        <v>1357</v>
      </c>
      <c r="K40" s="98" t="s">
        <v>391</v>
      </c>
      <c r="L40" s="98"/>
    </row>
    <row r="41" spans="3:12">
      <c r="C41" s="298" t="s">
        <v>1334</v>
      </c>
      <c r="D41" s="151"/>
      <c r="E41" s="96">
        <f>HLOOKUP($C41,$CB$2:$CE$3,2,0)</f>
        <v>35000</v>
      </c>
      <c r="F41" s="97">
        <f>D41*E41</f>
        <v>0</v>
      </c>
      <c r="G41" s="165"/>
      <c r="H41" s="101" t="s">
        <v>1011</v>
      </c>
      <c r="I41" s="101" t="str">
        <f>VLOOKUP(H41,Presupuesto!$B$11:$C$565,2,0)</f>
        <v>EQUIPO DE COMPUTACION</v>
      </c>
      <c r="J41" s="98" t="str">
        <f>$J$40</f>
        <v>Estudiantes y Graduados</v>
      </c>
      <c r="K41" s="98" t="s">
        <v>409</v>
      </c>
      <c r="L41" s="98"/>
    </row>
    <row r="42" spans="3:12">
      <c r="C42" s="99" t="s">
        <v>73</v>
      </c>
      <c r="D42" s="151"/>
      <c r="E42" s="100">
        <v>4000</v>
      </c>
      <c r="F42" s="97">
        <f t="shared" ref="F42:F53" si="3">D42*E42</f>
        <v>0</v>
      </c>
      <c r="G42" s="165"/>
      <c r="H42" s="101" t="s">
        <v>983</v>
      </c>
      <c r="I42" s="101" t="str">
        <f>VLOOKUP(H42,Presupuesto!$B$11:$C$565,2,0)</f>
        <v>EQUIPOS VARIOS DE OFICINA</v>
      </c>
      <c r="J42" s="98" t="str">
        <f t="shared" ref="J42:J53" si="4">$J$40</f>
        <v>Estudiantes y Graduados</v>
      </c>
      <c r="K42" s="98" t="s">
        <v>392</v>
      </c>
      <c r="L42" s="98"/>
    </row>
    <row r="43" spans="3:12">
      <c r="C43" s="99" t="s">
        <v>74</v>
      </c>
      <c r="D43" s="151"/>
      <c r="E43" s="100">
        <v>8000</v>
      </c>
      <c r="F43" s="97">
        <f t="shared" si="3"/>
        <v>0</v>
      </c>
      <c r="G43" s="165"/>
      <c r="H43" s="101" t="s">
        <v>1011</v>
      </c>
      <c r="I43" s="101" t="str">
        <f>VLOOKUP(H43,Presupuesto!$B$11:$C$565,2,0)</f>
        <v>EQUIPO DE COMPUTACION</v>
      </c>
      <c r="J43" s="98" t="str">
        <f t="shared" si="4"/>
        <v>Estudiantes y Graduados</v>
      </c>
      <c r="K43" s="98" t="s">
        <v>392</v>
      </c>
      <c r="L43" s="98"/>
    </row>
    <row r="44" spans="3:12">
      <c r="C44" s="99" t="s">
        <v>75</v>
      </c>
      <c r="D44" s="151"/>
      <c r="E44" s="100">
        <v>5000</v>
      </c>
      <c r="F44" s="97">
        <f t="shared" si="3"/>
        <v>0</v>
      </c>
      <c r="G44" s="165"/>
      <c r="H44" s="101" t="s">
        <v>1011</v>
      </c>
      <c r="I44" s="101" t="str">
        <f>VLOOKUP(H44,Presupuesto!$B$11:$C$565,2,0)</f>
        <v>EQUIPO DE COMPUTACION</v>
      </c>
      <c r="J44" s="98" t="str">
        <f t="shared" si="4"/>
        <v>Estudiantes y Graduados</v>
      </c>
      <c r="K44" s="98" t="s">
        <v>392</v>
      </c>
      <c r="L44" s="98"/>
    </row>
    <row r="45" spans="3:12">
      <c r="C45" s="99" t="s">
        <v>35</v>
      </c>
      <c r="D45" s="151"/>
      <c r="E45" s="100">
        <v>13000</v>
      </c>
      <c r="F45" s="97">
        <f t="shared" si="3"/>
        <v>0</v>
      </c>
      <c r="G45" s="165"/>
      <c r="H45" s="101" t="s">
        <v>997</v>
      </c>
      <c r="I45" s="101" t="str">
        <f>VLOOKUP(H45,Presupuesto!$B$11:$C$565,2,0)</f>
        <v>EQUIPO DE TRANSPORTE TRACCION Y ELEVACION</v>
      </c>
      <c r="J45" s="98" t="str">
        <f t="shared" si="4"/>
        <v>Estudiantes y Graduados</v>
      </c>
      <c r="K45" s="98" t="s">
        <v>392</v>
      </c>
      <c r="L45" s="98"/>
    </row>
    <row r="46" spans="3:12">
      <c r="C46" s="99" t="s">
        <v>76</v>
      </c>
      <c r="D46" s="151">
        <v>1</v>
      </c>
      <c r="E46" s="100">
        <v>15000</v>
      </c>
      <c r="F46" s="97">
        <f t="shared" si="3"/>
        <v>15000</v>
      </c>
      <c r="G46" s="165" t="s">
        <v>1494</v>
      </c>
      <c r="H46" s="101" t="s">
        <v>997</v>
      </c>
      <c r="I46" s="101" t="str">
        <f>VLOOKUP(H46,Presupuesto!$B$11:$C$565,2,0)</f>
        <v>EQUIPO DE TRANSPORTE TRACCION Y ELEVACION</v>
      </c>
      <c r="J46" s="98" t="str">
        <f t="shared" si="4"/>
        <v>Estudiantes y Graduados</v>
      </c>
      <c r="K46" s="98" t="s">
        <v>392</v>
      </c>
      <c r="L46" s="98"/>
    </row>
    <row r="47" spans="3:12">
      <c r="C47" s="99" t="s">
        <v>77</v>
      </c>
      <c r="D47" s="151"/>
      <c r="E47" s="100">
        <v>10000</v>
      </c>
      <c r="F47" s="97">
        <f t="shared" si="3"/>
        <v>0</v>
      </c>
      <c r="G47" s="165"/>
      <c r="H47" s="101" t="s">
        <v>997</v>
      </c>
      <c r="I47" s="101" t="str">
        <f>VLOOKUP(H47,Presupuesto!$B$11:$C$565,2,0)</f>
        <v>EQUIPO DE TRANSPORTE TRACCION Y ELEVACION</v>
      </c>
      <c r="J47" s="98" t="str">
        <f t="shared" si="4"/>
        <v>Estudiantes y Graduados</v>
      </c>
      <c r="K47" s="98" t="s">
        <v>400</v>
      </c>
      <c r="L47" s="98"/>
    </row>
    <row r="48" spans="3:12">
      <c r="C48" s="99" t="s">
        <v>78</v>
      </c>
      <c r="D48" s="151"/>
      <c r="E48" s="100">
        <v>10000</v>
      </c>
      <c r="F48" s="97">
        <f t="shared" si="3"/>
        <v>0</v>
      </c>
      <c r="G48" s="165"/>
      <c r="H48" s="101" t="s">
        <v>1043</v>
      </c>
      <c r="I48" s="101" t="str">
        <f>VLOOKUP(H48,Presupuesto!$B$11:$C$565,2,0)</f>
        <v>APLICACIONES INFORMATICAS</v>
      </c>
      <c r="J48" s="98" t="str">
        <f t="shared" si="4"/>
        <v>Estudiantes y Graduados</v>
      </c>
      <c r="K48" s="98" t="s">
        <v>396</v>
      </c>
      <c r="L48" s="98"/>
    </row>
    <row r="49" spans="3:12">
      <c r="C49" s="109" t="s">
        <v>79</v>
      </c>
      <c r="D49" s="151"/>
      <c r="E49" s="100">
        <v>2000</v>
      </c>
      <c r="F49" s="97">
        <f t="shared" si="3"/>
        <v>0</v>
      </c>
      <c r="G49" s="165"/>
      <c r="H49" s="110" t="s">
        <v>1011</v>
      </c>
      <c r="I49" s="110" t="str">
        <f>VLOOKUP(H49,Presupuesto!$B$11:$C$565,2,0)</f>
        <v>EQUIPO DE COMPUTACION</v>
      </c>
      <c r="J49" s="98" t="str">
        <f t="shared" si="4"/>
        <v>Estudiantes y Graduados</v>
      </c>
      <c r="K49" s="98" t="s">
        <v>392</v>
      </c>
      <c r="L49" s="98"/>
    </row>
    <row r="50" spans="3:12">
      <c r="C50" s="109" t="s">
        <v>1467</v>
      </c>
      <c r="D50" s="151">
        <v>8</v>
      </c>
      <c r="E50" s="100">
        <v>1500</v>
      </c>
      <c r="F50" s="97">
        <f t="shared" si="3"/>
        <v>12000</v>
      </c>
      <c r="G50" s="165" t="s">
        <v>1494</v>
      </c>
      <c r="H50" s="110" t="s">
        <v>943</v>
      </c>
      <c r="I50" s="110" t="str">
        <f>VLOOKUP(H50,Presupuesto!$B$11:$C$565,2,0)</f>
        <v>UTILES Y MATERIALES ELECTRICOS</v>
      </c>
      <c r="J50" s="98" t="str">
        <f t="shared" si="4"/>
        <v>Estudiantes y Graduados</v>
      </c>
      <c r="K50" s="98" t="s">
        <v>392</v>
      </c>
      <c r="L50" s="98"/>
    </row>
    <row r="51" spans="3:12">
      <c r="C51" s="109" t="s">
        <v>80</v>
      </c>
      <c r="D51" s="151"/>
      <c r="E51" s="100">
        <v>1500</v>
      </c>
      <c r="F51" s="97">
        <f t="shared" si="3"/>
        <v>0</v>
      </c>
      <c r="G51" s="165"/>
      <c r="H51" s="110" t="s">
        <v>1011</v>
      </c>
      <c r="I51" s="110" t="str">
        <f>VLOOKUP(H51,Presupuesto!$B$11:$C$565,2,0)</f>
        <v>EQUIPO DE COMPUTACION</v>
      </c>
      <c r="J51" s="98" t="str">
        <f t="shared" si="4"/>
        <v>Estudiantes y Graduados</v>
      </c>
      <c r="K51" s="98" t="s">
        <v>392</v>
      </c>
      <c r="L51" s="98"/>
    </row>
    <row r="52" spans="3:12">
      <c r="C52" s="109" t="s">
        <v>81</v>
      </c>
      <c r="D52" s="151"/>
      <c r="E52" s="100">
        <v>500</v>
      </c>
      <c r="F52" s="97">
        <f t="shared" si="3"/>
        <v>0</v>
      </c>
      <c r="G52" s="165"/>
      <c r="H52" s="110" t="s">
        <v>952</v>
      </c>
      <c r="I52" s="110" t="str">
        <f>VLOOKUP(H52,Presupuesto!$B$11:$C$565,2,0)</f>
        <v>OTROS RESPUESTOS Y ACCESORIOS MENORES</v>
      </c>
      <c r="J52" s="98" t="str">
        <f t="shared" si="4"/>
        <v>Estudiantes y Graduados</v>
      </c>
      <c r="K52" s="98" t="s">
        <v>392</v>
      </c>
      <c r="L52" s="98"/>
    </row>
    <row r="53" spans="3:12" ht="15.75" thickBot="1">
      <c r="C53" s="102" t="s">
        <v>82</v>
      </c>
      <c r="D53" s="159"/>
      <c r="E53" s="104">
        <v>20</v>
      </c>
      <c r="F53" s="105">
        <f t="shared" si="3"/>
        <v>0</v>
      </c>
      <c r="G53" s="162"/>
      <c r="H53" s="106" t="s">
        <v>952</v>
      </c>
      <c r="I53" s="106" t="str">
        <f>VLOOKUP(H53,Presupuesto!$B$11:$C$565,2,0)</f>
        <v>OTROS RESPUESTOS Y ACCESORIOS MENORES</v>
      </c>
      <c r="J53" s="106" t="str">
        <f t="shared" si="4"/>
        <v>Estudiantes y Graduados</v>
      </c>
      <c r="K53" s="124" t="s">
        <v>391</v>
      </c>
      <c r="L53" s="124"/>
    </row>
    <row r="55" spans="3:12" ht="15.75" thickBot="1"/>
    <row r="56" spans="3:12" ht="15.75" thickBot="1">
      <c r="C56" s="29" t="s">
        <v>43</v>
      </c>
      <c r="D56" s="108">
        <f>SUM(F63:F76)</f>
        <v>65000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389</v>
      </c>
      <c r="D59" s="351" t="s">
        <v>1809</v>
      </c>
      <c r="E59" s="93"/>
      <c r="F59" s="93"/>
      <c r="G59" s="93"/>
      <c r="H59" s="76"/>
      <c r="I59" s="76"/>
      <c r="J59" s="76"/>
      <c r="K59" s="112"/>
    </row>
    <row r="60" spans="3:12" ht="18.75">
      <c r="C60" s="210"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 xml:space="preserve"> 1. Desarrollar de las distintas ligas deportivas UNAH VS </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128</v>
      </c>
      <c r="H62" s="149" t="s">
        <v>46</v>
      </c>
      <c r="I62" s="149" t="s">
        <v>129</v>
      </c>
      <c r="J62" s="149" t="s">
        <v>407</v>
      </c>
      <c r="K62" s="149" t="s">
        <v>408</v>
      </c>
      <c r="L62" s="149" t="s">
        <v>461</v>
      </c>
    </row>
    <row r="63" spans="3:12" ht="15.75" thickBot="1">
      <c r="C63" s="298" t="s">
        <v>1336</v>
      </c>
      <c r="D63" s="158">
        <v>2</v>
      </c>
      <c r="E63" s="96">
        <f>HLOOKUP($C63,$CB$2:$CE$3,2,0)</f>
        <v>15000</v>
      </c>
      <c r="F63" s="97">
        <f>D63*E63</f>
        <v>30000</v>
      </c>
      <c r="G63" s="165"/>
      <c r="H63" s="98" t="s">
        <v>1011</v>
      </c>
      <c r="I63" s="98" t="str">
        <f>VLOOKUP(H63,Presupuesto!$B$11:$C$565,2,0)</f>
        <v>EQUIPO DE COMPUTACION</v>
      </c>
      <c r="J63" s="218" t="s">
        <v>1444</v>
      </c>
      <c r="K63" s="98" t="s">
        <v>391</v>
      </c>
      <c r="L63" s="98"/>
    </row>
    <row r="64" spans="3:12">
      <c r="C64" s="298" t="s">
        <v>1334</v>
      </c>
      <c r="D64" s="151">
        <v>1</v>
      </c>
      <c r="E64" s="96">
        <f>HLOOKUP($C64,$CB$2:$CE$3,2,0)</f>
        <v>35000</v>
      </c>
      <c r="F64" s="97">
        <f>D64*E64</f>
        <v>35000</v>
      </c>
      <c r="G64" s="165"/>
      <c r="H64" s="101" t="s">
        <v>1011</v>
      </c>
      <c r="I64" s="101" t="str">
        <f>VLOOKUP(H64,Presupuesto!$B$11:$C$565,2,0)</f>
        <v>EQUIPO DE COMPUTACION</v>
      </c>
      <c r="J64" s="98" t="str">
        <f>$J$63</f>
        <v>Posgrado</v>
      </c>
      <c r="K64" s="98" t="s">
        <v>409</v>
      </c>
      <c r="L64" s="98"/>
    </row>
    <row r="65" spans="3:12">
      <c r="C65" s="99" t="s">
        <v>73</v>
      </c>
      <c r="D65" s="151"/>
      <c r="E65" s="100">
        <v>4000</v>
      </c>
      <c r="F65" s="97">
        <f t="shared" ref="F65:F76" si="5">D65*E65</f>
        <v>0</v>
      </c>
      <c r="G65" s="165"/>
      <c r="H65" s="101" t="s">
        <v>983</v>
      </c>
      <c r="I65" s="101" t="str">
        <f>VLOOKUP(H65,Presupuesto!$B$11:$C$565,2,0)</f>
        <v>EQUIPOS VARIOS DE OFICINA</v>
      </c>
      <c r="J65" s="98" t="str">
        <f t="shared" ref="J65:J76" si="6">$J$63</f>
        <v>Posgrado</v>
      </c>
      <c r="K65" s="98" t="s">
        <v>392</v>
      </c>
      <c r="L65" s="98"/>
    </row>
    <row r="66" spans="3:12">
      <c r="C66" s="99" t="s">
        <v>74</v>
      </c>
      <c r="D66" s="151"/>
      <c r="E66" s="100">
        <v>8000</v>
      </c>
      <c r="F66" s="97">
        <f t="shared" si="5"/>
        <v>0</v>
      </c>
      <c r="G66" s="165"/>
      <c r="H66" s="101" t="s">
        <v>1011</v>
      </c>
      <c r="I66" s="101" t="str">
        <f>VLOOKUP(H66,Presupuesto!$B$11:$C$565,2,0)</f>
        <v>EQUIPO DE COMPUTACION</v>
      </c>
      <c r="J66" s="98" t="str">
        <f t="shared" si="6"/>
        <v>Posgrado</v>
      </c>
      <c r="K66" s="98" t="s">
        <v>392</v>
      </c>
      <c r="L66" s="98"/>
    </row>
    <row r="67" spans="3:12">
      <c r="C67" s="99" t="s">
        <v>75</v>
      </c>
      <c r="D67" s="151"/>
      <c r="E67" s="100">
        <v>5000</v>
      </c>
      <c r="F67" s="97">
        <f t="shared" si="5"/>
        <v>0</v>
      </c>
      <c r="G67" s="165"/>
      <c r="H67" s="101" t="s">
        <v>1011</v>
      </c>
      <c r="I67" s="101" t="str">
        <f>VLOOKUP(H67,Presupuesto!$B$11:$C$565,2,0)</f>
        <v>EQUIPO DE COMPUTACION</v>
      </c>
      <c r="J67" s="98" t="str">
        <f t="shared" si="6"/>
        <v>Posgrado</v>
      </c>
      <c r="K67" s="98" t="s">
        <v>392</v>
      </c>
      <c r="L67" s="98"/>
    </row>
    <row r="68" spans="3:12">
      <c r="C68" s="99" t="s">
        <v>35</v>
      </c>
      <c r="D68" s="151"/>
      <c r="E68" s="100">
        <v>13000</v>
      </c>
      <c r="F68" s="97">
        <f t="shared" si="5"/>
        <v>0</v>
      </c>
      <c r="G68" s="165"/>
      <c r="H68" s="101" t="s">
        <v>997</v>
      </c>
      <c r="I68" s="101" t="str">
        <f>VLOOKUP(H68,Presupuesto!$B$11:$C$565,2,0)</f>
        <v>EQUIPO DE TRANSPORTE TRACCION Y ELEVACION</v>
      </c>
      <c r="J68" s="98" t="str">
        <f t="shared" si="6"/>
        <v>Posgrado</v>
      </c>
      <c r="K68" s="98" t="s">
        <v>392</v>
      </c>
      <c r="L68" s="98"/>
    </row>
    <row r="69" spans="3:12">
      <c r="C69" s="99" t="s">
        <v>76</v>
      </c>
      <c r="D69" s="151"/>
      <c r="E69" s="100">
        <v>15000</v>
      </c>
      <c r="F69" s="97">
        <f t="shared" si="5"/>
        <v>0</v>
      </c>
      <c r="G69" s="165"/>
      <c r="H69" s="101" t="s">
        <v>997</v>
      </c>
      <c r="I69" s="101" t="str">
        <f>VLOOKUP(H69,Presupuesto!$B$11:$C$565,2,0)</f>
        <v>EQUIPO DE TRANSPORTE TRACCION Y ELEVACION</v>
      </c>
      <c r="J69" s="98" t="str">
        <f t="shared" si="6"/>
        <v>Posgrado</v>
      </c>
      <c r="K69" s="98" t="s">
        <v>392</v>
      </c>
      <c r="L69" s="98"/>
    </row>
    <row r="70" spans="3:12">
      <c r="C70" s="99" t="s">
        <v>77</v>
      </c>
      <c r="D70" s="151"/>
      <c r="E70" s="100">
        <v>10000</v>
      </c>
      <c r="F70" s="97">
        <f t="shared" si="5"/>
        <v>0</v>
      </c>
      <c r="G70" s="165"/>
      <c r="H70" s="101" t="s">
        <v>997</v>
      </c>
      <c r="I70" s="101" t="str">
        <f>VLOOKUP(H70,Presupuesto!$B$11:$C$565,2,0)</f>
        <v>EQUIPO DE TRANSPORTE TRACCION Y ELEVACION</v>
      </c>
      <c r="J70" s="98" t="str">
        <f t="shared" si="6"/>
        <v>Posgrado</v>
      </c>
      <c r="K70" s="98" t="s">
        <v>400</v>
      </c>
      <c r="L70" s="98"/>
    </row>
    <row r="71" spans="3:12">
      <c r="C71" s="99" t="s">
        <v>78</v>
      </c>
      <c r="D71" s="151"/>
      <c r="E71" s="100">
        <v>10000</v>
      </c>
      <c r="F71" s="97">
        <f t="shared" si="5"/>
        <v>0</v>
      </c>
      <c r="G71" s="165"/>
      <c r="H71" s="101" t="s">
        <v>1043</v>
      </c>
      <c r="I71" s="101" t="str">
        <f>VLOOKUP(H71,Presupuesto!$B$11:$C$565,2,0)</f>
        <v>APLICACIONES INFORMATICAS</v>
      </c>
      <c r="J71" s="98" t="str">
        <f t="shared" si="6"/>
        <v>Posgrado</v>
      </c>
      <c r="K71" s="98" t="s">
        <v>396</v>
      </c>
      <c r="L71" s="98"/>
    </row>
    <row r="72" spans="3:12">
      <c r="C72" s="109" t="s">
        <v>79</v>
      </c>
      <c r="D72" s="151"/>
      <c r="E72" s="100">
        <v>2000</v>
      </c>
      <c r="F72" s="97">
        <f t="shared" si="5"/>
        <v>0</v>
      </c>
      <c r="G72" s="165"/>
      <c r="H72" s="110" t="s">
        <v>1011</v>
      </c>
      <c r="I72" s="110" t="str">
        <f>VLOOKUP(H72,Presupuesto!$B$11:$C$565,2,0)</f>
        <v>EQUIPO DE COMPUTACION</v>
      </c>
      <c r="J72" s="98" t="str">
        <f t="shared" si="6"/>
        <v>Posgrado</v>
      </c>
      <c r="K72" s="98" t="s">
        <v>392</v>
      </c>
      <c r="L72" s="98"/>
    </row>
    <row r="73" spans="3:12">
      <c r="C73" s="109" t="s">
        <v>1467</v>
      </c>
      <c r="D73" s="151"/>
      <c r="E73" s="100">
        <v>1500</v>
      </c>
      <c r="F73" s="97">
        <f t="shared" si="5"/>
        <v>0</v>
      </c>
      <c r="G73" s="165"/>
      <c r="H73" s="110" t="s">
        <v>943</v>
      </c>
      <c r="I73" s="110" t="str">
        <f>VLOOKUP(H73,Presupuesto!$B$11:$C$565,2,0)</f>
        <v>UTILES Y MATERIALES ELECTRICOS</v>
      </c>
      <c r="J73" s="98" t="str">
        <f t="shared" si="6"/>
        <v>Posgrado</v>
      </c>
      <c r="K73" s="98" t="s">
        <v>392</v>
      </c>
      <c r="L73" s="98"/>
    </row>
    <row r="74" spans="3:12">
      <c r="C74" s="109" t="s">
        <v>80</v>
      </c>
      <c r="D74" s="151"/>
      <c r="E74" s="100">
        <v>1500</v>
      </c>
      <c r="F74" s="97">
        <f t="shared" si="5"/>
        <v>0</v>
      </c>
      <c r="G74" s="165"/>
      <c r="H74" s="110" t="s">
        <v>1011</v>
      </c>
      <c r="I74" s="110" t="str">
        <f>VLOOKUP(H74,Presupuesto!$B$11:$C$565,2,0)</f>
        <v>EQUIPO DE COMPUTACION</v>
      </c>
      <c r="J74" s="98" t="str">
        <f t="shared" si="6"/>
        <v>Posgrado</v>
      </c>
      <c r="K74" s="98" t="s">
        <v>392</v>
      </c>
      <c r="L74" s="98"/>
    </row>
    <row r="75" spans="3:12">
      <c r="C75" s="109" t="s">
        <v>81</v>
      </c>
      <c r="D75" s="151"/>
      <c r="E75" s="100">
        <v>500</v>
      </c>
      <c r="F75" s="97">
        <f t="shared" si="5"/>
        <v>0</v>
      </c>
      <c r="G75" s="165"/>
      <c r="H75" s="110" t="s">
        <v>952</v>
      </c>
      <c r="I75" s="110" t="str">
        <f>VLOOKUP(H75,Presupuesto!$B$11:$C$565,2,0)</f>
        <v>OTROS RESPUESTOS Y ACCESORIOS MENORES</v>
      </c>
      <c r="J75" s="98" t="str">
        <f t="shared" si="6"/>
        <v>Posgrado</v>
      </c>
      <c r="K75" s="98" t="s">
        <v>392</v>
      </c>
      <c r="L75" s="98"/>
    </row>
    <row r="76" spans="3:12" ht="15.75" thickBot="1">
      <c r="C76" s="102" t="s">
        <v>82</v>
      </c>
      <c r="D76" s="159"/>
      <c r="E76" s="104">
        <v>20</v>
      </c>
      <c r="F76" s="105">
        <f t="shared" si="5"/>
        <v>0</v>
      </c>
      <c r="G76" s="162"/>
      <c r="H76" s="106" t="s">
        <v>952</v>
      </c>
      <c r="I76" s="106" t="str">
        <f>VLOOKUP(H76,Presupuesto!$B$11:$C$565,2,0)</f>
        <v>OTROS RESPUESTOS Y ACCESORIOS MENORES</v>
      </c>
      <c r="J76" s="106" t="str">
        <f t="shared" si="6"/>
        <v>Posgrado</v>
      </c>
      <c r="K76" s="124" t="s">
        <v>391</v>
      </c>
      <c r="L76" s="124"/>
    </row>
    <row r="77" spans="3:12">
      <c r="F77" s="93"/>
      <c r="G77" s="76"/>
      <c r="H77" s="76"/>
      <c r="I77" s="76"/>
    </row>
    <row r="78" spans="3:12" ht="15.75" thickBot="1"/>
    <row r="79" spans="3:12" ht="15.75" thickBot="1">
      <c r="C79" s="29" t="s">
        <v>43</v>
      </c>
      <c r="D79" s="108">
        <f>SUM(F86:F99)</f>
        <v>635100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389</v>
      </c>
      <c r="D82" s="351" t="s">
        <v>2204</v>
      </c>
      <c r="E82" s="93"/>
      <c r="F82" s="93"/>
      <c r="G82" s="93"/>
      <c r="H82" s="76"/>
      <c r="I82" s="76"/>
      <c r="J82" s="76"/>
      <c r="K82" s="112"/>
    </row>
    <row r="83" spans="3:12" ht="18.75">
      <c r="C83" s="210"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 xml:space="preserve">1. Asignar responsable de seguimiento a las propuestas            2. Solicitar informes de avances.          3. Realizar Gestiones ante las Autoridades Superiores. </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128</v>
      </c>
      <c r="H85" s="149" t="s">
        <v>46</v>
      </c>
      <c r="I85" s="149" t="s">
        <v>129</v>
      </c>
      <c r="J85" s="149" t="s">
        <v>407</v>
      </c>
      <c r="K85" s="149" t="s">
        <v>408</v>
      </c>
      <c r="L85" s="149" t="s">
        <v>461</v>
      </c>
    </row>
    <row r="86" spans="3:12" ht="15.75" thickBot="1">
      <c r="C86" s="298" t="s">
        <v>1336</v>
      </c>
      <c r="D86" s="158">
        <v>30</v>
      </c>
      <c r="E86" s="96">
        <f>HLOOKUP($C86,$CB$2:$CE$3,2,0)</f>
        <v>15000</v>
      </c>
      <c r="F86" s="97">
        <f>D86*E86</f>
        <v>450000</v>
      </c>
      <c r="G86" s="165" t="s">
        <v>1494</v>
      </c>
      <c r="H86" s="98" t="s">
        <v>1011</v>
      </c>
      <c r="I86" s="98" t="str">
        <f>VLOOKUP(H86,Presupuesto!$B$11:$C$565,2,0)</f>
        <v>EQUIPO DE COMPUTACION</v>
      </c>
      <c r="J86" s="218" t="s">
        <v>469</v>
      </c>
      <c r="K86" s="98" t="s">
        <v>391</v>
      </c>
      <c r="L86" s="98"/>
    </row>
    <row r="87" spans="3:12">
      <c r="C87" s="298" t="s">
        <v>1334</v>
      </c>
      <c r="D87" s="151">
        <v>1</v>
      </c>
      <c r="E87" s="96">
        <f>HLOOKUP($C87,$CB$2:$CE$3,2,0)</f>
        <v>35000</v>
      </c>
      <c r="F87" s="97">
        <f>D87*E87</f>
        <v>35000</v>
      </c>
      <c r="G87" s="165" t="s">
        <v>1494</v>
      </c>
      <c r="H87" s="101" t="s">
        <v>1011</v>
      </c>
      <c r="I87" s="101" t="str">
        <f>VLOOKUP(H87,Presupuesto!$B$11:$C$565,2,0)</f>
        <v>EQUIPO DE COMPUTACION</v>
      </c>
      <c r="J87" s="98" t="str">
        <f>$J$86</f>
        <v>Gestión del Conocimiento</v>
      </c>
      <c r="K87" s="98" t="s">
        <v>409</v>
      </c>
      <c r="L87" s="98"/>
    </row>
    <row r="88" spans="3:12">
      <c r="C88" s="99" t="s">
        <v>73</v>
      </c>
      <c r="D88" s="151">
        <v>1</v>
      </c>
      <c r="E88" s="100">
        <v>4000</v>
      </c>
      <c r="F88" s="97">
        <f t="shared" ref="F88:F99" si="7">D88*E88</f>
        <v>4000</v>
      </c>
      <c r="G88" s="165" t="s">
        <v>1494</v>
      </c>
      <c r="H88" s="101" t="s">
        <v>983</v>
      </c>
      <c r="I88" s="101" t="str">
        <f>VLOOKUP(H88,Presupuesto!$B$11:$C$565,2,0)</f>
        <v>EQUIPOS VARIOS DE OFICINA</v>
      </c>
      <c r="J88" s="98" t="str">
        <f t="shared" ref="J88:J99" si="8">$J$86</f>
        <v>Gestión del Conocimiento</v>
      </c>
      <c r="K88" s="98" t="s">
        <v>392</v>
      </c>
      <c r="L88" s="98"/>
    </row>
    <row r="89" spans="3:12">
      <c r="C89" s="99" t="s">
        <v>74</v>
      </c>
      <c r="D89" s="151">
        <v>1</v>
      </c>
      <c r="E89" s="100">
        <v>8000</v>
      </c>
      <c r="F89" s="97">
        <f t="shared" si="7"/>
        <v>8000</v>
      </c>
      <c r="G89" s="165" t="s">
        <v>1494</v>
      </c>
      <c r="H89" s="101" t="s">
        <v>1011</v>
      </c>
      <c r="I89" s="101" t="str">
        <f>VLOOKUP(H89,Presupuesto!$B$11:$C$565,2,0)</f>
        <v>EQUIPO DE COMPUTACION</v>
      </c>
      <c r="J89" s="98" t="str">
        <f t="shared" si="8"/>
        <v>Gestión del Conocimiento</v>
      </c>
      <c r="K89" s="98" t="s">
        <v>392</v>
      </c>
      <c r="L89" s="98"/>
    </row>
    <row r="90" spans="3:12">
      <c r="C90" s="99" t="s">
        <v>75</v>
      </c>
      <c r="D90" s="151">
        <v>1</v>
      </c>
      <c r="E90" s="100">
        <v>5000</v>
      </c>
      <c r="F90" s="97">
        <f t="shared" si="7"/>
        <v>5000</v>
      </c>
      <c r="G90" s="165" t="s">
        <v>1494</v>
      </c>
      <c r="H90" s="101" t="s">
        <v>1011</v>
      </c>
      <c r="I90" s="101" t="str">
        <f>VLOOKUP(H90,Presupuesto!$B$11:$C$565,2,0)</f>
        <v>EQUIPO DE COMPUTACION</v>
      </c>
      <c r="J90" s="98" t="str">
        <f t="shared" si="8"/>
        <v>Gestión del Conocimiento</v>
      </c>
      <c r="K90" s="98" t="s">
        <v>392</v>
      </c>
      <c r="L90" s="98"/>
    </row>
    <row r="91" spans="3:12">
      <c r="C91" s="99" t="s">
        <v>35</v>
      </c>
      <c r="D91" s="151">
        <v>2</v>
      </c>
      <c r="E91" s="100">
        <v>13000</v>
      </c>
      <c r="F91" s="97">
        <f t="shared" si="7"/>
        <v>26000</v>
      </c>
      <c r="G91" s="165" t="s">
        <v>1494</v>
      </c>
      <c r="H91" s="101" t="s">
        <v>997</v>
      </c>
      <c r="I91" s="101" t="str">
        <f>VLOOKUP(H91,Presupuesto!$B$11:$C$565,2,0)</f>
        <v>EQUIPO DE TRANSPORTE TRACCION Y ELEVACION</v>
      </c>
      <c r="J91" s="98" t="str">
        <f t="shared" si="8"/>
        <v>Gestión del Conocimiento</v>
      </c>
      <c r="K91" s="98" t="s">
        <v>392</v>
      </c>
      <c r="L91" s="98"/>
    </row>
    <row r="92" spans="3:12">
      <c r="C92" s="99" t="s">
        <v>76</v>
      </c>
      <c r="D92" s="151">
        <v>1</v>
      </c>
      <c r="E92" s="100">
        <v>15000</v>
      </c>
      <c r="F92" s="97">
        <f t="shared" si="7"/>
        <v>15000</v>
      </c>
      <c r="G92" s="165" t="s">
        <v>1494</v>
      </c>
      <c r="H92" s="101" t="s">
        <v>997</v>
      </c>
      <c r="I92" s="101" t="str">
        <f>VLOOKUP(H92,Presupuesto!$B$11:$C$565,2,0)</f>
        <v>EQUIPO DE TRANSPORTE TRACCION Y ELEVACION</v>
      </c>
      <c r="J92" s="98" t="str">
        <f t="shared" si="8"/>
        <v>Gestión del Conocimiento</v>
      </c>
      <c r="K92" s="98" t="s">
        <v>392</v>
      </c>
      <c r="L92" s="98"/>
    </row>
    <row r="93" spans="3:12">
      <c r="C93" s="99" t="s">
        <v>77</v>
      </c>
      <c r="D93" s="151"/>
      <c r="E93" s="100">
        <v>10000</v>
      </c>
      <c r="F93" s="97">
        <f t="shared" si="7"/>
        <v>0</v>
      </c>
      <c r="G93" s="165" t="s">
        <v>1494</v>
      </c>
      <c r="H93" s="101" t="s">
        <v>997</v>
      </c>
      <c r="I93" s="101" t="str">
        <f>VLOOKUP(H93,Presupuesto!$B$11:$C$565,2,0)</f>
        <v>EQUIPO DE TRANSPORTE TRACCION Y ELEVACION</v>
      </c>
      <c r="J93" s="98" t="str">
        <f t="shared" si="8"/>
        <v>Gestión del Conocimiento</v>
      </c>
      <c r="K93" s="98" t="s">
        <v>400</v>
      </c>
      <c r="L93" s="98"/>
    </row>
    <row r="94" spans="3:12">
      <c r="C94" s="99" t="s">
        <v>78</v>
      </c>
      <c r="D94" s="151">
        <v>30</v>
      </c>
      <c r="E94" s="100">
        <v>1320</v>
      </c>
      <c r="F94" s="97">
        <f t="shared" si="7"/>
        <v>39600</v>
      </c>
      <c r="G94" s="165" t="s">
        <v>1494</v>
      </c>
      <c r="H94" s="101" t="s">
        <v>1043</v>
      </c>
      <c r="I94" s="101" t="str">
        <f>VLOOKUP(H94,Presupuesto!$B$11:$C$565,2,0)</f>
        <v>APLICACIONES INFORMATICAS</v>
      </c>
      <c r="J94" s="98" t="str">
        <f t="shared" si="8"/>
        <v>Gestión del Conocimiento</v>
      </c>
      <c r="K94" s="98" t="s">
        <v>396</v>
      </c>
      <c r="L94" s="98"/>
    </row>
    <row r="95" spans="3:12">
      <c r="C95" s="109" t="s">
        <v>79</v>
      </c>
      <c r="D95" s="151">
        <v>1</v>
      </c>
      <c r="E95" s="100">
        <v>2000</v>
      </c>
      <c r="F95" s="97">
        <f t="shared" si="7"/>
        <v>2000</v>
      </c>
      <c r="G95" s="165" t="s">
        <v>1494</v>
      </c>
      <c r="H95" s="110" t="s">
        <v>1011</v>
      </c>
      <c r="I95" s="110" t="str">
        <f>VLOOKUP(H95,Presupuesto!$B$11:$C$565,2,0)</f>
        <v>EQUIPO DE COMPUTACION</v>
      </c>
      <c r="J95" s="98" t="str">
        <f t="shared" si="8"/>
        <v>Gestión del Conocimiento</v>
      </c>
      <c r="K95" s="98" t="s">
        <v>392</v>
      </c>
      <c r="L95" s="98"/>
    </row>
    <row r="96" spans="3:12">
      <c r="C96" s="109" t="s">
        <v>1467</v>
      </c>
      <c r="D96" s="151">
        <v>30</v>
      </c>
      <c r="E96" s="100">
        <v>1500</v>
      </c>
      <c r="F96" s="97">
        <f t="shared" si="7"/>
        <v>45000</v>
      </c>
      <c r="G96" s="165" t="s">
        <v>1494</v>
      </c>
      <c r="H96" s="110" t="s">
        <v>943</v>
      </c>
      <c r="I96" s="110" t="str">
        <f>VLOOKUP(H96,Presupuesto!$B$11:$C$565,2,0)</f>
        <v>UTILES Y MATERIALES ELECTRICOS</v>
      </c>
      <c r="J96" s="98" t="str">
        <f t="shared" si="8"/>
        <v>Gestión del Conocimiento</v>
      </c>
      <c r="K96" s="98" t="s">
        <v>392</v>
      </c>
      <c r="L96" s="98"/>
    </row>
    <row r="97" spans="3:12">
      <c r="C97" s="109" t="s">
        <v>80</v>
      </c>
      <c r="D97" s="151">
        <v>1</v>
      </c>
      <c r="E97" s="100">
        <v>1500</v>
      </c>
      <c r="F97" s="97">
        <f t="shared" si="7"/>
        <v>1500</v>
      </c>
      <c r="G97" s="165" t="s">
        <v>1494</v>
      </c>
      <c r="H97" s="110" t="s">
        <v>1011</v>
      </c>
      <c r="I97" s="110" t="str">
        <f>VLOOKUP(H97,Presupuesto!$B$11:$C$565,2,0)</f>
        <v>EQUIPO DE COMPUTACION</v>
      </c>
      <c r="J97" s="98" t="str">
        <f t="shared" si="8"/>
        <v>Gestión del Conocimiento</v>
      </c>
      <c r="K97" s="98" t="s">
        <v>392</v>
      </c>
      <c r="L97" s="98"/>
    </row>
    <row r="98" spans="3:12">
      <c r="C98" s="109" t="s">
        <v>81</v>
      </c>
      <c r="D98" s="151"/>
      <c r="E98" s="100">
        <v>500</v>
      </c>
      <c r="F98" s="97">
        <f t="shared" si="7"/>
        <v>0</v>
      </c>
      <c r="G98" s="165" t="s">
        <v>1494</v>
      </c>
      <c r="H98" s="110" t="s">
        <v>952</v>
      </c>
      <c r="I98" s="110" t="str">
        <f>VLOOKUP(H98,Presupuesto!$B$11:$C$565,2,0)</f>
        <v>OTROS RESPUESTOS Y ACCESORIOS MENORES</v>
      </c>
      <c r="J98" s="98" t="str">
        <f t="shared" si="8"/>
        <v>Gestión del Conocimiento</v>
      </c>
      <c r="K98" s="98" t="s">
        <v>392</v>
      </c>
      <c r="L98" s="98"/>
    </row>
    <row r="99" spans="3:12" ht="15.75" thickBot="1">
      <c r="C99" s="102" t="s">
        <v>1864</v>
      </c>
      <c r="D99" s="159">
        <v>1</v>
      </c>
      <c r="E99" s="104">
        <v>4000</v>
      </c>
      <c r="F99" s="105">
        <f t="shared" si="7"/>
        <v>4000</v>
      </c>
      <c r="G99" s="165" t="s">
        <v>1494</v>
      </c>
      <c r="H99" s="106" t="s">
        <v>952</v>
      </c>
      <c r="I99" s="106" t="str">
        <f>VLOOKUP(H99,Presupuesto!$B$11:$C$565,2,0)</f>
        <v>OTROS RESPUESTOS Y ACCESORIOS MENORES</v>
      </c>
      <c r="J99" s="106" t="str">
        <f t="shared" si="8"/>
        <v>Gestión del Conocimiento</v>
      </c>
      <c r="K99" s="124" t="s">
        <v>391</v>
      </c>
      <c r="L99" s="124"/>
    </row>
    <row r="101" spans="3:12" ht="15.75" thickBot="1"/>
    <row r="102" spans="3:12" ht="15.75" thickBot="1">
      <c r="C102" s="29" t="s">
        <v>43</v>
      </c>
      <c r="D102" s="108">
        <f>SUM(F109:F122)</f>
        <v>635100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389</v>
      </c>
      <c r="D105" s="351" t="s">
        <v>1906</v>
      </c>
      <c r="E105" s="93"/>
      <c r="F105" s="93"/>
      <c r="G105" s="93"/>
      <c r="H105" s="76"/>
      <c r="I105" s="76"/>
      <c r="J105" s="76"/>
      <c r="K105" s="112"/>
    </row>
    <row r="106" spans="3:12" ht="18.75">
      <c r="C106" s="210" t="str">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 xml:space="preserve">1. Gestión para nuevo laboratorio. 2. Gestión construcción anexo a la sala de innovación y tecnología </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128</v>
      </c>
      <c r="H108" s="149" t="s">
        <v>46</v>
      </c>
      <c r="I108" s="149" t="s">
        <v>129</v>
      </c>
      <c r="J108" s="149" t="s">
        <v>407</v>
      </c>
      <c r="K108" s="149" t="s">
        <v>408</v>
      </c>
      <c r="L108" s="149" t="s">
        <v>461</v>
      </c>
    </row>
    <row r="109" spans="3:12" ht="15.75" thickBot="1">
      <c r="C109" s="298" t="s">
        <v>1336</v>
      </c>
      <c r="D109" s="158">
        <v>30</v>
      </c>
      <c r="E109" s="96">
        <f>HLOOKUP($C109,$CB$2:$CE$3,2,0)</f>
        <v>15000</v>
      </c>
      <c r="F109" s="97">
        <f>D109*E109</f>
        <v>450000</v>
      </c>
      <c r="G109" s="165" t="s">
        <v>1494</v>
      </c>
      <c r="H109" s="98" t="s">
        <v>1011</v>
      </c>
      <c r="I109" s="98" t="str">
        <f>VLOOKUP(H109,Presupuesto!$B$11:$C$565,2,0)</f>
        <v>EQUIPO DE COMPUTACION</v>
      </c>
      <c r="J109" s="218" t="s">
        <v>1360</v>
      </c>
      <c r="K109" s="98" t="s">
        <v>391</v>
      </c>
      <c r="L109" s="98"/>
    </row>
    <row r="110" spans="3:12">
      <c r="C110" s="298" t="s">
        <v>1334</v>
      </c>
      <c r="D110" s="151">
        <v>1</v>
      </c>
      <c r="E110" s="96">
        <f>HLOOKUP($C110,$CB$2:$CE$3,2,0)</f>
        <v>35000</v>
      </c>
      <c r="F110" s="97">
        <f>D110*E110</f>
        <v>35000</v>
      </c>
      <c r="G110" s="165" t="s">
        <v>1494</v>
      </c>
      <c r="H110" s="101" t="s">
        <v>1011</v>
      </c>
      <c r="I110" s="101" t="str">
        <f>VLOOKUP(H110,Presupuesto!$B$11:$C$565,2,0)</f>
        <v>EQUIPO DE COMPUTACION</v>
      </c>
      <c r="J110" s="98" t="str">
        <f>$J$109</f>
        <v>Cultura de Innovación Institucional y Educativa</v>
      </c>
      <c r="K110" s="98" t="s">
        <v>409</v>
      </c>
      <c r="L110" s="98"/>
    </row>
    <row r="111" spans="3:12">
      <c r="C111" s="99" t="s">
        <v>73</v>
      </c>
      <c r="D111" s="151">
        <v>1</v>
      </c>
      <c r="E111" s="100">
        <v>4000</v>
      </c>
      <c r="F111" s="97">
        <f t="shared" ref="F111:F122" si="9">D111*E111</f>
        <v>4000</v>
      </c>
      <c r="G111" s="165" t="s">
        <v>1494</v>
      </c>
      <c r="H111" s="101" t="s">
        <v>983</v>
      </c>
      <c r="I111" s="101" t="str">
        <f>VLOOKUP(H111,Presupuesto!$B$11:$C$565,2,0)</f>
        <v>EQUIPOS VARIOS DE OFICINA</v>
      </c>
      <c r="J111" s="98" t="str">
        <f t="shared" ref="J111:J122" si="10">$J$109</f>
        <v>Cultura de Innovación Institucional y Educativa</v>
      </c>
      <c r="K111" s="98" t="s">
        <v>392</v>
      </c>
      <c r="L111" s="98"/>
    </row>
    <row r="112" spans="3:12">
      <c r="C112" s="99" t="s">
        <v>74</v>
      </c>
      <c r="D112" s="151">
        <v>1</v>
      </c>
      <c r="E112" s="100">
        <v>8000</v>
      </c>
      <c r="F112" s="97">
        <f t="shared" si="9"/>
        <v>8000</v>
      </c>
      <c r="G112" s="165" t="s">
        <v>1494</v>
      </c>
      <c r="H112" s="101" t="s">
        <v>1011</v>
      </c>
      <c r="I112" s="101" t="str">
        <f>VLOOKUP(H112,Presupuesto!$B$11:$C$565,2,0)</f>
        <v>EQUIPO DE COMPUTACION</v>
      </c>
      <c r="J112" s="98" t="str">
        <f t="shared" si="10"/>
        <v>Cultura de Innovación Institucional y Educativa</v>
      </c>
      <c r="K112" s="98" t="s">
        <v>392</v>
      </c>
      <c r="L112" s="98"/>
    </row>
    <row r="113" spans="3:12">
      <c r="C113" s="99" t="s">
        <v>75</v>
      </c>
      <c r="D113" s="151">
        <v>1</v>
      </c>
      <c r="E113" s="100">
        <v>5000</v>
      </c>
      <c r="F113" s="97">
        <f t="shared" si="9"/>
        <v>5000</v>
      </c>
      <c r="G113" s="165" t="s">
        <v>1494</v>
      </c>
      <c r="H113" s="101" t="s">
        <v>1011</v>
      </c>
      <c r="I113" s="101" t="str">
        <f>VLOOKUP(H113,Presupuesto!$B$11:$C$565,2,0)</f>
        <v>EQUIPO DE COMPUTACION</v>
      </c>
      <c r="J113" s="98" t="str">
        <f t="shared" si="10"/>
        <v>Cultura de Innovación Institucional y Educativa</v>
      </c>
      <c r="K113" s="98" t="s">
        <v>392</v>
      </c>
      <c r="L113" s="98"/>
    </row>
    <row r="114" spans="3:12">
      <c r="C114" s="99" t="s">
        <v>35</v>
      </c>
      <c r="D114" s="151">
        <v>2</v>
      </c>
      <c r="E114" s="100">
        <v>13000</v>
      </c>
      <c r="F114" s="97">
        <f t="shared" si="9"/>
        <v>26000</v>
      </c>
      <c r="G114" s="165" t="s">
        <v>1494</v>
      </c>
      <c r="H114" s="101" t="s">
        <v>997</v>
      </c>
      <c r="I114" s="101" t="str">
        <f>VLOOKUP(H114,Presupuesto!$B$11:$C$565,2,0)</f>
        <v>EQUIPO DE TRANSPORTE TRACCION Y ELEVACION</v>
      </c>
      <c r="J114" s="98" t="str">
        <f t="shared" si="10"/>
        <v>Cultura de Innovación Institucional y Educativa</v>
      </c>
      <c r="K114" s="98" t="s">
        <v>392</v>
      </c>
      <c r="L114" s="98"/>
    </row>
    <row r="115" spans="3:12">
      <c r="C115" s="99" t="s">
        <v>76</v>
      </c>
      <c r="D115" s="151">
        <v>1</v>
      </c>
      <c r="E115" s="100">
        <v>15000</v>
      </c>
      <c r="F115" s="97">
        <f t="shared" si="9"/>
        <v>15000</v>
      </c>
      <c r="G115" s="165" t="s">
        <v>1494</v>
      </c>
      <c r="H115" s="101" t="s">
        <v>997</v>
      </c>
      <c r="I115" s="101" t="str">
        <f>VLOOKUP(H115,Presupuesto!$B$11:$C$565,2,0)</f>
        <v>EQUIPO DE TRANSPORTE TRACCION Y ELEVACION</v>
      </c>
      <c r="J115" s="98" t="str">
        <f t="shared" si="10"/>
        <v>Cultura de Innovación Institucional y Educativa</v>
      </c>
      <c r="K115" s="98" t="s">
        <v>392</v>
      </c>
      <c r="L115" s="98"/>
    </row>
    <row r="116" spans="3:12">
      <c r="C116" s="99" t="s">
        <v>77</v>
      </c>
      <c r="D116" s="151"/>
      <c r="E116" s="100">
        <v>10000</v>
      </c>
      <c r="F116" s="97">
        <f t="shared" si="9"/>
        <v>0</v>
      </c>
      <c r="G116" s="165" t="s">
        <v>1494</v>
      </c>
      <c r="H116" s="101" t="s">
        <v>997</v>
      </c>
      <c r="I116" s="101" t="str">
        <f>VLOOKUP(H116,Presupuesto!$B$11:$C$565,2,0)</f>
        <v>EQUIPO DE TRANSPORTE TRACCION Y ELEVACION</v>
      </c>
      <c r="J116" s="98" t="str">
        <f t="shared" si="10"/>
        <v>Cultura de Innovación Institucional y Educativa</v>
      </c>
      <c r="K116" s="98" t="s">
        <v>400</v>
      </c>
      <c r="L116" s="98"/>
    </row>
    <row r="117" spans="3:12">
      <c r="C117" s="99" t="s">
        <v>78</v>
      </c>
      <c r="D117" s="151">
        <v>30</v>
      </c>
      <c r="E117" s="100">
        <v>1320</v>
      </c>
      <c r="F117" s="97">
        <f t="shared" si="9"/>
        <v>39600</v>
      </c>
      <c r="G117" s="165" t="s">
        <v>1494</v>
      </c>
      <c r="H117" s="101" t="s">
        <v>1043</v>
      </c>
      <c r="I117" s="101" t="str">
        <f>VLOOKUP(H117,Presupuesto!$B$11:$C$565,2,0)</f>
        <v>APLICACIONES INFORMATICAS</v>
      </c>
      <c r="J117" s="98" t="str">
        <f t="shared" si="10"/>
        <v>Cultura de Innovación Institucional y Educativa</v>
      </c>
      <c r="K117" s="98" t="s">
        <v>396</v>
      </c>
      <c r="L117" s="98"/>
    </row>
    <row r="118" spans="3:12">
      <c r="C118" s="109" t="s">
        <v>79</v>
      </c>
      <c r="D118" s="151">
        <v>1</v>
      </c>
      <c r="E118" s="100">
        <v>2000</v>
      </c>
      <c r="F118" s="97">
        <f t="shared" si="9"/>
        <v>2000</v>
      </c>
      <c r="G118" s="165" t="s">
        <v>1494</v>
      </c>
      <c r="H118" s="110" t="s">
        <v>1011</v>
      </c>
      <c r="I118" s="110" t="str">
        <f>VLOOKUP(H118,Presupuesto!$B$11:$C$565,2,0)</f>
        <v>EQUIPO DE COMPUTACION</v>
      </c>
      <c r="J118" s="98" t="str">
        <f t="shared" si="10"/>
        <v>Cultura de Innovación Institucional y Educativa</v>
      </c>
      <c r="K118" s="98" t="s">
        <v>392</v>
      </c>
      <c r="L118" s="98"/>
    </row>
    <row r="119" spans="3:12">
      <c r="C119" s="109" t="s">
        <v>1467</v>
      </c>
      <c r="D119" s="151">
        <v>30</v>
      </c>
      <c r="E119" s="100">
        <v>1500</v>
      </c>
      <c r="F119" s="97">
        <f t="shared" si="9"/>
        <v>45000</v>
      </c>
      <c r="G119" s="165" t="s">
        <v>1494</v>
      </c>
      <c r="H119" s="110" t="s">
        <v>943</v>
      </c>
      <c r="I119" s="110" t="str">
        <f>VLOOKUP(H119,Presupuesto!$B$11:$C$565,2,0)</f>
        <v>UTILES Y MATERIALES ELECTRICOS</v>
      </c>
      <c r="J119" s="98" t="str">
        <f t="shared" si="10"/>
        <v>Cultura de Innovación Institucional y Educativa</v>
      </c>
      <c r="K119" s="98" t="s">
        <v>392</v>
      </c>
      <c r="L119" s="98"/>
    </row>
    <row r="120" spans="3:12">
      <c r="C120" s="109" t="s">
        <v>80</v>
      </c>
      <c r="D120" s="151">
        <v>1</v>
      </c>
      <c r="E120" s="100">
        <v>1500</v>
      </c>
      <c r="F120" s="97">
        <f t="shared" si="9"/>
        <v>1500</v>
      </c>
      <c r="G120" s="165" t="s">
        <v>1494</v>
      </c>
      <c r="H120" s="110" t="s">
        <v>1011</v>
      </c>
      <c r="I120" s="110" t="str">
        <f>VLOOKUP(H120,Presupuesto!$B$11:$C$565,2,0)</f>
        <v>EQUIPO DE COMPUTACION</v>
      </c>
      <c r="J120" s="98" t="str">
        <f t="shared" si="10"/>
        <v>Cultura de Innovación Institucional y Educativa</v>
      </c>
      <c r="K120" s="98" t="s">
        <v>392</v>
      </c>
      <c r="L120" s="98"/>
    </row>
    <row r="121" spans="3:12">
      <c r="C121" s="109" t="s">
        <v>81</v>
      </c>
      <c r="D121" s="151"/>
      <c r="E121" s="100">
        <v>500</v>
      </c>
      <c r="F121" s="97">
        <f t="shared" si="9"/>
        <v>0</v>
      </c>
      <c r="G121" s="165" t="s">
        <v>1494</v>
      </c>
      <c r="H121" s="110" t="s">
        <v>952</v>
      </c>
      <c r="I121" s="110" t="str">
        <f>VLOOKUP(H121,Presupuesto!$B$11:$C$565,2,0)</f>
        <v>OTROS RESPUESTOS Y ACCESORIOS MENORES</v>
      </c>
      <c r="J121" s="98" t="str">
        <f t="shared" si="10"/>
        <v>Cultura de Innovación Institucional y Educativa</v>
      </c>
      <c r="K121" s="98" t="s">
        <v>392</v>
      </c>
      <c r="L121" s="98"/>
    </row>
    <row r="122" spans="3:12" ht="15.75" thickBot="1">
      <c r="C122" s="102" t="s">
        <v>1864</v>
      </c>
      <c r="D122" s="159">
        <v>1</v>
      </c>
      <c r="E122" s="104">
        <v>4000</v>
      </c>
      <c r="F122" s="105">
        <f t="shared" si="9"/>
        <v>4000</v>
      </c>
      <c r="G122" s="165" t="s">
        <v>1494</v>
      </c>
      <c r="H122" s="106" t="s">
        <v>952</v>
      </c>
      <c r="I122" s="106" t="str">
        <f>VLOOKUP(H122,Presupuesto!$B$11:$C$565,2,0)</f>
        <v>OTROS RESPUESTOS Y ACCESORIOS MENORES</v>
      </c>
      <c r="J122" s="106" t="str">
        <f t="shared" si="10"/>
        <v>Cultura de Innovación Institucional y Educativa</v>
      </c>
      <c r="K122" s="124" t="s">
        <v>391</v>
      </c>
      <c r="L122" s="124"/>
    </row>
    <row r="123" spans="3:12">
      <c r="F123" s="93"/>
      <c r="G123" s="76"/>
      <c r="H123" s="76"/>
      <c r="I123" s="76"/>
    </row>
    <row r="124" spans="3:12" ht="15.75" thickBot="1"/>
    <row r="125" spans="3:12" ht="15.75" thickBot="1">
      <c r="C125" s="29" t="s">
        <v>43</v>
      </c>
      <c r="D125" s="108">
        <f>SUM(F132:F145)</f>
        <v>166500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389</v>
      </c>
      <c r="D128" s="351" t="s">
        <v>1922</v>
      </c>
      <c r="E128" s="93"/>
      <c r="F128" s="93"/>
      <c r="G128" s="93"/>
      <c r="H128" s="76"/>
      <c r="I128" s="76"/>
      <c r="J128" s="76"/>
      <c r="K128" s="112"/>
    </row>
    <row r="129" spans="3:12" ht="18.75">
      <c r="C129" s="210"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 xml:space="preserve">1. Nombrar Comisión para elaborar la propuesta.                                         2. Solicitar Plan de Trabajo a la Comisión Nombrada. 3. Hacer seguimiento del plan de trabajo.4 Contratacion de Jefe de la Unidad, 1 curriculista, 1 diseñador grafico, 2 tecnologos educativos </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128</v>
      </c>
      <c r="H131" s="149" t="s">
        <v>46</v>
      </c>
      <c r="I131" s="149" t="s">
        <v>129</v>
      </c>
      <c r="J131" s="149" t="s">
        <v>407</v>
      </c>
      <c r="K131" s="149" t="s">
        <v>408</v>
      </c>
      <c r="L131" s="149" t="s">
        <v>461</v>
      </c>
    </row>
    <row r="132" spans="3:12" ht="15.75" thickBot="1">
      <c r="C132" s="298" t="s">
        <v>1336</v>
      </c>
      <c r="D132" s="158">
        <v>0</v>
      </c>
      <c r="E132" s="96">
        <f>HLOOKUP($C132,$CB$2:$CE$3,2,0)</f>
        <v>15000</v>
      </c>
      <c r="F132" s="97">
        <f>D132*E132</f>
        <v>0</v>
      </c>
      <c r="G132" s="165" t="s">
        <v>1494</v>
      </c>
      <c r="H132" s="98" t="s">
        <v>1011</v>
      </c>
      <c r="I132" s="98" t="str">
        <f>VLOOKUP(H132,Presupuesto!$B$11:$C$565,2,0)</f>
        <v>EQUIPO DE COMPUTACION</v>
      </c>
      <c r="J132" s="218" t="s">
        <v>1360</v>
      </c>
      <c r="K132" s="98" t="s">
        <v>391</v>
      </c>
      <c r="L132" s="98"/>
    </row>
    <row r="133" spans="3:12">
      <c r="C133" s="298" t="s">
        <v>1334</v>
      </c>
      <c r="D133" s="151">
        <v>3</v>
      </c>
      <c r="E133" s="96">
        <f>HLOOKUP($C133,$CB$2:$CE$3,2,0)</f>
        <v>35000</v>
      </c>
      <c r="F133" s="97">
        <f>D133*E133</f>
        <v>105000</v>
      </c>
      <c r="G133" s="165" t="s">
        <v>1494</v>
      </c>
      <c r="H133" s="101" t="s">
        <v>1011</v>
      </c>
      <c r="I133" s="101" t="str">
        <f>VLOOKUP(H133,Presupuesto!$B$11:$C$565,2,0)</f>
        <v>EQUIPO DE COMPUTACION</v>
      </c>
      <c r="J133" s="98" t="str">
        <f>$J$132</f>
        <v>Cultura de Innovación Institucional y Educativa</v>
      </c>
      <c r="K133" s="98" t="s">
        <v>409</v>
      </c>
      <c r="L133" s="98"/>
    </row>
    <row r="134" spans="3:12">
      <c r="C134" s="99" t="s">
        <v>73</v>
      </c>
      <c r="D134" s="151"/>
      <c r="E134" s="100">
        <v>4000</v>
      </c>
      <c r="F134" s="97">
        <f t="shared" ref="F134:F145" si="11">D134*E134</f>
        <v>0</v>
      </c>
      <c r="G134" s="165" t="s">
        <v>1494</v>
      </c>
      <c r="H134" s="101" t="s">
        <v>983</v>
      </c>
      <c r="I134" s="101" t="str">
        <f>VLOOKUP(H134,Presupuesto!$B$11:$C$565,2,0)</f>
        <v>EQUIPOS VARIOS DE OFICINA</v>
      </c>
      <c r="J134" s="98" t="str">
        <f t="shared" ref="J134:J144" si="12">$J$132</f>
        <v>Cultura de Innovación Institucional y Educativa</v>
      </c>
      <c r="K134" s="98" t="s">
        <v>392</v>
      </c>
      <c r="L134" s="98"/>
    </row>
    <row r="135" spans="3:12">
      <c r="C135" s="99" t="s">
        <v>74</v>
      </c>
      <c r="D135" s="151">
        <v>2</v>
      </c>
      <c r="E135" s="100">
        <v>8000</v>
      </c>
      <c r="F135" s="97">
        <f t="shared" si="11"/>
        <v>16000</v>
      </c>
      <c r="G135" s="165" t="s">
        <v>1494</v>
      </c>
      <c r="H135" s="101" t="s">
        <v>1011</v>
      </c>
      <c r="I135" s="101" t="str">
        <f>VLOOKUP(H135,Presupuesto!$B$11:$C$565,2,0)</f>
        <v>EQUIPO DE COMPUTACION</v>
      </c>
      <c r="J135" s="98" t="str">
        <f t="shared" si="12"/>
        <v>Cultura de Innovación Institucional y Educativa</v>
      </c>
      <c r="K135" s="98" t="s">
        <v>392</v>
      </c>
      <c r="L135" s="98"/>
    </row>
    <row r="136" spans="3:12">
      <c r="C136" s="99" t="s">
        <v>75</v>
      </c>
      <c r="D136" s="151"/>
      <c r="E136" s="100">
        <v>5000</v>
      </c>
      <c r="F136" s="97">
        <f t="shared" si="11"/>
        <v>0</v>
      </c>
      <c r="G136" s="165" t="s">
        <v>1494</v>
      </c>
      <c r="H136" s="101" t="s">
        <v>1011</v>
      </c>
      <c r="I136" s="101" t="str">
        <f>VLOOKUP(H136,Presupuesto!$B$11:$C$565,2,0)</f>
        <v>EQUIPO DE COMPUTACION</v>
      </c>
      <c r="J136" s="98" t="str">
        <f t="shared" si="12"/>
        <v>Cultura de Innovación Institucional y Educativa</v>
      </c>
      <c r="K136" s="98" t="s">
        <v>392</v>
      </c>
      <c r="L136" s="98"/>
    </row>
    <row r="137" spans="3:12">
      <c r="C137" s="99" t="s">
        <v>35</v>
      </c>
      <c r="D137" s="151">
        <v>2</v>
      </c>
      <c r="E137" s="100">
        <v>13000</v>
      </c>
      <c r="F137" s="97">
        <f t="shared" si="11"/>
        <v>26000</v>
      </c>
      <c r="G137" s="165" t="s">
        <v>1494</v>
      </c>
      <c r="H137" s="101" t="s">
        <v>997</v>
      </c>
      <c r="I137" s="101" t="str">
        <f>VLOOKUP(H137,Presupuesto!$B$11:$C$565,2,0)</f>
        <v>EQUIPO DE TRANSPORTE TRACCION Y ELEVACION</v>
      </c>
      <c r="J137" s="98" t="str">
        <f t="shared" si="12"/>
        <v>Cultura de Innovación Institucional y Educativa</v>
      </c>
      <c r="K137" s="98" t="s">
        <v>392</v>
      </c>
      <c r="L137" s="98"/>
    </row>
    <row r="138" spans="3:12">
      <c r="C138" s="99" t="s">
        <v>76</v>
      </c>
      <c r="D138" s="151">
        <v>1</v>
      </c>
      <c r="E138" s="100">
        <v>15000</v>
      </c>
      <c r="F138" s="97">
        <f t="shared" si="11"/>
        <v>15000</v>
      </c>
      <c r="G138" s="165" t="s">
        <v>1494</v>
      </c>
      <c r="H138" s="101" t="s">
        <v>997</v>
      </c>
      <c r="I138" s="101" t="str">
        <f>VLOOKUP(H138,Presupuesto!$B$11:$C$565,2,0)</f>
        <v>EQUIPO DE TRANSPORTE TRACCION Y ELEVACION</v>
      </c>
      <c r="J138" s="98" t="str">
        <f t="shared" si="12"/>
        <v>Cultura de Innovación Institucional y Educativa</v>
      </c>
      <c r="K138" s="98" t="s">
        <v>392</v>
      </c>
      <c r="L138" s="98"/>
    </row>
    <row r="139" spans="3:12">
      <c r="C139" s="99" t="s">
        <v>77</v>
      </c>
      <c r="D139" s="151"/>
      <c r="E139" s="100">
        <v>10000</v>
      </c>
      <c r="F139" s="97">
        <f t="shared" si="11"/>
        <v>0</v>
      </c>
      <c r="G139" s="165" t="s">
        <v>1494</v>
      </c>
      <c r="H139" s="101" t="s">
        <v>997</v>
      </c>
      <c r="I139" s="101" t="str">
        <f>VLOOKUP(H139,Presupuesto!$B$11:$C$565,2,0)</f>
        <v>EQUIPO DE TRANSPORTE TRACCION Y ELEVACION</v>
      </c>
      <c r="J139" s="98" t="str">
        <f t="shared" si="12"/>
        <v>Cultura de Innovación Institucional y Educativa</v>
      </c>
      <c r="K139" s="98" t="s">
        <v>400</v>
      </c>
      <c r="L139" s="98"/>
    </row>
    <row r="140" spans="3:12">
      <c r="C140" s="99" t="s">
        <v>78</v>
      </c>
      <c r="D140" s="151"/>
      <c r="E140" s="100">
        <v>10000</v>
      </c>
      <c r="F140" s="97">
        <f t="shared" si="11"/>
        <v>0</v>
      </c>
      <c r="G140" s="165" t="s">
        <v>1494</v>
      </c>
      <c r="H140" s="101" t="s">
        <v>1043</v>
      </c>
      <c r="I140" s="101" t="str">
        <f>VLOOKUP(H140,Presupuesto!$B$11:$C$565,2,0)</f>
        <v>APLICACIONES INFORMATICAS</v>
      </c>
      <c r="J140" s="98" t="str">
        <f t="shared" si="12"/>
        <v>Cultura de Innovación Institucional y Educativa</v>
      </c>
      <c r="K140" s="98" t="s">
        <v>396</v>
      </c>
      <c r="L140" s="98"/>
    </row>
    <row r="141" spans="3:12">
      <c r="C141" s="109" t="s">
        <v>79</v>
      </c>
      <c r="D141" s="151"/>
      <c r="E141" s="100">
        <v>2000</v>
      </c>
      <c r="F141" s="97">
        <f t="shared" si="11"/>
        <v>0</v>
      </c>
      <c r="G141" s="165" t="s">
        <v>1494</v>
      </c>
      <c r="H141" s="110" t="s">
        <v>1011</v>
      </c>
      <c r="I141" s="110" t="str">
        <f>VLOOKUP(H141,Presupuesto!$B$11:$C$565,2,0)</f>
        <v>EQUIPO DE COMPUTACION</v>
      </c>
      <c r="J141" s="98" t="str">
        <f t="shared" si="12"/>
        <v>Cultura de Innovación Institucional y Educativa</v>
      </c>
      <c r="K141" s="98" t="s">
        <v>392</v>
      </c>
      <c r="L141" s="98"/>
    </row>
    <row r="142" spans="3:12">
      <c r="C142" s="109" t="s">
        <v>1467</v>
      </c>
      <c r="D142" s="151">
        <v>3</v>
      </c>
      <c r="E142" s="100">
        <v>1500</v>
      </c>
      <c r="F142" s="97">
        <f t="shared" si="11"/>
        <v>4500</v>
      </c>
      <c r="G142" s="165" t="s">
        <v>1494</v>
      </c>
      <c r="H142" s="110" t="s">
        <v>943</v>
      </c>
      <c r="I142" s="110" t="str">
        <f>VLOOKUP(H142,Presupuesto!$B$11:$C$565,2,0)</f>
        <v>UTILES Y MATERIALES ELECTRICOS</v>
      </c>
      <c r="J142" s="98" t="str">
        <f t="shared" si="12"/>
        <v>Cultura de Innovación Institucional y Educativa</v>
      </c>
      <c r="K142" s="98" t="s">
        <v>392</v>
      </c>
      <c r="L142" s="98"/>
    </row>
    <row r="143" spans="3:12">
      <c r="C143" s="109" t="s">
        <v>80</v>
      </c>
      <c r="D143" s="151"/>
      <c r="E143" s="100">
        <v>1500</v>
      </c>
      <c r="F143" s="97">
        <f t="shared" si="11"/>
        <v>0</v>
      </c>
      <c r="G143" s="165" t="s">
        <v>1494</v>
      </c>
      <c r="H143" s="110" t="s">
        <v>1011</v>
      </c>
      <c r="I143" s="110" t="str">
        <f>VLOOKUP(H143,Presupuesto!$B$11:$C$565,2,0)</f>
        <v>EQUIPO DE COMPUTACION</v>
      </c>
      <c r="J143" s="98" t="str">
        <f t="shared" si="12"/>
        <v>Cultura de Innovación Institucional y Educativa</v>
      </c>
      <c r="K143" s="98" t="s">
        <v>392</v>
      </c>
      <c r="L143" s="98"/>
    </row>
    <row r="144" spans="3:12">
      <c r="C144" s="109" t="s">
        <v>81</v>
      </c>
      <c r="D144" s="151"/>
      <c r="E144" s="100">
        <v>500</v>
      </c>
      <c r="F144" s="97">
        <f t="shared" si="11"/>
        <v>0</v>
      </c>
      <c r="G144" s="165" t="s">
        <v>1494</v>
      </c>
      <c r="H144" s="110" t="s">
        <v>952</v>
      </c>
      <c r="I144" s="110" t="str">
        <f>VLOOKUP(H144,Presupuesto!$B$11:$C$565,2,0)</f>
        <v>OTROS RESPUESTOS Y ACCESORIOS MENORES</v>
      </c>
      <c r="J144" s="98" t="str">
        <f t="shared" si="12"/>
        <v>Cultura de Innovación Institucional y Educativa</v>
      </c>
      <c r="K144" s="98" t="s">
        <v>392</v>
      </c>
      <c r="L144" s="98"/>
    </row>
    <row r="145" spans="3:12" ht="15.75" thickBot="1">
      <c r="C145" s="102" t="s">
        <v>82</v>
      </c>
      <c r="D145" s="159"/>
      <c r="E145" s="104">
        <v>20</v>
      </c>
      <c r="F145" s="105">
        <f t="shared" si="11"/>
        <v>0</v>
      </c>
      <c r="G145" s="165" t="s">
        <v>1494</v>
      </c>
      <c r="H145" s="106" t="s">
        <v>952</v>
      </c>
      <c r="I145" s="106" t="str">
        <f>VLOOKUP(H145,Presupuesto!$B$11:$C$565,2,0)</f>
        <v>OTROS RESPUESTOS Y ACCESORIOS MENORES</v>
      </c>
      <c r="J145" s="106" t="str">
        <f>$J$132</f>
        <v>Cultura de Innovación Institucional y Educativa</v>
      </c>
      <c r="K145" s="124" t="s">
        <v>391</v>
      </c>
      <c r="L145" s="124"/>
    </row>
    <row r="147" spans="3:12" ht="15.75" thickBot="1"/>
    <row r="148" spans="3:12" ht="15.75" thickBot="1">
      <c r="C148" s="29" t="s">
        <v>43</v>
      </c>
      <c r="D148" s="108">
        <f>SUM(F155:F168)</f>
        <v>116500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389</v>
      </c>
      <c r="D151" s="351" t="s">
        <v>1965</v>
      </c>
      <c r="E151" s="93"/>
      <c r="F151" s="93"/>
      <c r="G151" s="93"/>
      <c r="H151" s="76"/>
      <c r="I151" s="76"/>
      <c r="J151" s="76"/>
      <c r="K151" s="112"/>
    </row>
    <row r="152" spans="3:12" ht="18.75">
      <c r="C152" s="210" t="str">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 xml:space="preserve">1. Conformacion de la comision del Centro 2. Conformacion de sub comisiones 3. Elaboracion de manuales de procesos. 4. Instrumentalizacion </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128</v>
      </c>
      <c r="H154" s="149" t="s">
        <v>46</v>
      </c>
      <c r="I154" s="149" t="s">
        <v>129</v>
      </c>
      <c r="J154" s="149" t="s">
        <v>407</v>
      </c>
      <c r="K154" s="149" t="s">
        <v>408</v>
      </c>
      <c r="L154" s="149" t="s">
        <v>461</v>
      </c>
    </row>
    <row r="155" spans="3:12" ht="15.75" thickBot="1">
      <c r="C155" s="298" t="s">
        <v>1336</v>
      </c>
      <c r="D155" s="158">
        <v>5</v>
      </c>
      <c r="E155" s="96">
        <f>HLOOKUP($C155,$CB$2:$CE$3,2,0)</f>
        <v>15000</v>
      </c>
      <c r="F155" s="97">
        <f>D155*E155</f>
        <v>75000</v>
      </c>
      <c r="G155" s="165" t="s">
        <v>1494</v>
      </c>
      <c r="H155" s="98" t="s">
        <v>1011</v>
      </c>
      <c r="I155" s="98" t="str">
        <f>VLOOKUP(H155,Presupuesto!$B$11:$C$565,2,0)</f>
        <v>EQUIPO DE COMPUTACION</v>
      </c>
      <c r="J155" s="218" t="s">
        <v>1363</v>
      </c>
      <c r="K155" s="98" t="s">
        <v>391</v>
      </c>
      <c r="L155" s="98"/>
    </row>
    <row r="156" spans="3:12">
      <c r="C156" s="298" t="s">
        <v>1334</v>
      </c>
      <c r="D156" s="151"/>
      <c r="E156" s="96">
        <f>HLOOKUP($C156,$CB$2:$CE$3,2,0)</f>
        <v>35000</v>
      </c>
      <c r="F156" s="97">
        <f>D156*E156</f>
        <v>0</v>
      </c>
      <c r="G156" s="165" t="s">
        <v>1494</v>
      </c>
      <c r="H156" s="101" t="s">
        <v>1011</v>
      </c>
      <c r="I156" s="101" t="str">
        <f>VLOOKUP(H156,Presupuesto!$B$11:$C$565,2,0)</f>
        <v>EQUIPO DE COMPUTACION</v>
      </c>
      <c r="J156" s="98" t="str">
        <f>$J$155</f>
        <v>Gestión Académica</v>
      </c>
      <c r="K156" s="98" t="s">
        <v>409</v>
      </c>
      <c r="L156" s="98"/>
    </row>
    <row r="157" spans="3:12">
      <c r="C157" s="99" t="s">
        <v>73</v>
      </c>
      <c r="D157" s="151"/>
      <c r="E157" s="100">
        <v>4000</v>
      </c>
      <c r="F157" s="97">
        <f t="shared" ref="F157:F168" si="13">D157*E157</f>
        <v>0</v>
      </c>
      <c r="G157" s="165" t="s">
        <v>1494</v>
      </c>
      <c r="H157" s="101" t="s">
        <v>983</v>
      </c>
      <c r="I157" s="101" t="str">
        <f>VLOOKUP(H157,Presupuesto!$B$11:$C$565,2,0)</f>
        <v>EQUIPOS VARIOS DE OFICINA</v>
      </c>
      <c r="J157" s="98" t="str">
        <f t="shared" ref="J157:J168" si="14">$J$155</f>
        <v>Gestión Académica</v>
      </c>
      <c r="K157" s="98" t="s">
        <v>392</v>
      </c>
      <c r="L157" s="98"/>
    </row>
    <row r="158" spans="3:12">
      <c r="C158" s="99" t="s">
        <v>74</v>
      </c>
      <c r="D158" s="151">
        <v>1</v>
      </c>
      <c r="E158" s="100">
        <v>8000</v>
      </c>
      <c r="F158" s="97">
        <f t="shared" si="13"/>
        <v>8000</v>
      </c>
      <c r="G158" s="165" t="s">
        <v>1494</v>
      </c>
      <c r="H158" s="101" t="s">
        <v>1011</v>
      </c>
      <c r="I158" s="101" t="str">
        <f>VLOOKUP(H158,Presupuesto!$B$11:$C$565,2,0)</f>
        <v>EQUIPO DE COMPUTACION</v>
      </c>
      <c r="J158" s="98" t="str">
        <f t="shared" si="14"/>
        <v>Gestión Académica</v>
      </c>
      <c r="K158" s="98" t="s">
        <v>392</v>
      </c>
      <c r="L158" s="98"/>
    </row>
    <row r="159" spans="3:12">
      <c r="C159" s="99" t="s">
        <v>75</v>
      </c>
      <c r="D159" s="151"/>
      <c r="E159" s="100">
        <v>5000</v>
      </c>
      <c r="F159" s="97">
        <f t="shared" si="13"/>
        <v>0</v>
      </c>
      <c r="G159" s="165" t="s">
        <v>1494</v>
      </c>
      <c r="H159" s="101" t="s">
        <v>1011</v>
      </c>
      <c r="I159" s="101" t="str">
        <f>VLOOKUP(H159,Presupuesto!$B$11:$C$565,2,0)</f>
        <v>EQUIPO DE COMPUTACION</v>
      </c>
      <c r="J159" s="98" t="str">
        <f t="shared" si="14"/>
        <v>Gestión Académica</v>
      </c>
      <c r="K159" s="98" t="s">
        <v>392</v>
      </c>
      <c r="L159" s="98"/>
    </row>
    <row r="160" spans="3:12">
      <c r="C160" s="99" t="s">
        <v>35</v>
      </c>
      <c r="D160" s="151">
        <v>2</v>
      </c>
      <c r="E160" s="100">
        <v>13000</v>
      </c>
      <c r="F160" s="97">
        <f t="shared" si="13"/>
        <v>26000</v>
      </c>
      <c r="G160" s="165" t="s">
        <v>1494</v>
      </c>
      <c r="H160" s="101" t="s">
        <v>997</v>
      </c>
      <c r="I160" s="101" t="str">
        <f>VLOOKUP(H160,Presupuesto!$B$11:$C$565,2,0)</f>
        <v>EQUIPO DE TRANSPORTE TRACCION Y ELEVACION</v>
      </c>
      <c r="J160" s="98" t="str">
        <f t="shared" si="14"/>
        <v>Gestión Académica</v>
      </c>
      <c r="K160" s="98" t="s">
        <v>392</v>
      </c>
      <c r="L160" s="98"/>
    </row>
    <row r="161" spans="3:12">
      <c r="C161" s="99" t="s">
        <v>76</v>
      </c>
      <c r="D161" s="151"/>
      <c r="E161" s="100">
        <v>15000</v>
      </c>
      <c r="F161" s="97">
        <f t="shared" si="13"/>
        <v>0</v>
      </c>
      <c r="G161" s="165" t="s">
        <v>1494</v>
      </c>
      <c r="H161" s="101" t="s">
        <v>997</v>
      </c>
      <c r="I161" s="101" t="str">
        <f>VLOOKUP(H161,Presupuesto!$B$11:$C$565,2,0)</f>
        <v>EQUIPO DE TRANSPORTE TRACCION Y ELEVACION</v>
      </c>
      <c r="J161" s="98" t="str">
        <f t="shared" si="14"/>
        <v>Gestión Académica</v>
      </c>
      <c r="K161" s="98" t="s">
        <v>392</v>
      </c>
      <c r="L161" s="98"/>
    </row>
    <row r="162" spans="3:12">
      <c r="C162" s="99" t="s">
        <v>77</v>
      </c>
      <c r="D162" s="151"/>
      <c r="E162" s="100">
        <v>10000</v>
      </c>
      <c r="F162" s="97">
        <f t="shared" si="13"/>
        <v>0</v>
      </c>
      <c r="G162" s="165" t="s">
        <v>1494</v>
      </c>
      <c r="H162" s="101" t="s">
        <v>997</v>
      </c>
      <c r="I162" s="101" t="str">
        <f>VLOOKUP(H162,Presupuesto!$B$11:$C$565,2,0)</f>
        <v>EQUIPO DE TRANSPORTE TRACCION Y ELEVACION</v>
      </c>
      <c r="J162" s="98" t="str">
        <f t="shared" si="14"/>
        <v>Gestión Académica</v>
      </c>
      <c r="K162" s="98" t="s">
        <v>400</v>
      </c>
      <c r="L162" s="98"/>
    </row>
    <row r="163" spans="3:12">
      <c r="C163" s="99" t="s">
        <v>78</v>
      </c>
      <c r="D163" s="151"/>
      <c r="E163" s="100">
        <v>10000</v>
      </c>
      <c r="F163" s="97">
        <f t="shared" si="13"/>
        <v>0</v>
      </c>
      <c r="G163" s="165" t="s">
        <v>1494</v>
      </c>
      <c r="H163" s="101" t="s">
        <v>1043</v>
      </c>
      <c r="I163" s="101" t="str">
        <f>VLOOKUP(H163,Presupuesto!$B$11:$C$565,2,0)</f>
        <v>APLICACIONES INFORMATICAS</v>
      </c>
      <c r="J163" s="98" t="str">
        <f t="shared" si="14"/>
        <v>Gestión Académica</v>
      </c>
      <c r="K163" s="98" t="s">
        <v>396</v>
      </c>
      <c r="L163" s="98"/>
    </row>
    <row r="164" spans="3:12">
      <c r="C164" s="109" t="s">
        <v>79</v>
      </c>
      <c r="D164" s="151"/>
      <c r="E164" s="100">
        <v>2000</v>
      </c>
      <c r="F164" s="97">
        <f t="shared" si="13"/>
        <v>0</v>
      </c>
      <c r="G164" s="165" t="s">
        <v>1494</v>
      </c>
      <c r="H164" s="110" t="s">
        <v>1011</v>
      </c>
      <c r="I164" s="110" t="str">
        <f>VLOOKUP(H164,Presupuesto!$B$11:$C$565,2,0)</f>
        <v>EQUIPO DE COMPUTACION</v>
      </c>
      <c r="J164" s="98" t="str">
        <f t="shared" si="14"/>
        <v>Gestión Académica</v>
      </c>
      <c r="K164" s="98" t="s">
        <v>392</v>
      </c>
      <c r="L164" s="98"/>
    </row>
    <row r="165" spans="3:12">
      <c r="C165" s="109" t="s">
        <v>1467</v>
      </c>
      <c r="D165" s="151">
        <v>5</v>
      </c>
      <c r="E165" s="100">
        <v>1500</v>
      </c>
      <c r="F165" s="97">
        <f t="shared" si="13"/>
        <v>7500</v>
      </c>
      <c r="G165" s="165" t="s">
        <v>1494</v>
      </c>
      <c r="H165" s="110" t="s">
        <v>943</v>
      </c>
      <c r="I165" s="110" t="str">
        <f>VLOOKUP(H165,Presupuesto!$B$11:$C$565,2,0)</f>
        <v>UTILES Y MATERIALES ELECTRICOS</v>
      </c>
      <c r="J165" s="98" t="str">
        <f t="shared" si="14"/>
        <v>Gestión Académica</v>
      </c>
      <c r="K165" s="98" t="s">
        <v>392</v>
      </c>
      <c r="L165" s="98"/>
    </row>
    <row r="166" spans="3:12">
      <c r="C166" s="109" t="s">
        <v>80</v>
      </c>
      <c r="D166" s="151"/>
      <c r="E166" s="100">
        <v>1500</v>
      </c>
      <c r="F166" s="97">
        <f t="shared" si="13"/>
        <v>0</v>
      </c>
      <c r="G166" s="165" t="s">
        <v>1494</v>
      </c>
      <c r="H166" s="110" t="s">
        <v>1011</v>
      </c>
      <c r="I166" s="110" t="str">
        <f>VLOOKUP(H166,Presupuesto!$B$11:$C$565,2,0)</f>
        <v>EQUIPO DE COMPUTACION</v>
      </c>
      <c r="J166" s="98" t="str">
        <f t="shared" si="14"/>
        <v>Gestión Académica</v>
      </c>
      <c r="K166" s="98" t="s">
        <v>392</v>
      </c>
      <c r="L166" s="98"/>
    </row>
    <row r="167" spans="3:12">
      <c r="C167" s="109" t="s">
        <v>81</v>
      </c>
      <c r="D167" s="151"/>
      <c r="E167" s="100">
        <v>500</v>
      </c>
      <c r="F167" s="97">
        <f t="shared" si="13"/>
        <v>0</v>
      </c>
      <c r="G167" s="165" t="s">
        <v>1494</v>
      </c>
      <c r="H167" s="110" t="s">
        <v>952</v>
      </c>
      <c r="I167" s="110" t="str">
        <f>VLOOKUP(H167,Presupuesto!$B$11:$C$565,2,0)</f>
        <v>OTROS RESPUESTOS Y ACCESORIOS MENORES</v>
      </c>
      <c r="J167" s="98" t="str">
        <f t="shared" si="14"/>
        <v>Gestión Académica</v>
      </c>
      <c r="K167" s="98" t="s">
        <v>392</v>
      </c>
      <c r="L167" s="98"/>
    </row>
    <row r="168" spans="3:12" ht="15.75" thickBot="1">
      <c r="C168" s="102" t="s">
        <v>82</v>
      </c>
      <c r="D168" s="159"/>
      <c r="E168" s="104">
        <v>20</v>
      </c>
      <c r="F168" s="105">
        <f t="shared" si="13"/>
        <v>0</v>
      </c>
      <c r="G168" s="165" t="s">
        <v>1494</v>
      </c>
      <c r="H168" s="106" t="s">
        <v>952</v>
      </c>
      <c r="I168" s="106" t="str">
        <f>VLOOKUP(H168,Presupuesto!$B$11:$C$565,2,0)</f>
        <v>OTROS RESPUESTOS Y ACCESORIOS MENORES</v>
      </c>
      <c r="J168" s="106" t="str">
        <f t="shared" si="14"/>
        <v>Gestión Académica</v>
      </c>
      <c r="K168" s="124" t="s">
        <v>391</v>
      </c>
      <c r="L168" s="124"/>
    </row>
    <row r="169" spans="3:12">
      <c r="F169" s="93"/>
      <c r="G169" s="76"/>
      <c r="H169" s="76"/>
      <c r="I169" s="76"/>
    </row>
    <row r="170" spans="3:12" ht="15.75" thickBot="1"/>
    <row r="171" spans="3:12" ht="15.75" thickBot="1">
      <c r="C171" s="29" t="s">
        <v>43</v>
      </c>
      <c r="D171" s="108">
        <f>SUM(F178:F193)</f>
        <v>233900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389</v>
      </c>
      <c r="D174" s="351" t="s">
        <v>2115</v>
      </c>
      <c r="E174" s="93"/>
      <c r="F174" s="93"/>
      <c r="G174" s="93"/>
      <c r="H174" s="76"/>
      <c r="I174" s="76"/>
      <c r="J174" s="76"/>
      <c r="K174" s="112"/>
    </row>
    <row r="175" spans="3:12" ht="18.75">
      <c r="C175" s="210" t="str">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Desarrollar un plan de adquisiciones para la compra de equipo, mobiliario, materiales e insumos disponibles para UNAH-VS</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128</v>
      </c>
      <c r="H177" s="149" t="s">
        <v>46</v>
      </c>
      <c r="I177" s="149" t="s">
        <v>129</v>
      </c>
      <c r="J177" s="149" t="s">
        <v>407</v>
      </c>
      <c r="K177" s="149" t="s">
        <v>408</v>
      </c>
      <c r="L177" s="149" t="s">
        <v>461</v>
      </c>
    </row>
    <row r="178" spans="3:12" ht="15.75" thickBot="1">
      <c r="C178" s="298" t="s">
        <v>1336</v>
      </c>
      <c r="D178" s="158">
        <v>5</v>
      </c>
      <c r="E178" s="96">
        <f>HLOOKUP($C178,$CB$2:$CE$3,2,0)</f>
        <v>15000</v>
      </c>
      <c r="F178" s="97">
        <f>D178*E178</f>
        <v>75000</v>
      </c>
      <c r="G178" s="165" t="s">
        <v>1494</v>
      </c>
      <c r="H178" s="98" t="s">
        <v>1011</v>
      </c>
      <c r="I178" s="98" t="str">
        <f>VLOOKUP(H178,Presupuesto!$B$11:$C$565,2,0)</f>
        <v>EQUIPO DE COMPUTACION</v>
      </c>
      <c r="J178" s="218" t="s">
        <v>1361</v>
      </c>
      <c r="K178" s="98" t="s">
        <v>391</v>
      </c>
      <c r="L178" s="98"/>
    </row>
    <row r="179" spans="3:12">
      <c r="C179" s="298" t="s">
        <v>1334</v>
      </c>
      <c r="D179" s="151">
        <v>1</v>
      </c>
      <c r="E179" s="96">
        <f>HLOOKUP($C179,$CB$2:$CE$3,2,0)</f>
        <v>35000</v>
      </c>
      <c r="F179" s="97">
        <f>D179*E179</f>
        <v>35000</v>
      </c>
      <c r="G179" s="165" t="s">
        <v>1494</v>
      </c>
      <c r="H179" s="101" t="s">
        <v>1011</v>
      </c>
      <c r="I179" s="101" t="str">
        <f>VLOOKUP(H179,Presupuesto!$B$11:$C$565,2,0)</f>
        <v>EQUIPO DE COMPUTACION</v>
      </c>
      <c r="J179" s="218" t="s">
        <v>1361</v>
      </c>
      <c r="K179" s="98" t="s">
        <v>409</v>
      </c>
      <c r="L179" s="98"/>
    </row>
    <row r="180" spans="3:12">
      <c r="C180" s="99" t="s">
        <v>73</v>
      </c>
      <c r="D180" s="151"/>
      <c r="E180" s="100">
        <v>4000</v>
      </c>
      <c r="F180" s="97">
        <f t="shared" ref="F180:F193" si="15">D180*E180</f>
        <v>0</v>
      </c>
      <c r="G180" s="165" t="s">
        <v>1494</v>
      </c>
      <c r="H180" s="101" t="s">
        <v>983</v>
      </c>
      <c r="I180" s="101" t="str">
        <f>VLOOKUP(H180,Presupuesto!$B$11:$C$565,2,0)</f>
        <v>EQUIPOS VARIOS DE OFICINA</v>
      </c>
      <c r="J180" s="218" t="s">
        <v>1361</v>
      </c>
      <c r="K180" s="98" t="s">
        <v>392</v>
      </c>
      <c r="L180" s="98"/>
    </row>
    <row r="181" spans="3:12" s="434" customFormat="1">
      <c r="C181" s="99" t="s">
        <v>2324</v>
      </c>
      <c r="D181" s="151">
        <v>11</v>
      </c>
      <c r="E181" s="100">
        <v>1900</v>
      </c>
      <c r="F181" s="97">
        <f t="shared" ref="F181" si="16">D181*E181</f>
        <v>20900</v>
      </c>
      <c r="G181" s="165" t="s">
        <v>1494</v>
      </c>
      <c r="H181" s="101" t="s">
        <v>983</v>
      </c>
      <c r="I181" s="101"/>
      <c r="J181" s="218" t="s">
        <v>1361</v>
      </c>
      <c r="K181" s="98"/>
      <c r="L181" s="98"/>
    </row>
    <row r="182" spans="3:12">
      <c r="C182" s="99" t="s">
        <v>74</v>
      </c>
      <c r="D182" s="151"/>
      <c r="E182" s="100">
        <v>8000</v>
      </c>
      <c r="F182" s="97">
        <f t="shared" si="15"/>
        <v>0</v>
      </c>
      <c r="G182" s="165" t="s">
        <v>1494</v>
      </c>
      <c r="H182" s="101" t="s">
        <v>1011</v>
      </c>
      <c r="I182" s="101" t="str">
        <f>VLOOKUP(H182,Presupuesto!$B$11:$C$565,2,0)</f>
        <v>EQUIPO DE COMPUTACION</v>
      </c>
      <c r="J182" s="218" t="s">
        <v>1361</v>
      </c>
      <c r="K182" s="98" t="s">
        <v>392</v>
      </c>
      <c r="L182" s="98"/>
    </row>
    <row r="183" spans="3:12">
      <c r="C183" s="99" t="s">
        <v>75</v>
      </c>
      <c r="D183" s="151">
        <v>1</v>
      </c>
      <c r="E183" s="100">
        <v>5000</v>
      </c>
      <c r="F183" s="97">
        <f t="shared" si="15"/>
        <v>5000</v>
      </c>
      <c r="G183" s="165" t="s">
        <v>1494</v>
      </c>
      <c r="H183" s="101" t="s">
        <v>1011</v>
      </c>
      <c r="I183" s="101" t="str">
        <f>VLOOKUP(H183,Presupuesto!$B$11:$C$565,2,0)</f>
        <v>EQUIPO DE COMPUTACION</v>
      </c>
      <c r="J183" s="218" t="s">
        <v>1361</v>
      </c>
      <c r="K183" s="98" t="s">
        <v>392</v>
      </c>
      <c r="L183" s="98"/>
    </row>
    <row r="184" spans="3:12" s="434" customFormat="1">
      <c r="C184" s="99" t="s">
        <v>2325</v>
      </c>
      <c r="D184" s="151">
        <v>1</v>
      </c>
      <c r="E184" s="100">
        <v>85000</v>
      </c>
      <c r="F184" s="97">
        <f t="shared" ref="F184" si="17">D184*E184</f>
        <v>85000</v>
      </c>
      <c r="G184" s="165" t="s">
        <v>1494</v>
      </c>
      <c r="H184" s="101" t="s">
        <v>1011</v>
      </c>
      <c r="I184" s="101" t="str">
        <f>VLOOKUP(H184,Presupuesto!$B$11:$C$565,2,0)</f>
        <v>EQUIPO DE COMPUTACION</v>
      </c>
      <c r="J184" s="218" t="s">
        <v>1361</v>
      </c>
      <c r="K184" s="218" t="s">
        <v>1361</v>
      </c>
      <c r="L184" s="218" t="s">
        <v>1361</v>
      </c>
    </row>
    <row r="185" spans="3:12">
      <c r="C185" s="99" t="s">
        <v>35</v>
      </c>
      <c r="D185" s="151">
        <v>1</v>
      </c>
      <c r="E185" s="100">
        <v>13000</v>
      </c>
      <c r="F185" s="97">
        <f t="shared" si="15"/>
        <v>13000</v>
      </c>
      <c r="G185" s="165" t="s">
        <v>1494</v>
      </c>
      <c r="H185" s="101" t="s">
        <v>997</v>
      </c>
      <c r="I185" s="101" t="str">
        <f>VLOOKUP(H185,Presupuesto!$B$11:$C$565,2,0)</f>
        <v>EQUIPO DE TRANSPORTE TRACCION Y ELEVACION</v>
      </c>
      <c r="J185" s="218" t="s">
        <v>1361</v>
      </c>
      <c r="K185" s="98" t="s">
        <v>392</v>
      </c>
      <c r="L185" s="98"/>
    </row>
    <row r="186" spans="3:12">
      <c r="C186" s="99" t="s">
        <v>76</v>
      </c>
      <c r="D186" s="151"/>
      <c r="E186" s="100">
        <v>15000</v>
      </c>
      <c r="F186" s="97">
        <f t="shared" si="15"/>
        <v>0</v>
      </c>
      <c r="G186" s="165" t="s">
        <v>1494</v>
      </c>
      <c r="H186" s="101" t="s">
        <v>997</v>
      </c>
      <c r="I186" s="101" t="str">
        <f>VLOOKUP(H186,Presupuesto!$B$11:$C$565,2,0)</f>
        <v>EQUIPO DE TRANSPORTE TRACCION Y ELEVACION</v>
      </c>
      <c r="J186" s="218" t="s">
        <v>1361</v>
      </c>
      <c r="K186" s="98" t="s">
        <v>392</v>
      </c>
      <c r="L186" s="98"/>
    </row>
    <row r="187" spans="3:12">
      <c r="C187" s="99" t="s">
        <v>77</v>
      </c>
      <c r="D187" s="151"/>
      <c r="E187" s="100">
        <v>10000</v>
      </c>
      <c r="F187" s="97">
        <f t="shared" si="15"/>
        <v>0</v>
      </c>
      <c r="G187" s="165" t="s">
        <v>1494</v>
      </c>
      <c r="H187" s="101" t="s">
        <v>997</v>
      </c>
      <c r="I187" s="101" t="str">
        <f>VLOOKUP(H187,Presupuesto!$B$11:$C$565,2,0)</f>
        <v>EQUIPO DE TRANSPORTE TRACCION Y ELEVACION</v>
      </c>
      <c r="J187" s="218" t="s">
        <v>1361</v>
      </c>
      <c r="K187" s="98" t="s">
        <v>400</v>
      </c>
      <c r="L187" s="98"/>
    </row>
    <row r="188" spans="3:12">
      <c r="C188" s="99" t="s">
        <v>78</v>
      </c>
      <c r="D188" s="151"/>
      <c r="E188" s="100">
        <v>10000</v>
      </c>
      <c r="F188" s="97">
        <f t="shared" si="15"/>
        <v>0</v>
      </c>
      <c r="G188" s="165" t="s">
        <v>1494</v>
      </c>
      <c r="H188" s="101" t="s">
        <v>1043</v>
      </c>
      <c r="I188" s="101" t="str">
        <f>VLOOKUP(H188,Presupuesto!$B$11:$C$565,2,0)</f>
        <v>APLICACIONES INFORMATICAS</v>
      </c>
      <c r="J188" s="218" t="s">
        <v>1361</v>
      </c>
      <c r="K188" s="98" t="s">
        <v>396</v>
      </c>
      <c r="L188" s="98"/>
    </row>
    <row r="189" spans="3:12">
      <c r="C189" s="109" t="s">
        <v>79</v>
      </c>
      <c r="D189" s="151"/>
      <c r="E189" s="100">
        <v>2000</v>
      </c>
      <c r="F189" s="97">
        <f t="shared" si="15"/>
        <v>0</v>
      </c>
      <c r="G189" s="165" t="s">
        <v>1494</v>
      </c>
      <c r="H189" s="110" t="s">
        <v>1011</v>
      </c>
      <c r="I189" s="110" t="str">
        <f>VLOOKUP(H189,Presupuesto!$B$11:$C$565,2,0)</f>
        <v>EQUIPO DE COMPUTACION</v>
      </c>
      <c r="J189" s="218" t="s">
        <v>1361</v>
      </c>
      <c r="K189" s="98" t="s">
        <v>392</v>
      </c>
      <c r="L189" s="98"/>
    </row>
    <row r="190" spans="3:12">
      <c r="C190" s="109" t="s">
        <v>1467</v>
      </c>
      <c r="D190" s="151"/>
      <c r="E190" s="100">
        <v>1500</v>
      </c>
      <c r="F190" s="97">
        <f t="shared" si="15"/>
        <v>0</v>
      </c>
      <c r="G190" s="165" t="s">
        <v>1494</v>
      </c>
      <c r="H190" s="110" t="s">
        <v>943</v>
      </c>
      <c r="I190" s="110" t="str">
        <f>VLOOKUP(H190,Presupuesto!$B$11:$C$565,2,0)</f>
        <v>UTILES Y MATERIALES ELECTRICOS</v>
      </c>
      <c r="J190" s="218" t="s">
        <v>1361</v>
      </c>
      <c r="K190" s="98" t="s">
        <v>392</v>
      </c>
      <c r="L190" s="98"/>
    </row>
    <row r="191" spans="3:12">
      <c r="C191" s="109" t="s">
        <v>80</v>
      </c>
      <c r="D191" s="151"/>
      <c r="E191" s="100">
        <v>1500</v>
      </c>
      <c r="F191" s="97">
        <f t="shared" si="15"/>
        <v>0</v>
      </c>
      <c r="G191" s="165" t="s">
        <v>1494</v>
      </c>
      <c r="H191" s="110" t="s">
        <v>1011</v>
      </c>
      <c r="I191" s="110" t="str">
        <f>VLOOKUP(H191,Presupuesto!$B$11:$C$565,2,0)</f>
        <v>EQUIPO DE COMPUTACION</v>
      </c>
      <c r="J191" s="218" t="s">
        <v>1361</v>
      </c>
      <c r="K191" s="98" t="s">
        <v>392</v>
      </c>
      <c r="L191" s="98"/>
    </row>
    <row r="192" spans="3:12">
      <c r="C192" s="109" t="s">
        <v>81</v>
      </c>
      <c r="D192" s="151"/>
      <c r="E192" s="100">
        <v>500</v>
      </c>
      <c r="F192" s="97">
        <f t="shared" si="15"/>
        <v>0</v>
      </c>
      <c r="G192" s="165" t="s">
        <v>1494</v>
      </c>
      <c r="H192" s="110" t="s">
        <v>952</v>
      </c>
      <c r="I192" s="110" t="str">
        <f>VLOOKUP(H192,Presupuesto!$B$11:$C$565,2,0)</f>
        <v>OTROS RESPUESTOS Y ACCESORIOS MENORES</v>
      </c>
      <c r="J192" s="218" t="s">
        <v>1361</v>
      </c>
      <c r="K192" s="98" t="s">
        <v>392</v>
      </c>
      <c r="L192" s="98"/>
    </row>
    <row r="193" spans="3:12" ht="15.75" thickBot="1">
      <c r="C193" s="102" t="s">
        <v>82</v>
      </c>
      <c r="D193" s="159"/>
      <c r="E193" s="104">
        <v>20</v>
      </c>
      <c r="F193" s="105">
        <f t="shared" si="15"/>
        <v>0</v>
      </c>
      <c r="G193" s="165" t="s">
        <v>1494</v>
      </c>
      <c r="H193" s="106" t="s">
        <v>952</v>
      </c>
      <c r="I193" s="106" t="str">
        <f>VLOOKUP(H193,Presupuesto!$B$11:$C$565,2,0)</f>
        <v>OTROS RESPUESTOS Y ACCESORIOS MENORES</v>
      </c>
      <c r="J193" s="218" t="s">
        <v>1361</v>
      </c>
      <c r="K193" s="124" t="s">
        <v>391</v>
      </c>
      <c r="L193" s="124"/>
    </row>
    <row r="195" spans="3:12" ht="15.75" thickBot="1"/>
    <row r="196" spans="3:12" ht="15.75" thickBot="1">
      <c r="C196" s="29" t="s">
        <v>43</v>
      </c>
      <c r="D196" s="108">
        <f>SUM(F203:F221)</f>
        <v>2029500</v>
      </c>
      <c r="F196" s="70"/>
      <c r="G196" s="79"/>
      <c r="H196" s="70"/>
      <c r="I196" s="70"/>
    </row>
    <row r="197" spans="3:12">
      <c r="C197" s="70"/>
      <c r="D197" s="31"/>
      <c r="E197" s="93"/>
      <c r="F197" s="93"/>
      <c r="G197" s="93"/>
      <c r="H197" s="76"/>
      <c r="I197" s="76"/>
      <c r="J197" s="76"/>
      <c r="K197" s="112"/>
    </row>
    <row r="198" spans="3:12">
      <c r="C198" s="70"/>
      <c r="D198" s="31"/>
      <c r="E198" s="93"/>
      <c r="F198" s="93"/>
      <c r="G198" s="93"/>
      <c r="H198" s="76"/>
      <c r="I198" s="76"/>
      <c r="J198" s="76"/>
      <c r="K198" s="112"/>
    </row>
    <row r="199" spans="3:12" ht="15.75">
      <c r="C199" s="202" t="s">
        <v>389</v>
      </c>
      <c r="D199" s="351" t="s">
        <v>2115</v>
      </c>
      <c r="E199" s="93"/>
      <c r="F199" s="93"/>
      <c r="G199" s="93"/>
      <c r="H199" s="76"/>
      <c r="I199" s="76"/>
      <c r="J199" s="76"/>
      <c r="K199" s="112"/>
    </row>
    <row r="200" spans="3:12" ht="18.75">
      <c r="C200" s="210" t="str">
        <f>IFERROR(VLOOKUP(D199,'1. Desarrollo e Innov. Curricu.'!$E:$F,2,FALSE),IFERROR(VLOOKUP(D199,'2. Investigación Científica'!$E:$F,2,FALSE),IFERROR(VLOOKUP(D199,'3. Vinculación Univ. Sociedad'!$E:$F,2,FALSE),IFERROR(VLOOKUP(D199,'4. Docencia y Profesorado Univ.'!$E:$F,2,FALSE),IFERROR(VLOOKUP(D199,'5. Estudiantes y Graduados'!$E:$F,2,FALSE),IFERROR(VLOOKUP(D199,'11. Gestion Administrativa'!$E:$F,2,FALSE),IFERROR(VLOOKUP(D199,'13. Gestión Académica'!$E:$F,2,FALSE),IFERROR(VLOOKUP(D199,'8. Asegura. de la Calid. y M'!$E:$F,2,FALSE),IFERROR(VLOOKUP(D199,'6. Gestión del Conocimiento'!$E:$F,2,FALSE),IFERROR(VLOOKUP(D199,'15. Gobernabilidad y Proceso...'!$E:$F,2,FALSE),IFERROR(VLOOKUP(D199,'12. Gestión del Talento Humano'!$E:$F,2,FALSE),IFERROR(VLOOKUP(D199,'14. Internacional... de la E.S.'!$E:$F,2,FALSE),IFERROR(VLOOKUP(D199,'10. Posgrado'!$E:$F,2,FALSE),IFERROR(VLOOKUP(D199,'16. Desa. del Sistema Educ.Sup.'!$E:$F,2,FALSE),IFERROR(VLOOKUP(D199,'9. Cultura de Inno. Insti...'!$E:$F,2,FALSE),VLOOKUP(D199,'7. Lo Esencial de la Reforma U.'!$E:$F,2,0))))))))))))))))</f>
        <v>Desarrollar un plan de adquisiciones para la compra de equipo, mobiliario, materiales e insumos disponibles para UNAH-VS</v>
      </c>
      <c r="D200" s="31"/>
      <c r="E200" s="93"/>
      <c r="F200" s="93"/>
      <c r="G200" s="93"/>
      <c r="H200" s="76"/>
      <c r="I200" s="76"/>
      <c r="J200" s="76"/>
      <c r="K200" s="112"/>
    </row>
    <row r="201" spans="3:12">
      <c r="F201" s="93"/>
      <c r="G201" s="76"/>
      <c r="H201" s="76"/>
      <c r="I201" s="76"/>
    </row>
    <row r="202" spans="3:12" ht="30.75" thickBot="1">
      <c r="C202" s="149" t="s">
        <v>44</v>
      </c>
      <c r="D202" s="149" t="s">
        <v>55</v>
      </c>
      <c r="E202" s="149" t="s">
        <v>57</v>
      </c>
      <c r="F202" s="150" t="s">
        <v>27</v>
      </c>
      <c r="G202" s="150" t="s">
        <v>128</v>
      </c>
      <c r="H202" s="149" t="s">
        <v>46</v>
      </c>
      <c r="I202" s="149" t="s">
        <v>129</v>
      </c>
      <c r="J202" s="149" t="s">
        <v>407</v>
      </c>
      <c r="K202" s="149" t="s">
        <v>408</v>
      </c>
      <c r="L202" s="149" t="s">
        <v>461</v>
      </c>
    </row>
    <row r="203" spans="3:12" ht="15.75" thickBot="1">
      <c r="C203" s="298" t="s">
        <v>1336</v>
      </c>
      <c r="D203" s="158">
        <v>83</v>
      </c>
      <c r="E203" s="96">
        <f>HLOOKUP($C203,$CB$2:$CE$3,2,0)</f>
        <v>15000</v>
      </c>
      <c r="F203" s="97">
        <f>D203*E203</f>
        <v>1245000</v>
      </c>
      <c r="G203" s="165" t="s">
        <v>1494</v>
      </c>
      <c r="H203" s="98" t="s">
        <v>1011</v>
      </c>
      <c r="I203" s="98" t="str">
        <f>VLOOKUP(H203,Presupuesto!$B$11:$C$565,2,0)</f>
        <v>EQUIPO DE COMPUTACION</v>
      </c>
      <c r="J203" s="218" t="s">
        <v>1361</v>
      </c>
      <c r="K203" s="98" t="s">
        <v>391</v>
      </c>
      <c r="L203" s="98"/>
    </row>
    <row r="204" spans="3:12">
      <c r="C204" s="298" t="s">
        <v>1335</v>
      </c>
      <c r="D204" s="151">
        <v>6</v>
      </c>
      <c r="E204" s="96">
        <f>HLOOKUP($C204,$CB$2:$CE$3,2,0)</f>
        <v>15000</v>
      </c>
      <c r="F204" s="97">
        <f>D204*E204</f>
        <v>90000</v>
      </c>
      <c r="G204" s="165" t="s">
        <v>1494</v>
      </c>
      <c r="H204" s="101" t="s">
        <v>1011</v>
      </c>
      <c r="I204" s="101" t="str">
        <f>VLOOKUP(H204,Presupuesto!$B$11:$C$565,2,0)</f>
        <v>EQUIPO DE COMPUTACION</v>
      </c>
      <c r="J204" s="218" t="s">
        <v>1361</v>
      </c>
      <c r="K204" s="98" t="s">
        <v>409</v>
      </c>
      <c r="L204" s="98"/>
    </row>
    <row r="205" spans="3:12">
      <c r="C205" s="99" t="s">
        <v>73</v>
      </c>
      <c r="D205" s="151">
        <v>1</v>
      </c>
      <c r="E205" s="100">
        <v>4000</v>
      </c>
      <c r="F205" s="97">
        <f t="shared" ref="F205:F221" si="18">D205*E205</f>
        <v>4000</v>
      </c>
      <c r="G205" s="165" t="s">
        <v>1494</v>
      </c>
      <c r="H205" s="101" t="s">
        <v>983</v>
      </c>
      <c r="I205" s="101" t="str">
        <f>VLOOKUP(H205,Presupuesto!$B$11:$C$565,2,0)</f>
        <v>EQUIPOS VARIOS DE OFICINA</v>
      </c>
      <c r="J205" s="218" t="s">
        <v>1361</v>
      </c>
      <c r="K205" s="98" t="s">
        <v>392</v>
      </c>
      <c r="L205" s="98"/>
    </row>
    <row r="206" spans="3:12">
      <c r="C206" s="99" t="s">
        <v>74</v>
      </c>
      <c r="D206" s="151">
        <v>28</v>
      </c>
      <c r="E206" s="100">
        <v>8000</v>
      </c>
      <c r="F206" s="97">
        <f t="shared" si="18"/>
        <v>224000</v>
      </c>
      <c r="G206" s="165" t="s">
        <v>1494</v>
      </c>
      <c r="H206" s="101" t="s">
        <v>1011</v>
      </c>
      <c r="I206" s="101" t="str">
        <f>VLOOKUP(H206,Presupuesto!$B$11:$C$565,2,0)</f>
        <v>EQUIPO DE COMPUTACION</v>
      </c>
      <c r="J206" s="218" t="s">
        <v>1361</v>
      </c>
      <c r="K206" s="98" t="s">
        <v>392</v>
      </c>
      <c r="L206" s="98"/>
    </row>
    <row r="207" spans="3:12">
      <c r="C207" s="99" t="s">
        <v>75</v>
      </c>
      <c r="D207" s="151">
        <v>5</v>
      </c>
      <c r="E207" s="100">
        <v>5000</v>
      </c>
      <c r="F207" s="97">
        <f>D207*E207</f>
        <v>25000</v>
      </c>
      <c r="G207" s="165" t="s">
        <v>1494</v>
      </c>
      <c r="H207" s="101" t="s">
        <v>1011</v>
      </c>
      <c r="I207" s="101" t="str">
        <f>VLOOKUP(H207,Presupuesto!$B$11:$C$565,2,0)</f>
        <v>EQUIPO DE COMPUTACION</v>
      </c>
      <c r="J207" s="218" t="s">
        <v>1361</v>
      </c>
      <c r="K207" s="98" t="s">
        <v>392</v>
      </c>
      <c r="L207" s="98"/>
    </row>
    <row r="208" spans="3:12" s="434" customFormat="1">
      <c r="C208" s="99" t="s">
        <v>2340</v>
      </c>
      <c r="D208" s="151">
        <v>4</v>
      </c>
      <c r="E208" s="100">
        <v>3500</v>
      </c>
      <c r="F208" s="97">
        <f t="shared" ref="F208:F209" si="19">D208*E208</f>
        <v>14000</v>
      </c>
      <c r="G208" s="165" t="s">
        <v>1494</v>
      </c>
      <c r="H208" s="101" t="s">
        <v>1011</v>
      </c>
      <c r="I208" s="101" t="str">
        <f>VLOOKUP(H208,Presupuesto!$B$11:$C$565,2,0)</f>
        <v>EQUIPO DE COMPUTACION</v>
      </c>
      <c r="J208" s="218" t="s">
        <v>1361</v>
      </c>
      <c r="K208" s="98" t="s">
        <v>392</v>
      </c>
      <c r="L208" s="98"/>
    </row>
    <row r="209" spans="3:12" s="434" customFormat="1">
      <c r="C209" s="99" t="s">
        <v>2341</v>
      </c>
      <c r="D209" s="151">
        <v>4</v>
      </c>
      <c r="E209" s="100">
        <v>3500</v>
      </c>
      <c r="F209" s="97">
        <f t="shared" si="19"/>
        <v>14000</v>
      </c>
      <c r="G209" s="165" t="s">
        <v>1494</v>
      </c>
      <c r="H209" s="101" t="s">
        <v>1011</v>
      </c>
      <c r="I209" s="101" t="str">
        <f>VLOOKUP(H209,Presupuesto!$B$11:$C$565,2,0)</f>
        <v>EQUIPO DE COMPUTACION</v>
      </c>
      <c r="J209" s="218" t="s">
        <v>1361</v>
      </c>
      <c r="K209" s="98" t="s">
        <v>392</v>
      </c>
      <c r="L209" s="98"/>
    </row>
    <row r="210" spans="3:12">
      <c r="C210" s="99" t="s">
        <v>35</v>
      </c>
      <c r="D210" s="151">
        <v>20</v>
      </c>
      <c r="E210" s="100">
        <v>13000</v>
      </c>
      <c r="F210" s="97">
        <f t="shared" si="18"/>
        <v>260000</v>
      </c>
      <c r="G210" s="165" t="s">
        <v>1494</v>
      </c>
      <c r="H210" s="101" t="s">
        <v>997</v>
      </c>
      <c r="I210" s="101" t="str">
        <f>VLOOKUP(H210,Presupuesto!$B$11:$C$565,2,0)</f>
        <v>EQUIPO DE TRANSPORTE TRACCION Y ELEVACION</v>
      </c>
      <c r="J210" s="218" t="s">
        <v>1361</v>
      </c>
      <c r="K210" s="98" t="s">
        <v>392</v>
      </c>
      <c r="L210" s="98"/>
    </row>
    <row r="211" spans="3:12">
      <c r="C211" s="99" t="s">
        <v>76</v>
      </c>
      <c r="D211" s="151"/>
      <c r="E211" s="100">
        <v>15000</v>
      </c>
      <c r="F211" s="97">
        <f t="shared" si="18"/>
        <v>0</v>
      </c>
      <c r="G211" s="165" t="s">
        <v>1494</v>
      </c>
      <c r="H211" s="101" t="s">
        <v>997</v>
      </c>
      <c r="I211" s="101" t="str">
        <f>VLOOKUP(H211,Presupuesto!$B$11:$C$565,2,0)</f>
        <v>EQUIPO DE TRANSPORTE TRACCION Y ELEVACION</v>
      </c>
      <c r="J211" s="218" t="s">
        <v>1361</v>
      </c>
      <c r="K211" s="98" t="s">
        <v>392</v>
      </c>
      <c r="L211" s="98"/>
    </row>
    <row r="212" spans="3:12">
      <c r="C212" s="99" t="s">
        <v>77</v>
      </c>
      <c r="D212" s="151">
        <v>5</v>
      </c>
      <c r="E212" s="100">
        <v>10000</v>
      </c>
      <c r="F212" s="97">
        <f t="shared" si="18"/>
        <v>50000</v>
      </c>
      <c r="G212" s="165" t="s">
        <v>1494</v>
      </c>
      <c r="H212" s="101" t="s">
        <v>997</v>
      </c>
      <c r="I212" s="101" t="str">
        <f>VLOOKUP(H212,Presupuesto!$B$11:$C$565,2,0)</f>
        <v>EQUIPO DE TRANSPORTE TRACCION Y ELEVACION</v>
      </c>
      <c r="J212" s="218" t="s">
        <v>1361</v>
      </c>
      <c r="K212" s="98" t="s">
        <v>400</v>
      </c>
      <c r="L212" s="98"/>
    </row>
    <row r="213" spans="3:12">
      <c r="C213" s="99" t="s">
        <v>78</v>
      </c>
      <c r="D213" s="151"/>
      <c r="E213" s="100">
        <v>10000</v>
      </c>
      <c r="F213" s="97">
        <f t="shared" si="18"/>
        <v>0</v>
      </c>
      <c r="G213" s="165" t="s">
        <v>1494</v>
      </c>
      <c r="H213" s="101" t="s">
        <v>1043</v>
      </c>
      <c r="I213" s="101" t="str">
        <f>VLOOKUP(H213,Presupuesto!$B$11:$C$565,2,0)</f>
        <v>APLICACIONES INFORMATICAS</v>
      </c>
      <c r="J213" s="218" t="s">
        <v>1361</v>
      </c>
      <c r="K213" s="98" t="s">
        <v>396</v>
      </c>
      <c r="L213" s="98"/>
    </row>
    <row r="214" spans="3:12">
      <c r="C214" s="109" t="s">
        <v>79</v>
      </c>
      <c r="D214" s="151">
        <v>5</v>
      </c>
      <c r="E214" s="100">
        <v>2000</v>
      </c>
      <c r="F214" s="97">
        <f t="shared" si="18"/>
        <v>10000</v>
      </c>
      <c r="G214" s="165" t="s">
        <v>1494</v>
      </c>
      <c r="H214" s="110" t="s">
        <v>1011</v>
      </c>
      <c r="I214" s="110" t="str">
        <f>VLOOKUP(H214,Presupuesto!$B$11:$C$565,2,0)</f>
        <v>EQUIPO DE COMPUTACION</v>
      </c>
      <c r="J214" s="218" t="s">
        <v>1361</v>
      </c>
      <c r="K214" s="98" t="s">
        <v>392</v>
      </c>
      <c r="L214" s="98"/>
    </row>
    <row r="215" spans="3:12">
      <c r="C215" s="109" t="s">
        <v>1467</v>
      </c>
      <c r="D215" s="151">
        <v>50</v>
      </c>
      <c r="E215" s="100">
        <v>1500</v>
      </c>
      <c r="F215" s="97">
        <f t="shared" si="18"/>
        <v>75000</v>
      </c>
      <c r="G215" s="165" t="s">
        <v>1494</v>
      </c>
      <c r="H215" s="110" t="s">
        <v>943</v>
      </c>
      <c r="I215" s="110" t="str">
        <f>VLOOKUP(H215,Presupuesto!$B$11:$C$565,2,0)</f>
        <v>UTILES Y MATERIALES ELECTRICOS</v>
      </c>
      <c r="J215" s="218" t="s">
        <v>1361</v>
      </c>
      <c r="K215" s="98" t="s">
        <v>392</v>
      </c>
      <c r="L215" s="98"/>
    </row>
    <row r="216" spans="3:12">
      <c r="C216" s="109" t="s">
        <v>80</v>
      </c>
      <c r="D216" s="151"/>
      <c r="E216" s="100">
        <v>1500</v>
      </c>
      <c r="F216" s="97">
        <f t="shared" si="18"/>
        <v>0</v>
      </c>
      <c r="G216" s="165" t="s">
        <v>1494</v>
      </c>
      <c r="H216" s="110" t="s">
        <v>1011</v>
      </c>
      <c r="I216" s="110" t="str">
        <f>VLOOKUP(H216,Presupuesto!$B$11:$C$565,2,0)</f>
        <v>EQUIPO DE COMPUTACION</v>
      </c>
      <c r="J216" s="218" t="s">
        <v>1361</v>
      </c>
      <c r="K216" s="98" t="s">
        <v>392</v>
      </c>
      <c r="L216" s="98"/>
    </row>
    <row r="217" spans="3:12" s="434" customFormat="1">
      <c r="C217" s="109" t="s">
        <v>1864</v>
      </c>
      <c r="D217" s="151">
        <v>5</v>
      </c>
      <c r="E217" s="100">
        <v>500</v>
      </c>
      <c r="F217" s="97">
        <f t="shared" si="18"/>
        <v>2500</v>
      </c>
      <c r="G217" s="165" t="s">
        <v>1494</v>
      </c>
      <c r="H217" s="110" t="s">
        <v>1011</v>
      </c>
      <c r="I217" s="110" t="str">
        <f>VLOOKUP(H217,Presupuesto!$B$11:$C$565,2,0)</f>
        <v>EQUIPO DE COMPUTACION</v>
      </c>
      <c r="J217" s="218" t="s">
        <v>1361</v>
      </c>
      <c r="K217" s="98" t="s">
        <v>392</v>
      </c>
      <c r="L217" s="98"/>
    </row>
    <row r="218" spans="3:12" s="434" customFormat="1">
      <c r="C218" s="109" t="s">
        <v>2331</v>
      </c>
      <c r="D218" s="151">
        <v>7</v>
      </c>
      <c r="E218" s="100">
        <v>2000</v>
      </c>
      <c r="F218" s="97">
        <f t="shared" si="18"/>
        <v>14000</v>
      </c>
      <c r="G218" s="165" t="s">
        <v>1494</v>
      </c>
      <c r="H218" s="110" t="s">
        <v>1011</v>
      </c>
      <c r="I218" s="110" t="str">
        <f>VLOOKUP(H218,Presupuesto!$B$11:$C$565,2,0)</f>
        <v>EQUIPO DE COMPUTACION</v>
      </c>
      <c r="J218" s="218" t="s">
        <v>1361</v>
      </c>
      <c r="K218" s="98" t="s">
        <v>392</v>
      </c>
      <c r="L218" s="98"/>
    </row>
    <row r="219" spans="3:12" s="434" customFormat="1">
      <c r="C219" s="109" t="s">
        <v>2332</v>
      </c>
      <c r="D219" s="151">
        <v>2</v>
      </c>
      <c r="E219" s="100">
        <v>1000</v>
      </c>
      <c r="F219" s="97">
        <f t="shared" si="18"/>
        <v>2000</v>
      </c>
      <c r="G219" s="165" t="s">
        <v>1494</v>
      </c>
      <c r="H219" s="110" t="s">
        <v>1011</v>
      </c>
      <c r="I219" s="110" t="str">
        <f>VLOOKUP(H219,Presupuesto!$B$11:$C$565,2,0)</f>
        <v>EQUIPO DE COMPUTACION</v>
      </c>
      <c r="J219" s="218" t="s">
        <v>1361</v>
      </c>
      <c r="K219" s="98" t="s">
        <v>392</v>
      </c>
      <c r="L219" s="98"/>
    </row>
    <row r="220" spans="3:12">
      <c r="C220" s="109" t="s">
        <v>81</v>
      </c>
      <c r="D220" s="151"/>
      <c r="E220" s="100">
        <v>500</v>
      </c>
      <c r="F220" s="97">
        <f t="shared" si="18"/>
        <v>0</v>
      </c>
      <c r="G220" s="165" t="s">
        <v>1494</v>
      </c>
      <c r="H220" s="110" t="s">
        <v>952</v>
      </c>
      <c r="I220" s="110" t="str">
        <f>VLOOKUP(H220,Presupuesto!$B$11:$C$565,2,0)</f>
        <v>OTROS RESPUESTOS Y ACCESORIOS MENORES</v>
      </c>
      <c r="J220" s="218" t="s">
        <v>1361</v>
      </c>
      <c r="K220" s="98" t="s">
        <v>392</v>
      </c>
      <c r="L220" s="98"/>
    </row>
    <row r="221" spans="3:12" ht="15.75" thickBot="1">
      <c r="C221" s="102" t="s">
        <v>82</v>
      </c>
      <c r="D221" s="159"/>
      <c r="E221" s="104">
        <v>20</v>
      </c>
      <c r="F221" s="105">
        <f t="shared" si="18"/>
        <v>0</v>
      </c>
      <c r="G221" s="165" t="s">
        <v>1494</v>
      </c>
      <c r="H221" s="106" t="s">
        <v>952</v>
      </c>
      <c r="I221" s="106" t="str">
        <f>VLOOKUP(H221,Presupuesto!$B$11:$C$565,2,0)</f>
        <v>OTROS RESPUESTOS Y ACCESORIOS MENORES</v>
      </c>
      <c r="J221" s="218" t="s">
        <v>1361</v>
      </c>
      <c r="K221" s="124" t="s">
        <v>391</v>
      </c>
      <c r="L221" s="124"/>
    </row>
    <row r="222" spans="3:12">
      <c r="F222" s="93"/>
      <c r="G222" s="76"/>
      <c r="H222" s="76"/>
      <c r="I222" s="76"/>
    </row>
    <row r="223" spans="3:12" ht="15.75" thickBot="1"/>
    <row r="224" spans="3:12" ht="15.75" thickBot="1">
      <c r="C224" s="29" t="s">
        <v>43</v>
      </c>
      <c r="D224" s="108">
        <f>SUM(F231:F244)</f>
        <v>140000</v>
      </c>
      <c r="F224" s="70"/>
      <c r="G224" s="79"/>
      <c r="H224" s="70"/>
      <c r="I224" s="70"/>
    </row>
    <row r="225" spans="3:12">
      <c r="C225" s="70"/>
      <c r="D225" s="31"/>
      <c r="E225" s="93"/>
      <c r="F225" s="93"/>
      <c r="G225" s="93"/>
      <c r="H225" s="76"/>
      <c r="I225" s="76"/>
      <c r="J225" s="76"/>
      <c r="K225" s="112"/>
    </row>
    <row r="226" spans="3:12">
      <c r="C226" s="70"/>
      <c r="D226" s="31"/>
      <c r="E226" s="93"/>
      <c r="F226" s="93"/>
      <c r="G226" s="93"/>
      <c r="H226" s="76"/>
      <c r="I226" s="76"/>
      <c r="J226" s="76"/>
      <c r="K226" s="112"/>
    </row>
    <row r="227" spans="3:12" ht="15.75">
      <c r="C227" s="202" t="s">
        <v>389</v>
      </c>
      <c r="D227" s="351" t="s">
        <v>2513</v>
      </c>
      <c r="E227" s="93"/>
      <c r="F227" s="93"/>
      <c r="G227" s="93"/>
      <c r="H227" s="76"/>
      <c r="I227" s="76"/>
      <c r="J227" s="76"/>
      <c r="K227" s="112"/>
    </row>
    <row r="228" spans="3:12" ht="18.75">
      <c r="C228" s="210" t="str">
        <f>IFERROR(VLOOKUP(D227,'1. Desarrollo e Innov. Curricu.'!$E:$F,2,FALSE),IFERROR(VLOOKUP(D227,'2. Investigación Científica'!$E:$F,2,FALSE),IFERROR(VLOOKUP(D227,'3. Vinculación Univ. Sociedad'!$E:$F,2,FALSE),IFERROR(VLOOKUP(D227,'4. Docencia y Profesorado Univ.'!$E:$F,2,FALSE),IFERROR(VLOOKUP(D227,'5. Estudiantes y Graduados'!$E:$F,2,FALSE),IFERROR(VLOOKUP(D227,'11. Gestion Administrativa'!$E:$F,2,FALSE),IFERROR(VLOOKUP(D227,'13. Gestión Académica'!$E:$F,2,FALSE),IFERROR(VLOOKUP(D227,'8. Asegura. de la Calid. y M'!$E:$F,2,FALSE),IFERROR(VLOOKUP(D227,'6. Gestión del Conocimiento'!$E:$F,2,FALSE),IFERROR(VLOOKUP(D227,'15. Gobernabilidad y Proceso...'!$E:$F,2,FALSE),IFERROR(VLOOKUP(D227,'12. Gestión del Talento Humano'!$E:$F,2,FALSE),IFERROR(VLOOKUP(D227,'14. Internacional... de la E.S.'!$E:$F,2,FALSE),IFERROR(VLOOKUP(D227,'10. Posgrado'!$E:$F,2,FALSE),IFERROR(VLOOKUP(D227,'16. Desa. del Sistema Educ.Sup.'!$E:$F,2,FALSE),IFERROR(VLOOKUP(D227,'9. Cultura de Inno. Insti...'!$E:$F,2,FALSE),VLOOKUP(D227,'7. Lo Esencial de la Reforma U.'!$E:$F,2,0))))))))))))))))</f>
        <v>Gestionar ante la Subdirección de Finanzas la compra de 5 computadoras</v>
      </c>
      <c r="D228" s="31"/>
      <c r="E228" s="93"/>
      <c r="F228" s="93"/>
      <c r="G228" s="93"/>
      <c r="H228" s="76"/>
      <c r="I228" s="76"/>
      <c r="J228" s="76"/>
      <c r="K228" s="112"/>
    </row>
    <row r="229" spans="3:12">
      <c r="F229" s="93"/>
      <c r="G229" s="76"/>
      <c r="H229" s="76"/>
      <c r="I229" s="76"/>
    </row>
    <row r="230" spans="3:12" ht="30.75" thickBot="1">
      <c r="C230" s="149" t="s">
        <v>44</v>
      </c>
      <c r="D230" s="149" t="s">
        <v>55</v>
      </c>
      <c r="E230" s="149" t="s">
        <v>57</v>
      </c>
      <c r="F230" s="150" t="s">
        <v>27</v>
      </c>
      <c r="G230" s="150" t="s">
        <v>128</v>
      </c>
      <c r="H230" s="149" t="s">
        <v>46</v>
      </c>
      <c r="I230" s="149" t="s">
        <v>129</v>
      </c>
      <c r="J230" s="149" t="s">
        <v>407</v>
      </c>
      <c r="K230" s="149" t="s">
        <v>408</v>
      </c>
      <c r="L230" s="149" t="s">
        <v>461</v>
      </c>
    </row>
    <row r="231" spans="3:12" ht="15.75" thickBot="1">
      <c r="C231" s="298" t="s">
        <v>1336</v>
      </c>
      <c r="D231" s="158">
        <v>5</v>
      </c>
      <c r="E231" s="96">
        <v>20000</v>
      </c>
      <c r="F231" s="97">
        <f>D231*E231</f>
        <v>100000</v>
      </c>
      <c r="G231" s="165"/>
      <c r="H231" s="98" t="s">
        <v>1011</v>
      </c>
      <c r="I231" s="98" t="str">
        <f>VLOOKUP(H231,Presupuesto!$B$11:$C$565,2,0)</f>
        <v>EQUIPO DE COMPUTACION</v>
      </c>
      <c r="J231" s="218" t="s">
        <v>1356</v>
      </c>
      <c r="K231" s="98" t="s">
        <v>391</v>
      </c>
      <c r="L231" s="98"/>
    </row>
    <row r="232" spans="3:12">
      <c r="C232" s="298" t="s">
        <v>1334</v>
      </c>
      <c r="D232" s="151"/>
      <c r="E232" s="96">
        <f>HLOOKUP($C232,$CB$2:$CE$3,2,0)</f>
        <v>35000</v>
      </c>
      <c r="F232" s="97">
        <f>D232*E232</f>
        <v>0</v>
      </c>
      <c r="G232" s="165"/>
      <c r="H232" s="101" t="s">
        <v>1011</v>
      </c>
      <c r="I232" s="101" t="str">
        <f>VLOOKUP(H232,Presupuesto!$B$11:$C$565,2,0)</f>
        <v>EQUIPO DE COMPUTACION</v>
      </c>
      <c r="J232" s="98" t="str">
        <f>$J$231</f>
        <v>Investigación Científica</v>
      </c>
      <c r="K232" s="98" t="s">
        <v>409</v>
      </c>
      <c r="L232" s="98"/>
    </row>
    <row r="233" spans="3:12">
      <c r="C233" s="99" t="s">
        <v>73</v>
      </c>
      <c r="D233" s="151"/>
      <c r="E233" s="100">
        <v>4000</v>
      </c>
      <c r="F233" s="97">
        <f t="shared" ref="F233:F244" si="20">D233*E233</f>
        <v>0</v>
      </c>
      <c r="G233" s="165"/>
      <c r="H233" s="101" t="s">
        <v>983</v>
      </c>
      <c r="I233" s="101" t="str">
        <f>VLOOKUP(H233,Presupuesto!$B$11:$C$565,2,0)</f>
        <v>EQUIPOS VARIOS DE OFICINA</v>
      </c>
      <c r="J233" s="98" t="str">
        <f t="shared" ref="J233:J244" si="21">$J$231</f>
        <v>Investigación Científica</v>
      </c>
      <c r="K233" s="98" t="s">
        <v>392</v>
      </c>
      <c r="L233" s="98"/>
    </row>
    <row r="234" spans="3:12">
      <c r="C234" s="99" t="s">
        <v>74</v>
      </c>
      <c r="D234" s="151">
        <v>0</v>
      </c>
      <c r="E234" s="100">
        <v>8000</v>
      </c>
      <c r="F234" s="97">
        <f t="shared" si="20"/>
        <v>0</v>
      </c>
      <c r="G234" s="165"/>
      <c r="H234" s="101" t="s">
        <v>1011</v>
      </c>
      <c r="I234" s="101" t="str">
        <f>VLOOKUP(H234,Presupuesto!$B$11:$C$565,2,0)</f>
        <v>EQUIPO DE COMPUTACION</v>
      </c>
      <c r="J234" s="98" t="str">
        <f t="shared" si="21"/>
        <v>Investigación Científica</v>
      </c>
      <c r="K234" s="98" t="s">
        <v>392</v>
      </c>
      <c r="L234" s="98"/>
    </row>
    <row r="235" spans="3:12">
      <c r="C235" s="99" t="s">
        <v>75</v>
      </c>
      <c r="D235" s="151">
        <v>2</v>
      </c>
      <c r="E235" s="100">
        <v>20000</v>
      </c>
      <c r="F235" s="97">
        <f t="shared" si="20"/>
        <v>40000</v>
      </c>
      <c r="G235" s="165"/>
      <c r="H235" s="101" t="s">
        <v>1011</v>
      </c>
      <c r="I235" s="101" t="str">
        <f>VLOOKUP(H235,Presupuesto!$B$11:$C$565,2,0)</f>
        <v>EQUIPO DE COMPUTACION</v>
      </c>
      <c r="J235" s="98" t="str">
        <f t="shared" si="21"/>
        <v>Investigación Científica</v>
      </c>
      <c r="K235" s="98" t="s">
        <v>392</v>
      </c>
      <c r="L235" s="98"/>
    </row>
    <row r="236" spans="3:12">
      <c r="C236" s="99" t="s">
        <v>35</v>
      </c>
      <c r="D236" s="151"/>
      <c r="E236" s="100">
        <v>13000</v>
      </c>
      <c r="F236" s="97">
        <f t="shared" si="20"/>
        <v>0</v>
      </c>
      <c r="G236" s="165"/>
      <c r="H236" s="101" t="s">
        <v>997</v>
      </c>
      <c r="I236" s="101" t="str">
        <f>VLOOKUP(H236,Presupuesto!$B$11:$C$565,2,0)</f>
        <v>EQUIPO DE TRANSPORTE TRACCION Y ELEVACION</v>
      </c>
      <c r="J236" s="98" t="str">
        <f t="shared" si="21"/>
        <v>Investigación Científica</v>
      </c>
      <c r="K236" s="98" t="s">
        <v>392</v>
      </c>
      <c r="L236" s="98"/>
    </row>
    <row r="237" spans="3:12">
      <c r="C237" s="99" t="s">
        <v>76</v>
      </c>
      <c r="D237" s="151"/>
      <c r="E237" s="100">
        <v>15000</v>
      </c>
      <c r="F237" s="97">
        <f t="shared" si="20"/>
        <v>0</v>
      </c>
      <c r="G237" s="165"/>
      <c r="H237" s="101" t="s">
        <v>997</v>
      </c>
      <c r="I237" s="101" t="str">
        <f>VLOOKUP(H237,Presupuesto!$B$11:$C$565,2,0)</f>
        <v>EQUIPO DE TRANSPORTE TRACCION Y ELEVACION</v>
      </c>
      <c r="J237" s="98" t="str">
        <f t="shared" si="21"/>
        <v>Investigación Científica</v>
      </c>
      <c r="K237" s="98" t="s">
        <v>392</v>
      </c>
      <c r="L237" s="98"/>
    </row>
    <row r="238" spans="3:12">
      <c r="C238" s="99" t="s">
        <v>77</v>
      </c>
      <c r="D238" s="151"/>
      <c r="E238" s="100">
        <v>10000</v>
      </c>
      <c r="F238" s="97">
        <f t="shared" si="20"/>
        <v>0</v>
      </c>
      <c r="G238" s="165"/>
      <c r="H238" s="101" t="s">
        <v>997</v>
      </c>
      <c r="I238" s="101" t="str">
        <f>VLOOKUP(H238,Presupuesto!$B$11:$C$565,2,0)</f>
        <v>EQUIPO DE TRANSPORTE TRACCION Y ELEVACION</v>
      </c>
      <c r="J238" s="98" t="str">
        <f t="shared" si="21"/>
        <v>Investigación Científica</v>
      </c>
      <c r="K238" s="98" t="s">
        <v>400</v>
      </c>
      <c r="L238" s="98"/>
    </row>
    <row r="239" spans="3:12">
      <c r="C239" s="99" t="s">
        <v>78</v>
      </c>
      <c r="D239" s="151"/>
      <c r="E239" s="100">
        <v>10000</v>
      </c>
      <c r="F239" s="97">
        <f t="shared" si="20"/>
        <v>0</v>
      </c>
      <c r="G239" s="165"/>
      <c r="H239" s="101" t="s">
        <v>1043</v>
      </c>
      <c r="I239" s="101" t="str">
        <f>VLOOKUP(H239,Presupuesto!$B$11:$C$565,2,0)</f>
        <v>APLICACIONES INFORMATICAS</v>
      </c>
      <c r="J239" s="98" t="str">
        <f t="shared" si="21"/>
        <v>Investigación Científica</v>
      </c>
      <c r="K239" s="98" t="s">
        <v>396</v>
      </c>
      <c r="L239" s="98"/>
    </row>
    <row r="240" spans="3:12">
      <c r="C240" s="109" t="s">
        <v>79</v>
      </c>
      <c r="D240" s="151"/>
      <c r="E240" s="100">
        <v>2000</v>
      </c>
      <c r="F240" s="97">
        <f t="shared" si="20"/>
        <v>0</v>
      </c>
      <c r="G240" s="165"/>
      <c r="H240" s="110" t="s">
        <v>1011</v>
      </c>
      <c r="I240" s="110" t="str">
        <f>VLOOKUP(H240,Presupuesto!$B$11:$C$565,2,0)</f>
        <v>EQUIPO DE COMPUTACION</v>
      </c>
      <c r="J240" s="98" t="str">
        <f t="shared" si="21"/>
        <v>Investigación Científica</v>
      </c>
      <c r="K240" s="98" t="s">
        <v>392</v>
      </c>
      <c r="L240" s="98"/>
    </row>
    <row r="241" spans="3:12">
      <c r="C241" s="109" t="s">
        <v>1467</v>
      </c>
      <c r="D241" s="151"/>
      <c r="E241" s="100">
        <v>1500</v>
      </c>
      <c r="F241" s="97">
        <f t="shared" si="20"/>
        <v>0</v>
      </c>
      <c r="G241" s="165"/>
      <c r="H241" s="110" t="s">
        <v>943</v>
      </c>
      <c r="I241" s="110" t="str">
        <f>VLOOKUP(H241,Presupuesto!$B$11:$C$565,2,0)</f>
        <v>UTILES Y MATERIALES ELECTRICOS</v>
      </c>
      <c r="J241" s="98" t="str">
        <f t="shared" si="21"/>
        <v>Investigación Científica</v>
      </c>
      <c r="K241" s="98" t="s">
        <v>392</v>
      </c>
      <c r="L241" s="98"/>
    </row>
    <row r="242" spans="3:12">
      <c r="C242" s="109" t="s">
        <v>80</v>
      </c>
      <c r="D242" s="151"/>
      <c r="E242" s="100">
        <v>1500</v>
      </c>
      <c r="F242" s="97">
        <f t="shared" si="20"/>
        <v>0</v>
      </c>
      <c r="G242" s="165"/>
      <c r="H242" s="110" t="s">
        <v>1011</v>
      </c>
      <c r="I242" s="110" t="str">
        <f>VLOOKUP(H242,Presupuesto!$B$11:$C$565,2,0)</f>
        <v>EQUIPO DE COMPUTACION</v>
      </c>
      <c r="J242" s="98" t="str">
        <f t="shared" si="21"/>
        <v>Investigación Científica</v>
      </c>
      <c r="K242" s="98" t="s">
        <v>392</v>
      </c>
      <c r="L242" s="98"/>
    </row>
    <row r="243" spans="3:12">
      <c r="C243" s="109" t="s">
        <v>81</v>
      </c>
      <c r="D243" s="151"/>
      <c r="E243" s="100">
        <v>500</v>
      </c>
      <c r="F243" s="97">
        <f t="shared" si="20"/>
        <v>0</v>
      </c>
      <c r="G243" s="165"/>
      <c r="H243" s="110" t="s">
        <v>952</v>
      </c>
      <c r="I243" s="110" t="str">
        <f>VLOOKUP(H243,Presupuesto!$B$11:$C$565,2,0)</f>
        <v>OTROS RESPUESTOS Y ACCESORIOS MENORES</v>
      </c>
      <c r="J243" s="98" t="str">
        <f t="shared" si="21"/>
        <v>Investigación Científica</v>
      </c>
      <c r="K243" s="98" t="s">
        <v>392</v>
      </c>
      <c r="L243" s="98"/>
    </row>
    <row r="244" spans="3:12" ht="15.75" thickBot="1">
      <c r="C244" s="102" t="s">
        <v>82</v>
      </c>
      <c r="D244" s="159"/>
      <c r="E244" s="104">
        <v>20</v>
      </c>
      <c r="F244" s="105">
        <f t="shared" si="20"/>
        <v>0</v>
      </c>
      <c r="G244" s="162"/>
      <c r="H244" s="106" t="s">
        <v>952</v>
      </c>
      <c r="I244" s="106" t="str">
        <f>VLOOKUP(H244,Presupuesto!$B$11:$C$565,2,0)</f>
        <v>OTROS RESPUESTOS Y ACCESORIOS MENORES</v>
      </c>
      <c r="J244" s="106" t="str">
        <f t="shared" si="21"/>
        <v>Investigación Científica</v>
      </c>
      <c r="K244" s="124" t="s">
        <v>391</v>
      </c>
      <c r="L244" s="124"/>
    </row>
    <row r="246" spans="3:12" ht="15.75" thickBot="1"/>
    <row r="247" spans="3:12" ht="15.75" thickBot="1">
      <c r="C247" s="29" t="s">
        <v>43</v>
      </c>
      <c r="D247" s="108">
        <f>SUM(F254:F267)</f>
        <v>0</v>
      </c>
      <c r="F247" s="70"/>
      <c r="G247" s="79"/>
      <c r="H247" s="70"/>
      <c r="I247" s="70"/>
    </row>
    <row r="248" spans="3:12">
      <c r="C248" s="70"/>
      <c r="D248" s="31"/>
      <c r="E248" s="93"/>
      <c r="F248" s="93"/>
      <c r="G248" s="93"/>
      <c r="H248" s="76"/>
      <c r="I248" s="76"/>
      <c r="J248" s="76"/>
      <c r="K248" s="112"/>
    </row>
    <row r="249" spans="3:12">
      <c r="C249" s="70"/>
      <c r="D249" s="31"/>
      <c r="E249" s="93"/>
      <c r="F249" s="93"/>
      <c r="G249" s="93"/>
      <c r="H249" s="76"/>
      <c r="I249" s="76"/>
      <c r="J249" s="76"/>
      <c r="K249" s="112"/>
    </row>
    <row r="250" spans="3:12" ht="15.75">
      <c r="C250" s="202" t="s">
        <v>389</v>
      </c>
      <c r="D250" s="351"/>
      <c r="E250" s="93"/>
      <c r="F250" s="93"/>
      <c r="G250" s="93"/>
      <c r="H250" s="76"/>
      <c r="I250" s="76"/>
      <c r="J250" s="76"/>
      <c r="K250" s="112"/>
    </row>
    <row r="251" spans="3:12" ht="18.75">
      <c r="C251" s="210" t="e">
        <f>IFERROR(VLOOKUP(D250,'1. Desarrollo e Innov. Curricu.'!$E:$F,2,FALSE),IFERROR(VLOOKUP(D250,'2. Investigación Científica'!$E:$F,2,FALSE),IFERROR(VLOOKUP(D250,'3. Vinculación Univ. Sociedad'!$E:$F,2,FALSE),IFERROR(VLOOKUP(D250,'4. Docencia y Profesorado Univ.'!$E:$F,2,FALSE),IFERROR(VLOOKUP(D250,'5. Estudiantes y Graduados'!$E:$F,2,FALSE),IFERROR(VLOOKUP(D250,'11. Gestion Administrativa'!$E:$F,2,FALSE),IFERROR(VLOOKUP(D250,'13. Gestión Académica'!$E:$F,2,FALSE),IFERROR(VLOOKUP(D250,'8. Asegura. de la Calid. y M'!$E:$F,2,FALSE),IFERROR(VLOOKUP(D250,'6. Gestión del Conocimiento'!$E:$F,2,FALSE),IFERROR(VLOOKUP(D250,'15. Gobernabilidad y Proceso...'!$E:$F,2,FALSE),IFERROR(VLOOKUP(D250,'12. Gestión del Talento Humano'!$E:$F,2,FALSE),IFERROR(VLOOKUP(D250,'14. Internacional... de la E.S.'!$E:$F,2,FALSE),IFERROR(VLOOKUP(D250,'10. Posgrado'!$E:$F,2,FALSE),IFERROR(VLOOKUP(D250,'16. Desa. del Sistema Educ.Sup.'!$E:$F,2,FALSE),IFERROR(VLOOKUP(D250,'9. Cultura de Inno. Insti...'!$E:$F,2,FALSE),VLOOKUP(D250,'7. Lo Esencial de la Reforma U.'!$E:$F,2,0))))))))))))))))</f>
        <v>#N/A</v>
      </c>
      <c r="D251" s="31"/>
      <c r="E251" s="93"/>
      <c r="F251" s="93"/>
      <c r="G251" s="93"/>
      <c r="H251" s="76"/>
      <c r="I251" s="76"/>
      <c r="J251" s="76"/>
      <c r="K251" s="112"/>
    </row>
    <row r="252" spans="3:12">
      <c r="F252" s="93"/>
      <c r="G252" s="76"/>
      <c r="H252" s="76"/>
      <c r="I252" s="76"/>
    </row>
    <row r="253" spans="3:12" ht="30.75" thickBot="1">
      <c r="C253" s="149" t="s">
        <v>44</v>
      </c>
      <c r="D253" s="149" t="s">
        <v>55</v>
      </c>
      <c r="E253" s="149" t="s">
        <v>57</v>
      </c>
      <c r="F253" s="150" t="s">
        <v>27</v>
      </c>
      <c r="G253" s="150" t="s">
        <v>128</v>
      </c>
      <c r="H253" s="149" t="s">
        <v>46</v>
      </c>
      <c r="I253" s="149" t="s">
        <v>129</v>
      </c>
      <c r="J253" s="149" t="s">
        <v>407</v>
      </c>
      <c r="K253" s="149" t="s">
        <v>408</v>
      </c>
      <c r="L253" s="149" t="s">
        <v>461</v>
      </c>
    </row>
    <row r="254" spans="3:12" ht="15.75" thickBot="1">
      <c r="C254" s="298" t="s">
        <v>1336</v>
      </c>
      <c r="D254" s="158"/>
      <c r="E254" s="96">
        <f>HLOOKUP($C254,$CB$2:$CE$3,2,0)</f>
        <v>15000</v>
      </c>
      <c r="F254" s="97">
        <f>D254*E254</f>
        <v>0</v>
      </c>
      <c r="G254" s="165"/>
      <c r="H254" s="98" t="s">
        <v>1011</v>
      </c>
      <c r="I254" s="98" t="str">
        <f>VLOOKUP(H254,Presupuesto!$B$11:$C$565,2,0)</f>
        <v>EQUIPO DE COMPUTACION</v>
      </c>
      <c r="J254" s="218" t="s">
        <v>1444</v>
      </c>
      <c r="K254" s="98" t="s">
        <v>391</v>
      </c>
      <c r="L254" s="98"/>
    </row>
    <row r="255" spans="3:12">
      <c r="C255" s="298" t="s">
        <v>1334</v>
      </c>
      <c r="D255" s="151"/>
      <c r="E255" s="96">
        <f>HLOOKUP($C255,$CB$2:$CE$3,2,0)</f>
        <v>35000</v>
      </c>
      <c r="F255" s="97">
        <f>D255*E255</f>
        <v>0</v>
      </c>
      <c r="G255" s="165"/>
      <c r="H255" s="101" t="s">
        <v>1011</v>
      </c>
      <c r="I255" s="101" t="str">
        <f>VLOOKUP(H255,Presupuesto!$B$11:$C$565,2,0)</f>
        <v>EQUIPO DE COMPUTACION</v>
      </c>
      <c r="J255" s="98" t="str">
        <f>$J$254</f>
        <v>Posgrado</v>
      </c>
      <c r="K255" s="98" t="s">
        <v>409</v>
      </c>
      <c r="L255" s="98"/>
    </row>
    <row r="256" spans="3:12">
      <c r="C256" s="99" t="s">
        <v>73</v>
      </c>
      <c r="D256" s="151"/>
      <c r="E256" s="100">
        <v>4000</v>
      </c>
      <c r="F256" s="97">
        <f t="shared" ref="F256:F267" si="22">D256*E256</f>
        <v>0</v>
      </c>
      <c r="G256" s="165"/>
      <c r="H256" s="101" t="s">
        <v>983</v>
      </c>
      <c r="I256" s="101" t="str">
        <f>VLOOKUP(H256,Presupuesto!$B$11:$C$565,2,0)</f>
        <v>EQUIPOS VARIOS DE OFICINA</v>
      </c>
      <c r="J256" s="98" t="str">
        <f t="shared" ref="J256:J267" si="23">$J$254</f>
        <v>Posgrado</v>
      </c>
      <c r="K256" s="98" t="s">
        <v>392</v>
      </c>
      <c r="L256" s="98"/>
    </row>
    <row r="257" spans="3:12">
      <c r="C257" s="99" t="s">
        <v>74</v>
      </c>
      <c r="D257" s="151"/>
      <c r="E257" s="100">
        <v>8000</v>
      </c>
      <c r="F257" s="97">
        <f t="shared" si="22"/>
        <v>0</v>
      </c>
      <c r="G257" s="165"/>
      <c r="H257" s="101" t="s">
        <v>1011</v>
      </c>
      <c r="I257" s="101" t="str">
        <f>VLOOKUP(H257,Presupuesto!$B$11:$C$565,2,0)</f>
        <v>EQUIPO DE COMPUTACION</v>
      </c>
      <c r="J257" s="98" t="str">
        <f t="shared" si="23"/>
        <v>Posgrado</v>
      </c>
      <c r="K257" s="98" t="s">
        <v>392</v>
      </c>
      <c r="L257" s="98"/>
    </row>
    <row r="258" spans="3:12">
      <c r="C258" s="99" t="s">
        <v>75</v>
      </c>
      <c r="D258" s="151"/>
      <c r="E258" s="100">
        <v>5000</v>
      </c>
      <c r="F258" s="97">
        <f t="shared" si="22"/>
        <v>0</v>
      </c>
      <c r="G258" s="165"/>
      <c r="H258" s="101" t="s">
        <v>1011</v>
      </c>
      <c r="I258" s="101" t="str">
        <f>VLOOKUP(H258,Presupuesto!$B$11:$C$565,2,0)</f>
        <v>EQUIPO DE COMPUTACION</v>
      </c>
      <c r="J258" s="98" t="str">
        <f t="shared" si="23"/>
        <v>Posgrado</v>
      </c>
      <c r="K258" s="98" t="s">
        <v>392</v>
      </c>
      <c r="L258" s="98"/>
    </row>
    <row r="259" spans="3:12">
      <c r="C259" s="99" t="s">
        <v>35</v>
      </c>
      <c r="D259" s="151"/>
      <c r="E259" s="100">
        <v>13000</v>
      </c>
      <c r="F259" s="97">
        <f t="shared" si="22"/>
        <v>0</v>
      </c>
      <c r="G259" s="165"/>
      <c r="H259" s="101" t="s">
        <v>997</v>
      </c>
      <c r="I259" s="101" t="str">
        <f>VLOOKUP(H259,Presupuesto!$B$11:$C$565,2,0)</f>
        <v>EQUIPO DE TRANSPORTE TRACCION Y ELEVACION</v>
      </c>
      <c r="J259" s="98" t="str">
        <f t="shared" si="23"/>
        <v>Posgrado</v>
      </c>
      <c r="K259" s="98" t="s">
        <v>392</v>
      </c>
      <c r="L259" s="98"/>
    </row>
    <row r="260" spans="3:12">
      <c r="C260" s="99" t="s">
        <v>76</v>
      </c>
      <c r="D260" s="151"/>
      <c r="E260" s="100">
        <v>15000</v>
      </c>
      <c r="F260" s="97">
        <f t="shared" si="22"/>
        <v>0</v>
      </c>
      <c r="G260" s="165"/>
      <c r="H260" s="101" t="s">
        <v>997</v>
      </c>
      <c r="I260" s="101" t="str">
        <f>VLOOKUP(H260,Presupuesto!$B$11:$C$565,2,0)</f>
        <v>EQUIPO DE TRANSPORTE TRACCION Y ELEVACION</v>
      </c>
      <c r="J260" s="98" t="str">
        <f t="shared" si="23"/>
        <v>Posgrado</v>
      </c>
      <c r="K260" s="98" t="s">
        <v>392</v>
      </c>
      <c r="L260" s="98"/>
    </row>
    <row r="261" spans="3:12">
      <c r="C261" s="99" t="s">
        <v>77</v>
      </c>
      <c r="D261" s="151"/>
      <c r="E261" s="100">
        <v>10000</v>
      </c>
      <c r="F261" s="97">
        <f t="shared" si="22"/>
        <v>0</v>
      </c>
      <c r="G261" s="165"/>
      <c r="H261" s="101" t="s">
        <v>997</v>
      </c>
      <c r="I261" s="101" t="str">
        <f>VLOOKUP(H261,Presupuesto!$B$11:$C$565,2,0)</f>
        <v>EQUIPO DE TRANSPORTE TRACCION Y ELEVACION</v>
      </c>
      <c r="J261" s="98" t="str">
        <f t="shared" si="23"/>
        <v>Posgrado</v>
      </c>
      <c r="K261" s="98" t="s">
        <v>400</v>
      </c>
      <c r="L261" s="98"/>
    </row>
    <row r="262" spans="3:12">
      <c r="C262" s="99" t="s">
        <v>78</v>
      </c>
      <c r="D262" s="151"/>
      <c r="E262" s="100">
        <v>10000</v>
      </c>
      <c r="F262" s="97">
        <f t="shared" si="22"/>
        <v>0</v>
      </c>
      <c r="G262" s="165"/>
      <c r="H262" s="101" t="s">
        <v>1043</v>
      </c>
      <c r="I262" s="101" t="str">
        <f>VLOOKUP(H262,Presupuesto!$B$11:$C$565,2,0)</f>
        <v>APLICACIONES INFORMATICAS</v>
      </c>
      <c r="J262" s="98" t="str">
        <f t="shared" si="23"/>
        <v>Posgrado</v>
      </c>
      <c r="K262" s="98" t="s">
        <v>396</v>
      </c>
      <c r="L262" s="98"/>
    </row>
    <row r="263" spans="3:12">
      <c r="C263" s="109" t="s">
        <v>79</v>
      </c>
      <c r="D263" s="151"/>
      <c r="E263" s="100">
        <v>2000</v>
      </c>
      <c r="F263" s="97">
        <f t="shared" si="22"/>
        <v>0</v>
      </c>
      <c r="G263" s="165"/>
      <c r="H263" s="110" t="s">
        <v>1011</v>
      </c>
      <c r="I263" s="110" t="str">
        <f>VLOOKUP(H263,Presupuesto!$B$11:$C$565,2,0)</f>
        <v>EQUIPO DE COMPUTACION</v>
      </c>
      <c r="J263" s="98" t="str">
        <f t="shared" si="23"/>
        <v>Posgrado</v>
      </c>
      <c r="K263" s="98" t="s">
        <v>392</v>
      </c>
      <c r="L263" s="98"/>
    </row>
    <row r="264" spans="3:12">
      <c r="C264" s="109" t="s">
        <v>1467</v>
      </c>
      <c r="D264" s="151"/>
      <c r="E264" s="100">
        <v>1500</v>
      </c>
      <c r="F264" s="97">
        <f t="shared" si="22"/>
        <v>0</v>
      </c>
      <c r="G264" s="165"/>
      <c r="H264" s="110" t="s">
        <v>943</v>
      </c>
      <c r="I264" s="110" t="str">
        <f>VLOOKUP(H264,Presupuesto!$B$11:$C$565,2,0)</f>
        <v>UTILES Y MATERIALES ELECTRICOS</v>
      </c>
      <c r="J264" s="98" t="str">
        <f t="shared" si="23"/>
        <v>Posgrado</v>
      </c>
      <c r="K264" s="98" t="s">
        <v>392</v>
      </c>
      <c r="L264" s="98"/>
    </row>
    <row r="265" spans="3:12">
      <c r="C265" s="109" t="s">
        <v>80</v>
      </c>
      <c r="D265" s="151"/>
      <c r="E265" s="100">
        <v>1500</v>
      </c>
      <c r="F265" s="97">
        <f t="shared" si="22"/>
        <v>0</v>
      </c>
      <c r="G265" s="165"/>
      <c r="H265" s="110" t="s">
        <v>1011</v>
      </c>
      <c r="I265" s="110" t="str">
        <f>VLOOKUP(H265,Presupuesto!$B$11:$C$565,2,0)</f>
        <v>EQUIPO DE COMPUTACION</v>
      </c>
      <c r="J265" s="98" t="str">
        <f t="shared" si="23"/>
        <v>Posgrado</v>
      </c>
      <c r="K265" s="98" t="s">
        <v>392</v>
      </c>
      <c r="L265" s="98"/>
    </row>
    <row r="266" spans="3:12">
      <c r="C266" s="109" t="s">
        <v>81</v>
      </c>
      <c r="D266" s="151"/>
      <c r="E266" s="100">
        <v>500</v>
      </c>
      <c r="F266" s="97">
        <f t="shared" si="22"/>
        <v>0</v>
      </c>
      <c r="G266" s="165"/>
      <c r="H266" s="110" t="s">
        <v>952</v>
      </c>
      <c r="I266" s="110" t="str">
        <f>VLOOKUP(H266,Presupuesto!$B$11:$C$565,2,0)</f>
        <v>OTROS RESPUESTOS Y ACCESORIOS MENORES</v>
      </c>
      <c r="J266" s="98" t="str">
        <f t="shared" si="23"/>
        <v>Posgrado</v>
      </c>
      <c r="K266" s="98" t="s">
        <v>392</v>
      </c>
      <c r="L266" s="98"/>
    </row>
    <row r="267" spans="3:12" ht="15.75" thickBot="1">
      <c r="C267" s="102" t="s">
        <v>82</v>
      </c>
      <c r="D267" s="159"/>
      <c r="E267" s="104">
        <v>20</v>
      </c>
      <c r="F267" s="105">
        <f t="shared" si="22"/>
        <v>0</v>
      </c>
      <c r="G267" s="162"/>
      <c r="H267" s="106" t="s">
        <v>952</v>
      </c>
      <c r="I267" s="106" t="str">
        <f>VLOOKUP(H267,Presupuesto!$B$11:$C$565,2,0)</f>
        <v>OTROS RESPUESTOS Y ACCESORIOS MENORES</v>
      </c>
      <c r="J267" s="106" t="str">
        <f t="shared" si="23"/>
        <v>Posgrado</v>
      </c>
      <c r="K267" s="124" t="s">
        <v>391</v>
      </c>
      <c r="L267" s="124"/>
    </row>
    <row r="268" spans="3:12">
      <c r="F268" s="93"/>
      <c r="G268" s="76"/>
      <c r="H268" s="76"/>
      <c r="I268" s="76"/>
    </row>
    <row r="269" spans="3:12" ht="15.75" thickBot="1"/>
    <row r="270" spans="3:12" ht="15.75" thickBot="1">
      <c r="C270" s="29" t="s">
        <v>43</v>
      </c>
      <c r="D270" s="108">
        <f>SUM(F277:F290)</f>
        <v>0</v>
      </c>
      <c r="F270" s="70"/>
      <c r="G270" s="79"/>
      <c r="H270" s="70"/>
      <c r="I270" s="70"/>
    </row>
    <row r="271" spans="3:12">
      <c r="C271" s="70"/>
      <c r="D271" s="31"/>
      <c r="E271" s="93"/>
      <c r="F271" s="93"/>
      <c r="G271" s="93"/>
      <c r="H271" s="76"/>
      <c r="I271" s="76"/>
      <c r="J271" s="76"/>
      <c r="K271" s="112"/>
    </row>
    <row r="272" spans="3:12">
      <c r="C272" s="70"/>
      <c r="D272" s="31"/>
      <c r="E272" s="93"/>
      <c r="F272" s="93"/>
      <c r="G272" s="93"/>
      <c r="H272" s="76"/>
      <c r="I272" s="76"/>
      <c r="J272" s="76"/>
      <c r="K272" s="112"/>
    </row>
    <row r="273" spans="3:12" ht="15.75">
      <c r="C273" s="202" t="s">
        <v>389</v>
      </c>
      <c r="D273" s="351"/>
      <c r="E273" s="93"/>
      <c r="F273" s="93"/>
      <c r="G273" s="93"/>
      <c r="H273" s="76"/>
      <c r="I273" s="76"/>
      <c r="J273" s="76"/>
      <c r="K273" s="112"/>
    </row>
    <row r="274" spans="3:12" ht="18.75">
      <c r="C274" s="210" t="e">
        <f>IFERROR(VLOOKUP(D273,'1. Desarrollo e Innov. Curricu.'!$E:$F,2,FALSE),IFERROR(VLOOKUP(D273,'2. Investigación Científica'!$E:$F,2,FALSE),IFERROR(VLOOKUP(D273,'3. Vinculación Univ. Sociedad'!$E:$F,2,FALSE),IFERROR(VLOOKUP(D273,'4. Docencia y Profesorado Univ.'!$E:$F,2,FALSE),IFERROR(VLOOKUP(D273,'5. Estudiantes y Graduados'!$E:$F,2,FALSE),IFERROR(VLOOKUP(D273,'11. Gestion Administrativa'!$E:$F,2,FALSE),IFERROR(VLOOKUP(D273,'13. Gestión Académica'!$E:$F,2,FALSE),IFERROR(VLOOKUP(D273,'8. Asegura. de la Calid. y M'!$E:$F,2,FALSE),IFERROR(VLOOKUP(D273,'6. Gestión del Conocimiento'!$E:$F,2,FALSE),IFERROR(VLOOKUP(D273,'15. Gobernabilidad y Proceso...'!$E:$F,2,FALSE),IFERROR(VLOOKUP(D273,'12. Gestión del Talento Humano'!$E:$F,2,FALSE),IFERROR(VLOOKUP(D273,'14. Internacional... de la E.S.'!$E:$F,2,FALSE),IFERROR(VLOOKUP(D273,'10. Posgrado'!$E:$F,2,FALSE),IFERROR(VLOOKUP(D273,'16. Desa. del Sistema Educ.Sup.'!$E:$F,2,FALSE),IFERROR(VLOOKUP(D273,'9. Cultura de Inno. Insti...'!$E:$F,2,FALSE),VLOOKUP(D273,'7. Lo Esencial de la Reforma U.'!$E:$F,2,0))))))))))))))))</f>
        <v>#N/A</v>
      </c>
      <c r="D274" s="31"/>
      <c r="E274" s="93"/>
      <c r="F274" s="93"/>
      <c r="G274" s="93"/>
      <c r="H274" s="76"/>
      <c r="I274" s="76"/>
      <c r="J274" s="76"/>
      <c r="K274" s="112"/>
    </row>
    <row r="275" spans="3:12">
      <c r="F275" s="93"/>
      <c r="G275" s="76"/>
      <c r="H275" s="76"/>
      <c r="I275" s="76"/>
    </row>
    <row r="276" spans="3:12" ht="30.75" thickBot="1">
      <c r="C276" s="149" t="s">
        <v>44</v>
      </c>
      <c r="D276" s="149" t="s">
        <v>55</v>
      </c>
      <c r="E276" s="149" t="s">
        <v>57</v>
      </c>
      <c r="F276" s="150" t="s">
        <v>27</v>
      </c>
      <c r="G276" s="150" t="s">
        <v>128</v>
      </c>
      <c r="H276" s="149" t="s">
        <v>46</v>
      </c>
      <c r="I276" s="149" t="s">
        <v>129</v>
      </c>
      <c r="J276" s="149" t="s">
        <v>407</v>
      </c>
      <c r="K276" s="149" t="s">
        <v>408</v>
      </c>
      <c r="L276" s="149" t="s">
        <v>461</v>
      </c>
    </row>
    <row r="277" spans="3:12" ht="15.75" thickBot="1">
      <c r="C277" s="298" t="s">
        <v>1336</v>
      </c>
      <c r="D277" s="158"/>
      <c r="E277" s="96">
        <f>HLOOKUP($C277,$CB$2:$CE$3,2,0)</f>
        <v>15000</v>
      </c>
      <c r="F277" s="97">
        <f>D277*E277</f>
        <v>0</v>
      </c>
      <c r="G277" s="165"/>
      <c r="H277" s="98" t="s">
        <v>1011</v>
      </c>
      <c r="I277" s="98" t="str">
        <f>VLOOKUP(H277,Presupuesto!$B$11:$C$565,2,0)</f>
        <v>EQUIPO DE COMPUTACION</v>
      </c>
      <c r="J277" s="218" t="s">
        <v>1464</v>
      </c>
      <c r="K277" s="98" t="s">
        <v>391</v>
      </c>
      <c r="L277" s="98"/>
    </row>
    <row r="278" spans="3:12">
      <c r="C278" s="298" t="s">
        <v>1334</v>
      </c>
      <c r="D278" s="151"/>
      <c r="E278" s="96">
        <f>HLOOKUP($C278,$CB$2:$CE$3,2,0)</f>
        <v>35000</v>
      </c>
      <c r="F278" s="97">
        <f>D278*E278</f>
        <v>0</v>
      </c>
      <c r="G278" s="165"/>
      <c r="H278" s="101" t="s">
        <v>1011</v>
      </c>
      <c r="I278" s="101" t="str">
        <f>VLOOKUP(H278,Presupuesto!$B$11:$C$565,2,0)</f>
        <v>EQUIPO DE COMPUTACION</v>
      </c>
      <c r="J278" s="98" t="str">
        <f>$J$277</f>
        <v>Desarrollo del Sistema de Educación Superior</v>
      </c>
      <c r="K278" s="98" t="s">
        <v>409</v>
      </c>
      <c r="L278" s="98"/>
    </row>
    <row r="279" spans="3:12">
      <c r="C279" s="99" t="s">
        <v>73</v>
      </c>
      <c r="D279" s="151"/>
      <c r="E279" s="100">
        <v>4000</v>
      </c>
      <c r="F279" s="97">
        <f t="shared" ref="F279:F290" si="24">D279*E279</f>
        <v>0</v>
      </c>
      <c r="G279" s="165"/>
      <c r="H279" s="101" t="s">
        <v>983</v>
      </c>
      <c r="I279" s="101" t="str">
        <f>VLOOKUP(H279,Presupuesto!$B$11:$C$565,2,0)</f>
        <v>EQUIPOS VARIOS DE OFICINA</v>
      </c>
      <c r="J279" s="98" t="str">
        <f t="shared" ref="J279:J290" si="25">$J$277</f>
        <v>Desarrollo del Sistema de Educación Superior</v>
      </c>
      <c r="K279" s="98" t="s">
        <v>392</v>
      </c>
      <c r="L279" s="98"/>
    </row>
    <row r="280" spans="3:12">
      <c r="C280" s="99" t="s">
        <v>74</v>
      </c>
      <c r="D280" s="151"/>
      <c r="E280" s="100">
        <v>8000</v>
      </c>
      <c r="F280" s="97">
        <f t="shared" si="24"/>
        <v>0</v>
      </c>
      <c r="G280" s="165"/>
      <c r="H280" s="101" t="s">
        <v>1011</v>
      </c>
      <c r="I280" s="101" t="str">
        <f>VLOOKUP(H280,Presupuesto!$B$11:$C$565,2,0)</f>
        <v>EQUIPO DE COMPUTACION</v>
      </c>
      <c r="J280" s="98" t="str">
        <f t="shared" si="25"/>
        <v>Desarrollo del Sistema de Educación Superior</v>
      </c>
      <c r="K280" s="98" t="s">
        <v>392</v>
      </c>
      <c r="L280" s="98"/>
    </row>
    <row r="281" spans="3:12">
      <c r="C281" s="99" t="s">
        <v>75</v>
      </c>
      <c r="D281" s="151"/>
      <c r="E281" s="100">
        <v>5000</v>
      </c>
      <c r="F281" s="97">
        <f t="shared" si="24"/>
        <v>0</v>
      </c>
      <c r="G281" s="165"/>
      <c r="H281" s="101" t="s">
        <v>1011</v>
      </c>
      <c r="I281" s="101" t="str">
        <f>VLOOKUP(H281,Presupuesto!$B$11:$C$565,2,0)</f>
        <v>EQUIPO DE COMPUTACION</v>
      </c>
      <c r="J281" s="98" t="str">
        <f t="shared" si="25"/>
        <v>Desarrollo del Sistema de Educación Superior</v>
      </c>
      <c r="K281" s="98" t="s">
        <v>392</v>
      </c>
      <c r="L281" s="98"/>
    </row>
    <row r="282" spans="3:12">
      <c r="C282" s="99" t="s">
        <v>35</v>
      </c>
      <c r="D282" s="151"/>
      <c r="E282" s="100">
        <v>13000</v>
      </c>
      <c r="F282" s="97">
        <f t="shared" si="24"/>
        <v>0</v>
      </c>
      <c r="G282" s="165"/>
      <c r="H282" s="101" t="s">
        <v>997</v>
      </c>
      <c r="I282" s="101" t="str">
        <f>VLOOKUP(H282,Presupuesto!$B$11:$C$565,2,0)</f>
        <v>EQUIPO DE TRANSPORTE TRACCION Y ELEVACION</v>
      </c>
      <c r="J282" s="98" t="str">
        <f t="shared" si="25"/>
        <v>Desarrollo del Sistema de Educación Superior</v>
      </c>
      <c r="K282" s="98" t="s">
        <v>392</v>
      </c>
      <c r="L282" s="98"/>
    </row>
    <row r="283" spans="3:12">
      <c r="C283" s="99" t="s">
        <v>76</v>
      </c>
      <c r="D283" s="151"/>
      <c r="E283" s="100">
        <v>15000</v>
      </c>
      <c r="F283" s="97">
        <f t="shared" si="24"/>
        <v>0</v>
      </c>
      <c r="G283" s="165"/>
      <c r="H283" s="101" t="s">
        <v>997</v>
      </c>
      <c r="I283" s="101" t="str">
        <f>VLOOKUP(H283,Presupuesto!$B$11:$C$565,2,0)</f>
        <v>EQUIPO DE TRANSPORTE TRACCION Y ELEVACION</v>
      </c>
      <c r="J283" s="98" t="str">
        <f t="shared" si="25"/>
        <v>Desarrollo del Sistema de Educación Superior</v>
      </c>
      <c r="K283" s="98" t="s">
        <v>392</v>
      </c>
      <c r="L283" s="98"/>
    </row>
    <row r="284" spans="3:12">
      <c r="C284" s="99" t="s">
        <v>77</v>
      </c>
      <c r="D284" s="151"/>
      <c r="E284" s="100">
        <v>10000</v>
      </c>
      <c r="F284" s="97">
        <f t="shared" si="24"/>
        <v>0</v>
      </c>
      <c r="G284" s="165"/>
      <c r="H284" s="101" t="s">
        <v>997</v>
      </c>
      <c r="I284" s="101" t="str">
        <f>VLOOKUP(H284,Presupuesto!$B$11:$C$565,2,0)</f>
        <v>EQUIPO DE TRANSPORTE TRACCION Y ELEVACION</v>
      </c>
      <c r="J284" s="98" t="str">
        <f t="shared" si="25"/>
        <v>Desarrollo del Sistema de Educación Superior</v>
      </c>
      <c r="K284" s="98" t="s">
        <v>400</v>
      </c>
      <c r="L284" s="98"/>
    </row>
    <row r="285" spans="3:12">
      <c r="C285" s="99" t="s">
        <v>78</v>
      </c>
      <c r="D285" s="151"/>
      <c r="E285" s="100">
        <v>10000</v>
      </c>
      <c r="F285" s="97">
        <f t="shared" si="24"/>
        <v>0</v>
      </c>
      <c r="G285" s="165"/>
      <c r="H285" s="101" t="s">
        <v>1043</v>
      </c>
      <c r="I285" s="101" t="str">
        <f>VLOOKUP(H285,Presupuesto!$B$11:$C$565,2,0)</f>
        <v>APLICACIONES INFORMATICAS</v>
      </c>
      <c r="J285" s="98" t="str">
        <f t="shared" si="25"/>
        <v>Desarrollo del Sistema de Educación Superior</v>
      </c>
      <c r="K285" s="98" t="s">
        <v>396</v>
      </c>
      <c r="L285" s="98"/>
    </row>
    <row r="286" spans="3:12">
      <c r="C286" s="109" t="s">
        <v>79</v>
      </c>
      <c r="D286" s="151"/>
      <c r="E286" s="100">
        <v>2000</v>
      </c>
      <c r="F286" s="97">
        <f t="shared" si="24"/>
        <v>0</v>
      </c>
      <c r="G286" s="165"/>
      <c r="H286" s="110" t="s">
        <v>1011</v>
      </c>
      <c r="I286" s="110" t="str">
        <f>VLOOKUP(H286,Presupuesto!$B$11:$C$565,2,0)</f>
        <v>EQUIPO DE COMPUTACION</v>
      </c>
      <c r="J286" s="98" t="str">
        <f t="shared" si="25"/>
        <v>Desarrollo del Sistema de Educación Superior</v>
      </c>
      <c r="K286" s="98" t="s">
        <v>392</v>
      </c>
      <c r="L286" s="98"/>
    </row>
    <row r="287" spans="3:12">
      <c r="C287" s="109" t="s">
        <v>1467</v>
      </c>
      <c r="D287" s="151"/>
      <c r="E287" s="100">
        <v>1500</v>
      </c>
      <c r="F287" s="97">
        <f t="shared" si="24"/>
        <v>0</v>
      </c>
      <c r="G287" s="165"/>
      <c r="H287" s="110" t="s">
        <v>943</v>
      </c>
      <c r="I287" s="110" t="str">
        <f>VLOOKUP(H287,Presupuesto!$B$11:$C$565,2,0)</f>
        <v>UTILES Y MATERIALES ELECTRICOS</v>
      </c>
      <c r="J287" s="98" t="str">
        <f t="shared" si="25"/>
        <v>Desarrollo del Sistema de Educación Superior</v>
      </c>
      <c r="K287" s="98" t="s">
        <v>392</v>
      </c>
      <c r="L287" s="98"/>
    </row>
    <row r="288" spans="3:12">
      <c r="C288" s="109" t="s">
        <v>80</v>
      </c>
      <c r="D288" s="151"/>
      <c r="E288" s="100">
        <v>1500</v>
      </c>
      <c r="F288" s="97">
        <f t="shared" si="24"/>
        <v>0</v>
      </c>
      <c r="G288" s="165"/>
      <c r="H288" s="110" t="s">
        <v>1011</v>
      </c>
      <c r="I288" s="110" t="str">
        <f>VLOOKUP(H288,Presupuesto!$B$11:$C$565,2,0)</f>
        <v>EQUIPO DE COMPUTACION</v>
      </c>
      <c r="J288" s="98" t="str">
        <f t="shared" si="25"/>
        <v>Desarrollo del Sistema de Educación Superior</v>
      </c>
      <c r="K288" s="98" t="s">
        <v>392</v>
      </c>
      <c r="L288" s="98"/>
    </row>
    <row r="289" spans="3:12">
      <c r="C289" s="109" t="s">
        <v>81</v>
      </c>
      <c r="D289" s="151"/>
      <c r="E289" s="100">
        <v>500</v>
      </c>
      <c r="F289" s="97">
        <f t="shared" si="24"/>
        <v>0</v>
      </c>
      <c r="G289" s="165"/>
      <c r="H289" s="110" t="s">
        <v>952</v>
      </c>
      <c r="I289" s="110" t="str">
        <f>VLOOKUP(H289,Presupuesto!$B$11:$C$565,2,0)</f>
        <v>OTROS RESPUESTOS Y ACCESORIOS MENORES</v>
      </c>
      <c r="J289" s="98" t="str">
        <f t="shared" si="25"/>
        <v>Desarrollo del Sistema de Educación Superior</v>
      </c>
      <c r="K289" s="98" t="s">
        <v>392</v>
      </c>
      <c r="L289" s="98"/>
    </row>
    <row r="290" spans="3:12" ht="15.75" thickBot="1">
      <c r="C290" s="102" t="s">
        <v>82</v>
      </c>
      <c r="D290" s="159"/>
      <c r="E290" s="104">
        <v>20</v>
      </c>
      <c r="F290" s="105">
        <f t="shared" si="24"/>
        <v>0</v>
      </c>
      <c r="G290" s="162"/>
      <c r="H290" s="106" t="s">
        <v>952</v>
      </c>
      <c r="I290" s="106" t="str">
        <f>VLOOKUP(H290,Presupuesto!$B$11:$C$565,2,0)</f>
        <v>OTROS RESPUESTOS Y ACCESORIOS MENORES</v>
      </c>
      <c r="J290" s="106" t="str">
        <f t="shared" si="25"/>
        <v>Desarrollo del Sistema de Educación Superior</v>
      </c>
      <c r="K290" s="124" t="s">
        <v>391</v>
      </c>
      <c r="L290"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277:G290 G40:G53 G63:G76 G17:G30 G86:G99 G109:G122 G132:G145 G155:G168 G178:G193 G231:G244 G254:G267 G203:G221">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277:K290 K185:K193 K231:K244 K254:K267 K178:K183 K203:K221">
      <formula1>$U$2:$AF$2</formula1>
    </dataValidation>
    <dataValidation type="list" allowBlank="1" showInputMessage="1" showErrorMessage="1" sqref="C17:C18 C40:C41 C63:C64 C86:C87 C109:C110 C132:C133 C155:C156 C178:C179 C203:C204 C231:C232 C254:C255 C277:C278">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277:H290 H178:H193 H231:H244 H254:H267 H203:H221">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278:J290 J255:J267 J232:J244">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277 K184:L184 J231 J254 J178:J193 J203:J221">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712"/>
  <sheetViews>
    <sheetView showGridLines="0" topLeftCell="A695" zoomScale="86" zoomScaleNormal="86" workbookViewId="0">
      <selection activeCell="E717" sqref="E717"/>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40" t="s">
        <v>248</v>
      </c>
      <c r="B1" s="441" t="s">
        <v>249</v>
      </c>
      <c r="C1" s="438" t="s">
        <v>250</v>
      </c>
      <c r="D1" s="438" t="s">
        <v>493</v>
      </c>
      <c r="E1" s="438" t="s">
        <v>495</v>
      </c>
      <c r="F1" s="438" t="s">
        <v>497</v>
      </c>
      <c r="G1" s="438" t="s">
        <v>499</v>
      </c>
      <c r="H1" s="438" t="s">
        <v>501</v>
      </c>
      <c r="I1" s="438" t="s">
        <v>503</v>
      </c>
      <c r="J1" s="438" t="s">
        <v>251</v>
      </c>
      <c r="K1" s="438" t="s">
        <v>506</v>
      </c>
      <c r="L1" s="438" t="s">
        <v>252</v>
      </c>
      <c r="M1" s="438" t="s">
        <v>508</v>
      </c>
      <c r="N1" s="438" t="s">
        <v>510</v>
      </c>
      <c r="O1" s="438" t="s">
        <v>512</v>
      </c>
      <c r="P1" s="438" t="s">
        <v>253</v>
      </c>
      <c r="Q1" s="438" t="s">
        <v>513</v>
      </c>
      <c r="R1" s="438" t="s">
        <v>516</v>
      </c>
      <c r="S1" s="438" t="s">
        <v>254</v>
      </c>
      <c r="T1" s="438" t="s">
        <v>518</v>
      </c>
      <c r="U1" s="438" t="s">
        <v>255</v>
      </c>
      <c r="V1" s="438" t="s">
        <v>519</v>
      </c>
      <c r="W1" s="438" t="s">
        <v>520</v>
      </c>
      <c r="X1" s="438" t="s">
        <v>524</v>
      </c>
      <c r="Y1" s="438" t="s">
        <v>271</v>
      </c>
      <c r="Z1" s="438" t="s">
        <v>525</v>
      </c>
      <c r="AA1" s="438" t="s">
        <v>527</v>
      </c>
      <c r="AB1" s="438" t="s">
        <v>529</v>
      </c>
      <c r="AC1" s="438" t="s">
        <v>272</v>
      </c>
      <c r="AD1" s="438" t="s">
        <v>531</v>
      </c>
      <c r="AE1" s="438" t="s">
        <v>533</v>
      </c>
      <c r="AF1" s="438" t="s">
        <v>535</v>
      </c>
      <c r="AG1" s="438" t="s">
        <v>537</v>
      </c>
      <c r="AH1" s="438" t="s">
        <v>247</v>
      </c>
      <c r="AI1" s="438" t="s">
        <v>539</v>
      </c>
      <c r="AJ1" s="441" t="s">
        <v>256</v>
      </c>
      <c r="AK1" s="438" t="s">
        <v>541</v>
      </c>
      <c r="AL1" s="438" t="s">
        <v>257</v>
      </c>
      <c r="AM1" s="438" t="s">
        <v>543</v>
      </c>
      <c r="AN1" s="438" t="s">
        <v>545</v>
      </c>
      <c r="AO1" s="438" t="s">
        <v>258</v>
      </c>
      <c r="AP1" s="438" t="s">
        <v>547</v>
      </c>
      <c r="AQ1" s="438" t="s">
        <v>549</v>
      </c>
      <c r="AR1" s="438" t="s">
        <v>259</v>
      </c>
      <c r="AS1" s="438" t="s">
        <v>550</v>
      </c>
      <c r="AT1" s="438" t="s">
        <v>552</v>
      </c>
      <c r="AU1" s="438" t="s">
        <v>553</v>
      </c>
      <c r="AV1" s="438" t="s">
        <v>554</v>
      </c>
      <c r="AW1" s="438" t="s">
        <v>556</v>
      </c>
      <c r="AX1" s="438" t="s">
        <v>558</v>
      </c>
      <c r="AY1" s="438" t="s">
        <v>559</v>
      </c>
      <c r="AZ1" s="438" t="s">
        <v>260</v>
      </c>
      <c r="BA1" s="438" t="s">
        <v>561</v>
      </c>
      <c r="BB1" s="438" t="s">
        <v>563</v>
      </c>
      <c r="BC1" s="438" t="s">
        <v>565</v>
      </c>
      <c r="BD1" s="438" t="s">
        <v>567</v>
      </c>
      <c r="BE1" s="438" t="s">
        <v>569</v>
      </c>
      <c r="BF1" s="438" t="s">
        <v>571</v>
      </c>
      <c r="BG1" s="438" t="s">
        <v>573</v>
      </c>
      <c r="BH1" s="438" t="s">
        <v>575</v>
      </c>
      <c r="BI1" s="438" t="s">
        <v>273</v>
      </c>
      <c r="BJ1" s="438" t="s">
        <v>577</v>
      </c>
      <c r="BK1" s="438" t="s">
        <v>579</v>
      </c>
      <c r="BL1" s="438" t="s">
        <v>581</v>
      </c>
      <c r="BM1" s="438" t="s">
        <v>583</v>
      </c>
      <c r="BN1" s="438" t="s">
        <v>585</v>
      </c>
      <c r="BO1" s="438" t="s">
        <v>587</v>
      </c>
      <c r="BP1" s="438" t="s">
        <v>589</v>
      </c>
      <c r="BQ1" s="438" t="s">
        <v>591</v>
      </c>
      <c r="BR1" s="438" t="s">
        <v>593</v>
      </c>
      <c r="BS1" s="438" t="s">
        <v>595</v>
      </c>
      <c r="BT1" s="441" t="s">
        <v>261</v>
      </c>
      <c r="BU1" s="438" t="s">
        <v>262</v>
      </c>
      <c r="BV1" s="438" t="s">
        <v>597</v>
      </c>
      <c r="BW1" s="438" t="s">
        <v>263</v>
      </c>
      <c r="BX1" s="438" t="s">
        <v>599</v>
      </c>
      <c r="BY1" s="438" t="s">
        <v>601</v>
      </c>
      <c r="BZ1" s="441" t="s">
        <v>264</v>
      </c>
      <c r="CA1" s="438" t="s">
        <v>265</v>
      </c>
      <c r="CB1" s="438" t="s">
        <v>603</v>
      </c>
      <c r="CC1" s="438" t="s">
        <v>266</v>
      </c>
      <c r="CD1" s="438" t="s">
        <v>605</v>
      </c>
      <c r="CE1" s="438" t="s">
        <v>607</v>
      </c>
      <c r="CF1" s="438" t="s">
        <v>609</v>
      </c>
      <c r="CG1" s="441" t="s">
        <v>267</v>
      </c>
      <c r="CH1" s="438" t="s">
        <v>615</v>
      </c>
      <c r="CI1" s="438" t="s">
        <v>617</v>
      </c>
      <c r="CJ1" s="438" t="s">
        <v>268</v>
      </c>
      <c r="CK1" s="438" t="s">
        <v>611</v>
      </c>
      <c r="CL1" s="438" t="s">
        <v>613</v>
      </c>
      <c r="CM1" s="438" t="s">
        <v>269</v>
      </c>
      <c r="CN1" s="438" t="s">
        <v>619</v>
      </c>
      <c r="CO1" s="438" t="s">
        <v>270</v>
      </c>
      <c r="CP1" s="438" t="s">
        <v>620</v>
      </c>
      <c r="CQ1" s="437" t="s">
        <v>274</v>
      </c>
      <c r="CR1" s="441" t="s">
        <v>275</v>
      </c>
      <c r="CS1" s="438" t="s">
        <v>621</v>
      </c>
      <c r="CT1" s="438" t="s">
        <v>622</v>
      </c>
      <c r="CU1" s="438" t="s">
        <v>624</v>
      </c>
      <c r="CV1" s="438" t="s">
        <v>276</v>
      </c>
      <c r="CW1" s="438" t="s">
        <v>626</v>
      </c>
      <c r="CX1" s="438" t="s">
        <v>628</v>
      </c>
      <c r="CY1" s="438" t="s">
        <v>630</v>
      </c>
      <c r="CZ1" s="438" t="s">
        <v>632</v>
      </c>
      <c r="DA1" s="438" t="s">
        <v>634</v>
      </c>
      <c r="DB1" s="438" t="s">
        <v>636</v>
      </c>
      <c r="DC1" s="441" t="s">
        <v>277</v>
      </c>
      <c r="DD1" s="438" t="s">
        <v>278</v>
      </c>
      <c r="DE1" s="438" t="s">
        <v>638</v>
      </c>
      <c r="DF1" s="438" t="s">
        <v>279</v>
      </c>
      <c r="DG1" s="438" t="s">
        <v>640</v>
      </c>
      <c r="DH1" s="438" t="s">
        <v>642</v>
      </c>
      <c r="DI1" s="438" t="s">
        <v>644</v>
      </c>
      <c r="DJ1" s="438" t="s">
        <v>646</v>
      </c>
      <c r="DK1" s="438" t="s">
        <v>648</v>
      </c>
      <c r="DL1" s="438" t="s">
        <v>650</v>
      </c>
      <c r="DM1" s="438" t="s">
        <v>652</v>
      </c>
      <c r="DN1" s="438" t="s">
        <v>280</v>
      </c>
      <c r="DO1" s="438" t="s">
        <v>654</v>
      </c>
      <c r="DP1" s="438" t="s">
        <v>656</v>
      </c>
      <c r="DQ1" s="438" t="s">
        <v>658</v>
      </c>
      <c r="DR1" s="441" t="s">
        <v>281</v>
      </c>
      <c r="DS1" s="438" t="s">
        <v>660</v>
      </c>
      <c r="DT1" s="438" t="s">
        <v>282</v>
      </c>
      <c r="DU1" s="438" t="s">
        <v>662</v>
      </c>
      <c r="DV1" s="438" t="s">
        <v>283</v>
      </c>
      <c r="DW1" s="438" t="s">
        <v>664</v>
      </c>
      <c r="DX1" s="438" t="s">
        <v>666</v>
      </c>
      <c r="DY1" s="438" t="s">
        <v>668</v>
      </c>
      <c r="DZ1" s="438" t="s">
        <v>670</v>
      </c>
      <c r="EA1" s="438" t="s">
        <v>672</v>
      </c>
      <c r="EB1" s="438" t="s">
        <v>674</v>
      </c>
      <c r="EC1" s="438" t="s">
        <v>676</v>
      </c>
      <c r="ED1" s="438" t="s">
        <v>678</v>
      </c>
      <c r="EE1" s="438" t="s">
        <v>680</v>
      </c>
      <c r="EF1" s="438" t="s">
        <v>682</v>
      </c>
      <c r="EG1" s="438" t="s">
        <v>684</v>
      </c>
      <c r="EH1" s="441" t="s">
        <v>284</v>
      </c>
      <c r="EI1" s="438" t="s">
        <v>686</v>
      </c>
      <c r="EJ1" s="438" t="s">
        <v>285</v>
      </c>
      <c r="EK1" s="438" t="s">
        <v>688</v>
      </c>
      <c r="EL1" s="438" t="s">
        <v>690</v>
      </c>
      <c r="EM1" s="438" t="s">
        <v>286</v>
      </c>
      <c r="EN1" s="438" t="s">
        <v>692</v>
      </c>
      <c r="EO1" s="438" t="s">
        <v>694</v>
      </c>
      <c r="EP1" s="438" t="s">
        <v>287</v>
      </c>
      <c r="EQ1" s="438" t="s">
        <v>696</v>
      </c>
      <c r="ER1" s="438" t="s">
        <v>698</v>
      </c>
      <c r="ES1" s="438" t="s">
        <v>700</v>
      </c>
      <c r="ET1" s="438" t="s">
        <v>288</v>
      </c>
      <c r="EU1" s="438" t="s">
        <v>702</v>
      </c>
      <c r="EV1" s="438" t="s">
        <v>704</v>
      </c>
      <c r="EW1" s="441" t="s">
        <v>289</v>
      </c>
      <c r="EX1" s="438" t="s">
        <v>290</v>
      </c>
      <c r="EY1" s="438" t="s">
        <v>706</v>
      </c>
      <c r="EZ1" s="438" t="s">
        <v>708</v>
      </c>
      <c r="FA1" s="438" t="s">
        <v>710</v>
      </c>
      <c r="FB1" s="438" t="s">
        <v>712</v>
      </c>
      <c r="FC1" s="438" t="s">
        <v>291</v>
      </c>
      <c r="FD1" s="438" t="s">
        <v>714</v>
      </c>
      <c r="FE1" s="438" t="s">
        <v>716</v>
      </c>
      <c r="FF1" s="438" t="s">
        <v>718</v>
      </c>
      <c r="FG1" s="438" t="s">
        <v>720</v>
      </c>
      <c r="FH1" s="438" t="s">
        <v>722</v>
      </c>
      <c r="FI1" s="438" t="s">
        <v>292</v>
      </c>
      <c r="FJ1" s="438" t="s">
        <v>725</v>
      </c>
      <c r="FK1" s="438" t="s">
        <v>293</v>
      </c>
      <c r="FL1" s="438" t="s">
        <v>728</v>
      </c>
      <c r="FM1" s="438" t="s">
        <v>729</v>
      </c>
      <c r="FN1" s="438" t="s">
        <v>731</v>
      </c>
      <c r="FO1" s="438" t="s">
        <v>294</v>
      </c>
      <c r="FP1" s="438" t="s">
        <v>734</v>
      </c>
      <c r="FQ1" s="438" t="s">
        <v>735</v>
      </c>
      <c r="FR1" s="438" t="s">
        <v>737</v>
      </c>
      <c r="FS1" s="438" t="s">
        <v>295</v>
      </c>
      <c r="FT1" s="438" t="s">
        <v>740</v>
      </c>
      <c r="FU1" s="438" t="s">
        <v>742</v>
      </c>
      <c r="FV1" s="438" t="s">
        <v>744</v>
      </c>
      <c r="FW1" s="441" t="s">
        <v>296</v>
      </c>
      <c r="FX1" s="441" t="s">
        <v>297</v>
      </c>
      <c r="FY1" s="438" t="s">
        <v>303</v>
      </c>
      <c r="FZ1" s="438" t="s">
        <v>746</v>
      </c>
      <c r="GA1" s="438" t="s">
        <v>748</v>
      </c>
      <c r="GB1" s="438" t="s">
        <v>750</v>
      </c>
      <c r="GC1" s="438" t="s">
        <v>752</v>
      </c>
      <c r="GD1" s="438" t="s">
        <v>754</v>
      </c>
      <c r="GE1" s="438" t="s">
        <v>756</v>
      </c>
      <c r="GF1" s="441" t="s">
        <v>298</v>
      </c>
      <c r="GG1" s="438" t="s">
        <v>304</v>
      </c>
      <c r="GH1" s="438" t="s">
        <v>758</v>
      </c>
      <c r="GI1" s="438" t="s">
        <v>760</v>
      </c>
      <c r="GJ1" s="438" t="s">
        <v>761</v>
      </c>
      <c r="GK1" s="438" t="s">
        <v>305</v>
      </c>
      <c r="GL1" s="438" t="s">
        <v>764</v>
      </c>
      <c r="GM1" s="438" t="s">
        <v>765</v>
      </c>
      <c r="GN1" s="441" t="s">
        <v>299</v>
      </c>
      <c r="GO1" s="438" t="s">
        <v>300</v>
      </c>
      <c r="GP1" s="438" t="s">
        <v>767</v>
      </c>
      <c r="GQ1" s="438" t="s">
        <v>769</v>
      </c>
      <c r="GR1" s="438" t="s">
        <v>771</v>
      </c>
      <c r="GS1" s="438" t="s">
        <v>773</v>
      </c>
      <c r="GT1" s="438" t="s">
        <v>775</v>
      </c>
      <c r="GU1" s="441" t="s">
        <v>301</v>
      </c>
      <c r="GV1" s="438" t="s">
        <v>302</v>
      </c>
      <c r="GW1" s="438" t="s">
        <v>777</v>
      </c>
      <c r="GX1" s="438" t="s">
        <v>779</v>
      </c>
      <c r="GY1" s="438" t="s">
        <v>781</v>
      </c>
      <c r="GZ1" s="438" t="s">
        <v>783</v>
      </c>
      <c r="HA1" s="438" t="s">
        <v>785</v>
      </c>
      <c r="HB1" s="438" t="s">
        <v>787</v>
      </c>
      <c r="HC1" s="437" t="s">
        <v>306</v>
      </c>
      <c r="HD1" s="441" t="s">
        <v>307</v>
      </c>
      <c r="HE1" s="438" t="s">
        <v>308</v>
      </c>
      <c r="HF1" s="438" t="s">
        <v>789</v>
      </c>
      <c r="HG1" s="438" t="s">
        <v>791</v>
      </c>
      <c r="HH1" s="438" t="s">
        <v>793</v>
      </c>
      <c r="HI1" s="438" t="s">
        <v>795</v>
      </c>
      <c r="HJ1" s="438" t="s">
        <v>309</v>
      </c>
      <c r="HK1" s="438" t="s">
        <v>798</v>
      </c>
      <c r="HL1" s="438" t="s">
        <v>326</v>
      </c>
      <c r="HM1" s="438" t="s">
        <v>836</v>
      </c>
      <c r="HN1" s="438" t="s">
        <v>838</v>
      </c>
      <c r="HO1" s="438" t="s">
        <v>840</v>
      </c>
      <c r="HP1" s="441" t="s">
        <v>310</v>
      </c>
      <c r="HQ1" s="438" t="s">
        <v>800</v>
      </c>
      <c r="HR1" s="438" t="s">
        <v>802</v>
      </c>
      <c r="HS1" s="438" t="s">
        <v>311</v>
      </c>
      <c r="HT1" s="438" t="s">
        <v>805</v>
      </c>
      <c r="HU1" s="438" t="s">
        <v>807</v>
      </c>
      <c r="HV1" s="438" t="s">
        <v>808</v>
      </c>
      <c r="HW1" s="438" t="s">
        <v>810</v>
      </c>
      <c r="HX1" s="441" t="s">
        <v>312</v>
      </c>
      <c r="HY1" s="438" t="s">
        <v>812</v>
      </c>
      <c r="HZ1" s="438" t="s">
        <v>814</v>
      </c>
      <c r="IA1" s="438" t="s">
        <v>816</v>
      </c>
      <c r="IB1" s="438" t="s">
        <v>313</v>
      </c>
      <c r="IC1" s="438" t="s">
        <v>818</v>
      </c>
      <c r="ID1" s="438" t="s">
        <v>820</v>
      </c>
      <c r="IE1" s="438" t="s">
        <v>314</v>
      </c>
      <c r="IF1" s="438" t="s">
        <v>822</v>
      </c>
      <c r="IG1" s="438" t="s">
        <v>824</v>
      </c>
      <c r="IH1" s="438" t="s">
        <v>315</v>
      </c>
      <c r="II1" s="438" t="s">
        <v>826</v>
      </c>
      <c r="IJ1" s="438" t="s">
        <v>828</v>
      </c>
      <c r="IK1" s="438" t="s">
        <v>830</v>
      </c>
      <c r="IL1" s="438" t="s">
        <v>832</v>
      </c>
      <c r="IM1" s="438" t="s">
        <v>316</v>
      </c>
      <c r="IN1" s="438" t="s">
        <v>834</v>
      </c>
      <c r="IO1" s="441" t="s">
        <v>317</v>
      </c>
      <c r="IP1" s="438" t="s">
        <v>842</v>
      </c>
      <c r="IQ1" s="438" t="s">
        <v>844</v>
      </c>
      <c r="IR1" s="438" t="s">
        <v>318</v>
      </c>
      <c r="IS1" s="438" t="s">
        <v>846</v>
      </c>
      <c r="IT1" s="438" t="s">
        <v>848</v>
      </c>
      <c r="IU1" s="438" t="s">
        <v>850</v>
      </c>
      <c r="IV1" s="441" t="s">
        <v>319</v>
      </c>
      <c r="IW1" s="438" t="s">
        <v>852</v>
      </c>
      <c r="IX1" s="438" t="s">
        <v>320</v>
      </c>
      <c r="IY1" s="438" t="s">
        <v>855</v>
      </c>
      <c r="IZ1" s="438" t="s">
        <v>857</v>
      </c>
      <c r="JA1" s="438" t="s">
        <v>859</v>
      </c>
      <c r="JB1" s="438" t="s">
        <v>861</v>
      </c>
      <c r="JC1" s="438" t="s">
        <v>863</v>
      </c>
      <c r="JD1" s="438" t="s">
        <v>865</v>
      </c>
      <c r="JE1" s="438" t="s">
        <v>321</v>
      </c>
      <c r="JF1" s="438" t="s">
        <v>868</v>
      </c>
      <c r="JG1" s="438" t="s">
        <v>870</v>
      </c>
      <c r="JH1" s="438" t="s">
        <v>872</v>
      </c>
      <c r="JI1" s="438" t="s">
        <v>874</v>
      </c>
      <c r="JJ1" s="438" t="s">
        <v>876</v>
      </c>
      <c r="JK1" s="438" t="s">
        <v>878</v>
      </c>
      <c r="JL1" s="438" t="s">
        <v>880</v>
      </c>
      <c r="JM1" s="438" t="s">
        <v>882</v>
      </c>
      <c r="JN1" s="438" t="s">
        <v>322</v>
      </c>
      <c r="JO1" s="438" t="s">
        <v>885</v>
      </c>
      <c r="JP1" s="438" t="s">
        <v>887</v>
      </c>
      <c r="JQ1" s="438" t="s">
        <v>889</v>
      </c>
      <c r="JR1" s="438" t="s">
        <v>891</v>
      </c>
      <c r="JS1" s="438" t="s">
        <v>892</v>
      </c>
      <c r="JT1" s="438" t="s">
        <v>894</v>
      </c>
      <c r="JU1" s="438" t="s">
        <v>896</v>
      </c>
      <c r="JV1" s="438" t="s">
        <v>898</v>
      </c>
      <c r="JW1" s="438" t="s">
        <v>900</v>
      </c>
      <c r="JX1" s="438" t="s">
        <v>902</v>
      </c>
      <c r="JY1" s="438" t="s">
        <v>904</v>
      </c>
      <c r="JZ1" s="438" t="s">
        <v>906</v>
      </c>
      <c r="KA1" s="438" t="s">
        <v>908</v>
      </c>
      <c r="KB1" s="438" t="s">
        <v>910</v>
      </c>
      <c r="KC1" s="438" t="s">
        <v>912</v>
      </c>
      <c r="KD1" s="438" t="s">
        <v>914</v>
      </c>
      <c r="KE1" s="438" t="s">
        <v>916</v>
      </c>
      <c r="KF1" s="438" t="s">
        <v>918</v>
      </c>
      <c r="KG1" s="438" t="s">
        <v>920</v>
      </c>
      <c r="KH1" s="438" t="s">
        <v>922</v>
      </c>
      <c r="KI1" s="438" t="s">
        <v>924</v>
      </c>
      <c r="KJ1" s="438" t="s">
        <v>926</v>
      </c>
      <c r="KK1" s="438" t="s">
        <v>928</v>
      </c>
      <c r="KL1" s="438" t="s">
        <v>930</v>
      </c>
      <c r="KM1" s="438" t="s">
        <v>932</v>
      </c>
      <c r="KN1" s="438" t="s">
        <v>934</v>
      </c>
      <c r="KO1" s="441" t="s">
        <v>323</v>
      </c>
      <c r="KP1" s="438" t="s">
        <v>936</v>
      </c>
      <c r="KQ1" s="438" t="s">
        <v>324</v>
      </c>
      <c r="KR1" s="438" t="s">
        <v>939</v>
      </c>
      <c r="KS1" s="438" t="s">
        <v>941</v>
      </c>
      <c r="KT1" s="438" t="s">
        <v>943</v>
      </c>
      <c r="KU1" s="438" t="s">
        <v>945</v>
      </c>
      <c r="KV1" s="438" t="s">
        <v>325</v>
      </c>
      <c r="KW1" s="438" t="s">
        <v>948</v>
      </c>
      <c r="KX1" s="438" t="s">
        <v>950</v>
      </c>
      <c r="KY1" s="438" t="s">
        <v>952</v>
      </c>
      <c r="KZ1" s="438" t="s">
        <v>954</v>
      </c>
      <c r="LA1" s="438" t="s">
        <v>956</v>
      </c>
      <c r="LB1" s="438" t="s">
        <v>958</v>
      </c>
      <c r="LC1" s="438" t="s">
        <v>960</v>
      </c>
      <c r="LD1" s="437" t="s">
        <v>327</v>
      </c>
      <c r="LE1" s="441" t="s">
        <v>328</v>
      </c>
      <c r="LF1" s="438" t="s">
        <v>329</v>
      </c>
      <c r="LG1" s="438" t="s">
        <v>343</v>
      </c>
      <c r="LH1" s="438" t="s">
        <v>962</v>
      </c>
      <c r="LI1" s="438" t="s">
        <v>964</v>
      </c>
      <c r="LJ1" s="438" t="s">
        <v>966</v>
      </c>
      <c r="LK1" s="438" t="s">
        <v>968</v>
      </c>
      <c r="LL1" s="438" t="s">
        <v>344</v>
      </c>
      <c r="LM1" s="438" t="s">
        <v>970</v>
      </c>
      <c r="LN1" s="438" t="s">
        <v>345</v>
      </c>
      <c r="LO1" s="438" t="s">
        <v>972</v>
      </c>
      <c r="LP1" s="438" t="s">
        <v>330</v>
      </c>
      <c r="LQ1" s="438" t="s">
        <v>974</v>
      </c>
      <c r="LR1" s="438" t="s">
        <v>346</v>
      </c>
      <c r="LS1" s="438" t="s">
        <v>976</v>
      </c>
      <c r="LT1" s="438" t="s">
        <v>978</v>
      </c>
      <c r="LU1" s="438" t="s">
        <v>347</v>
      </c>
      <c r="LV1" s="441" t="s">
        <v>331</v>
      </c>
      <c r="LW1" s="438" t="s">
        <v>332</v>
      </c>
      <c r="LX1" s="438" t="s">
        <v>980</v>
      </c>
      <c r="LY1" s="438" t="s">
        <v>982</v>
      </c>
      <c r="LZ1" s="438" t="s">
        <v>983</v>
      </c>
      <c r="MA1" s="438" t="s">
        <v>985</v>
      </c>
      <c r="MB1" s="438" t="s">
        <v>986</v>
      </c>
      <c r="MC1" s="438" t="s">
        <v>988</v>
      </c>
      <c r="MD1" s="438" t="s">
        <v>990</v>
      </c>
      <c r="ME1" s="438" t="s">
        <v>992</v>
      </c>
      <c r="MF1" s="438" t="s">
        <v>994</v>
      </c>
      <c r="MG1" s="438" t="s">
        <v>333</v>
      </c>
      <c r="MH1" s="438" t="s">
        <v>997</v>
      </c>
      <c r="MI1" s="438" t="s">
        <v>998</v>
      </c>
      <c r="MJ1" s="438" t="s">
        <v>1000</v>
      </c>
      <c r="MK1" s="438" t="s">
        <v>334</v>
      </c>
      <c r="ML1" s="438" t="s">
        <v>1003</v>
      </c>
      <c r="MM1" s="438" t="s">
        <v>1004</v>
      </c>
      <c r="MN1" s="438" t="s">
        <v>1006</v>
      </c>
      <c r="MO1" s="438" t="s">
        <v>1008</v>
      </c>
      <c r="MP1" s="438" t="s">
        <v>335</v>
      </c>
      <c r="MQ1" s="438" t="s">
        <v>1011</v>
      </c>
      <c r="MR1" s="438" t="s">
        <v>1013</v>
      </c>
      <c r="MS1" s="438" t="s">
        <v>1015</v>
      </c>
      <c r="MT1" s="438" t="s">
        <v>1017</v>
      </c>
      <c r="MU1" s="438" t="s">
        <v>336</v>
      </c>
      <c r="MV1" s="438" t="s">
        <v>1020</v>
      </c>
      <c r="MW1" s="438" t="s">
        <v>1022</v>
      </c>
      <c r="MX1" s="438" t="s">
        <v>1024</v>
      </c>
      <c r="MY1" s="438" t="s">
        <v>1026</v>
      </c>
      <c r="MZ1" s="438" t="s">
        <v>1028</v>
      </c>
      <c r="NA1" s="438" t="s">
        <v>1030</v>
      </c>
      <c r="NB1" s="438" t="s">
        <v>1032</v>
      </c>
      <c r="NC1" s="438" t="s">
        <v>1034</v>
      </c>
      <c r="ND1" s="438" t="s">
        <v>1036</v>
      </c>
      <c r="NE1" s="438" t="s">
        <v>1038</v>
      </c>
      <c r="NF1" s="438" t="s">
        <v>1040</v>
      </c>
      <c r="NG1" s="438" t="s">
        <v>1041</v>
      </c>
      <c r="NH1" s="441" t="s">
        <v>337</v>
      </c>
      <c r="NI1" s="438" t="s">
        <v>338</v>
      </c>
      <c r="NJ1" s="438" t="s">
        <v>1043</v>
      </c>
      <c r="NK1" s="438" t="s">
        <v>1045</v>
      </c>
      <c r="NL1" s="438" t="s">
        <v>1047</v>
      </c>
      <c r="NM1" s="438" t="s">
        <v>1049</v>
      </c>
      <c r="NN1" s="441" t="s">
        <v>339</v>
      </c>
      <c r="NO1" s="438" t="s">
        <v>340</v>
      </c>
      <c r="NP1" s="438" t="s">
        <v>1050</v>
      </c>
      <c r="NQ1" s="438" t="s">
        <v>341</v>
      </c>
      <c r="NR1" s="438" t="s">
        <v>1052</v>
      </c>
      <c r="NS1" s="438" t="s">
        <v>1054</v>
      </c>
      <c r="NT1" s="438" t="s">
        <v>342</v>
      </c>
      <c r="NU1" s="438" t="s">
        <v>1056</v>
      </c>
      <c r="NV1" s="437" t="s">
        <v>348</v>
      </c>
      <c r="NW1" s="441" t="s">
        <v>349</v>
      </c>
      <c r="NX1" s="438" t="s">
        <v>350</v>
      </c>
      <c r="NY1" s="438" t="s">
        <v>1059</v>
      </c>
      <c r="NZ1" s="438" t="s">
        <v>1061</v>
      </c>
      <c r="OA1" s="438" t="s">
        <v>351</v>
      </c>
      <c r="OB1" s="438" t="s">
        <v>361</v>
      </c>
      <c r="OC1" s="438" t="s">
        <v>1063</v>
      </c>
      <c r="OD1" s="438" t="s">
        <v>1065</v>
      </c>
      <c r="OE1" s="438" t="s">
        <v>1067</v>
      </c>
      <c r="OF1" s="438" t="s">
        <v>1069</v>
      </c>
      <c r="OG1" s="438" t="s">
        <v>1071</v>
      </c>
      <c r="OH1" s="438" t="s">
        <v>1073</v>
      </c>
      <c r="OI1" s="438" t="s">
        <v>1075</v>
      </c>
      <c r="OJ1" s="438" t="s">
        <v>1077</v>
      </c>
      <c r="OK1" s="438" t="s">
        <v>1079</v>
      </c>
      <c r="OL1" s="438" t="s">
        <v>1081</v>
      </c>
      <c r="OM1" s="438" t="s">
        <v>1083</v>
      </c>
      <c r="ON1" s="438" t="s">
        <v>1085</v>
      </c>
      <c r="OO1" s="438" t="s">
        <v>1087</v>
      </c>
      <c r="OP1" s="438" t="s">
        <v>1089</v>
      </c>
      <c r="OQ1" s="438" t="s">
        <v>1091</v>
      </c>
      <c r="OR1" s="438" t="s">
        <v>1093</v>
      </c>
      <c r="OS1" s="438" t="s">
        <v>1095</v>
      </c>
      <c r="OT1" s="438" t="s">
        <v>1097</v>
      </c>
      <c r="OU1" s="438" t="s">
        <v>1099</v>
      </c>
      <c r="OV1" s="438" t="s">
        <v>1101</v>
      </c>
      <c r="OW1" s="438" t="s">
        <v>1103</v>
      </c>
      <c r="OX1" s="438" t="s">
        <v>1105</v>
      </c>
      <c r="OY1" s="438" t="s">
        <v>362</v>
      </c>
      <c r="OZ1" s="438" t="s">
        <v>1108</v>
      </c>
      <c r="PA1" s="438" t="s">
        <v>1110</v>
      </c>
      <c r="PB1" s="438" t="s">
        <v>1111</v>
      </c>
      <c r="PC1" s="438" t="s">
        <v>1113</v>
      </c>
      <c r="PD1" s="438" t="s">
        <v>1115</v>
      </c>
      <c r="PE1" s="438" t="s">
        <v>1117</v>
      </c>
      <c r="PF1" s="438" t="s">
        <v>1119</v>
      </c>
      <c r="PG1" s="438" t="s">
        <v>1121</v>
      </c>
      <c r="PH1" s="438" t="s">
        <v>1123</v>
      </c>
      <c r="PI1" s="438" t="s">
        <v>1125</v>
      </c>
      <c r="PJ1" s="438" t="s">
        <v>1127</v>
      </c>
      <c r="PK1" s="438" t="s">
        <v>1129</v>
      </c>
      <c r="PL1" s="438" t="s">
        <v>1131</v>
      </c>
      <c r="PM1" s="438" t="s">
        <v>1133</v>
      </c>
      <c r="PN1" s="438" t="s">
        <v>1135</v>
      </c>
      <c r="PO1" s="438" t="s">
        <v>1137</v>
      </c>
      <c r="PP1" s="438" t="s">
        <v>1139</v>
      </c>
      <c r="PQ1" s="438" t="s">
        <v>1141</v>
      </c>
      <c r="PR1" s="438" t="s">
        <v>1143</v>
      </c>
      <c r="PS1" s="438" t="s">
        <v>1145</v>
      </c>
      <c r="PT1" s="438" t="s">
        <v>1147</v>
      </c>
      <c r="PU1" s="438" t="s">
        <v>1149</v>
      </c>
      <c r="PV1" s="438" t="s">
        <v>1151</v>
      </c>
      <c r="PW1" s="438" t="s">
        <v>1153</v>
      </c>
      <c r="PX1" s="438" t="s">
        <v>1155</v>
      </c>
      <c r="PY1" s="438" t="s">
        <v>1157</v>
      </c>
      <c r="PZ1" s="438" t="s">
        <v>352</v>
      </c>
      <c r="QA1" s="438" t="s">
        <v>1159</v>
      </c>
      <c r="QB1" s="438" t="s">
        <v>1161</v>
      </c>
      <c r="QC1" s="438" t="s">
        <v>1163</v>
      </c>
      <c r="QD1" s="438" t="s">
        <v>1165</v>
      </c>
      <c r="QE1" s="438" t="s">
        <v>1167</v>
      </c>
      <c r="QF1" s="441" t="s">
        <v>353</v>
      </c>
      <c r="QG1" s="438" t="s">
        <v>354</v>
      </c>
      <c r="QH1" s="438" t="s">
        <v>1169</v>
      </c>
      <c r="QI1" s="438" t="s">
        <v>1171</v>
      </c>
      <c r="QJ1" s="438" t="s">
        <v>1173</v>
      </c>
      <c r="QK1" s="438" t="s">
        <v>1175</v>
      </c>
      <c r="QL1" s="438" t="s">
        <v>1177</v>
      </c>
      <c r="QM1" s="438" t="s">
        <v>1179</v>
      </c>
      <c r="QN1" s="441" t="s">
        <v>355</v>
      </c>
      <c r="QO1" s="438" t="s">
        <v>1181</v>
      </c>
      <c r="QP1" s="438" t="s">
        <v>356</v>
      </c>
      <c r="QQ1" s="438" t="s">
        <v>363</v>
      </c>
      <c r="QR1" s="438" t="s">
        <v>1183</v>
      </c>
      <c r="QS1" s="438" t="s">
        <v>1185</v>
      </c>
      <c r="QT1" s="438" t="s">
        <v>1187</v>
      </c>
      <c r="QU1" s="438" t="s">
        <v>1189</v>
      </c>
      <c r="QV1" s="438" t="s">
        <v>1191</v>
      </c>
      <c r="QW1" s="438" t="s">
        <v>1193</v>
      </c>
      <c r="QX1" s="438" t="s">
        <v>1195</v>
      </c>
      <c r="QY1" s="438" t="s">
        <v>1197</v>
      </c>
      <c r="QZ1" s="438" t="s">
        <v>1199</v>
      </c>
      <c r="RA1" s="438" t="s">
        <v>1201</v>
      </c>
      <c r="RB1" s="438" t="s">
        <v>1203</v>
      </c>
      <c r="RC1" s="438" t="s">
        <v>1205</v>
      </c>
      <c r="RD1" s="438" t="s">
        <v>1207</v>
      </c>
      <c r="RE1" s="438" t="s">
        <v>1209</v>
      </c>
      <c r="RF1" s="441" t="s">
        <v>357</v>
      </c>
      <c r="RG1" s="438" t="s">
        <v>358</v>
      </c>
      <c r="RH1" s="438" t="s">
        <v>1211</v>
      </c>
      <c r="RI1" s="438" t="s">
        <v>1213</v>
      </c>
      <c r="RJ1" s="441" t="s">
        <v>359</v>
      </c>
      <c r="RK1" s="438" t="s">
        <v>360</v>
      </c>
      <c r="RL1" s="438" t="s">
        <v>1215</v>
      </c>
      <c r="RM1" s="438" t="s">
        <v>1216</v>
      </c>
      <c r="RN1" s="438" t="s">
        <v>1217</v>
      </c>
      <c r="RO1" s="438" t="s">
        <v>1218</v>
      </c>
      <c r="RP1" s="438" t="s">
        <v>1220</v>
      </c>
      <c r="RQ1" s="438" t="s">
        <v>1221</v>
      </c>
      <c r="RR1" s="438" t="s">
        <v>1223</v>
      </c>
      <c r="RS1" s="438" t="s">
        <v>1224</v>
      </c>
      <c r="RT1" s="437" t="s">
        <v>364</v>
      </c>
      <c r="RU1" s="441" t="s">
        <v>365</v>
      </c>
      <c r="RV1" s="438" t="s">
        <v>366</v>
      </c>
      <c r="RW1" s="438" t="s">
        <v>1226</v>
      </c>
      <c r="RX1" s="438" t="s">
        <v>1228</v>
      </c>
      <c r="RY1" s="438" t="s">
        <v>367</v>
      </c>
      <c r="RZ1" s="438" t="s">
        <v>1230</v>
      </c>
      <c r="SA1" s="438" t="s">
        <v>1232</v>
      </c>
      <c r="SB1" s="438" t="s">
        <v>1234</v>
      </c>
      <c r="SC1" s="438" t="s">
        <v>1236</v>
      </c>
      <c r="SD1" s="441" t="s">
        <v>368</v>
      </c>
      <c r="SE1" s="438" t="s">
        <v>369</v>
      </c>
      <c r="SF1" s="438" t="s">
        <v>1238</v>
      </c>
      <c r="SG1" s="438" t="s">
        <v>1240</v>
      </c>
      <c r="SH1" s="438" t="s">
        <v>1242</v>
      </c>
      <c r="SI1" s="438" t="s">
        <v>1244</v>
      </c>
      <c r="SJ1" s="438" t="s">
        <v>1246</v>
      </c>
      <c r="SK1" s="438" t="s">
        <v>1248</v>
      </c>
      <c r="SL1" s="438" t="s">
        <v>1250</v>
      </c>
      <c r="SM1" s="438" t="s">
        <v>1252</v>
      </c>
      <c r="SN1" s="438" t="s">
        <v>1254</v>
      </c>
      <c r="SO1" s="438" t="s">
        <v>1256</v>
      </c>
      <c r="SP1" s="438" t="s">
        <v>1258</v>
      </c>
      <c r="SQ1" s="438" t="s">
        <v>1260</v>
      </c>
      <c r="SR1" s="438" t="s">
        <v>1262</v>
      </c>
      <c r="SS1" s="438" t="s">
        <v>1264</v>
      </c>
      <c r="ST1" s="438" t="s">
        <v>1266</v>
      </c>
      <c r="SU1" s="437" t="s">
        <v>370</v>
      </c>
      <c r="SV1" s="441" t="s">
        <v>371</v>
      </c>
      <c r="SW1" s="438" t="s">
        <v>372</v>
      </c>
      <c r="SX1" s="438" t="s">
        <v>1268</v>
      </c>
      <c r="SY1" s="438" t="s">
        <v>1270</v>
      </c>
      <c r="SZ1" s="438" t="s">
        <v>1272</v>
      </c>
      <c r="TA1" s="438" t="s">
        <v>1274</v>
      </c>
      <c r="TB1" s="438" t="s">
        <v>1276</v>
      </c>
      <c r="TC1" s="438" t="s">
        <v>373</v>
      </c>
      <c r="TD1" s="438" t="s">
        <v>1278</v>
      </c>
      <c r="TE1" s="438" t="s">
        <v>1280</v>
      </c>
      <c r="TF1" s="438" t="s">
        <v>1282</v>
      </c>
      <c r="TG1" s="438" t="s">
        <v>1284</v>
      </c>
      <c r="TH1" s="438" t="s">
        <v>1286</v>
      </c>
      <c r="TI1" s="438" t="s">
        <v>1288</v>
      </c>
      <c r="TJ1" s="441" t="s">
        <v>374</v>
      </c>
      <c r="TK1" s="438" t="s">
        <v>375</v>
      </c>
      <c r="TL1" s="438" t="s">
        <v>376</v>
      </c>
      <c r="TM1" s="438" t="s">
        <v>1290</v>
      </c>
      <c r="TN1" s="438" t="s">
        <v>1292</v>
      </c>
      <c r="TO1" s="438" t="s">
        <v>1293</v>
      </c>
      <c r="TP1" s="438" t="s">
        <v>1295</v>
      </c>
      <c r="TQ1" s="438" t="s">
        <v>1297</v>
      </c>
      <c r="TR1" s="438" t="s">
        <v>1299</v>
      </c>
      <c r="TS1" s="438" t="s">
        <v>1301</v>
      </c>
      <c r="TT1" s="438" t="s">
        <v>1303</v>
      </c>
      <c r="TU1" s="438" t="s">
        <v>1305</v>
      </c>
      <c r="TV1" s="438" t="s">
        <v>1307</v>
      </c>
      <c r="TW1" s="438" t="s">
        <v>1309</v>
      </c>
      <c r="TX1" s="438" t="s">
        <v>1311</v>
      </c>
      <c r="TY1" s="438" t="s">
        <v>1313</v>
      </c>
      <c r="TZ1" s="438" t="s">
        <v>1315</v>
      </c>
      <c r="UA1" s="438" t="s">
        <v>1317</v>
      </c>
      <c r="UB1" s="438" t="s">
        <v>1319</v>
      </c>
      <c r="UC1" s="437" t="s">
        <v>1321</v>
      </c>
      <c r="UD1" s="438" t="s">
        <v>1323</v>
      </c>
      <c r="UE1" s="438" t="s">
        <v>1325</v>
      </c>
      <c r="UF1" s="438" t="s">
        <v>1327</v>
      </c>
      <c r="UG1" s="438" t="s">
        <v>1329</v>
      </c>
      <c r="UH1" s="438" t="s">
        <v>1331</v>
      </c>
      <c r="UI1" s="439"/>
    </row>
    <row r="2" spans="1:555" s="122" customFormat="1" hidden="1">
      <c r="A2" s="435" t="s">
        <v>1354</v>
      </c>
      <c r="B2" s="435" t="s">
        <v>1356</v>
      </c>
      <c r="C2" s="435" t="s">
        <v>468</v>
      </c>
      <c r="D2" s="435" t="s">
        <v>1355</v>
      </c>
      <c r="E2" s="435" t="s">
        <v>1357</v>
      </c>
      <c r="F2" s="435" t="s">
        <v>469</v>
      </c>
      <c r="G2" s="436" t="s">
        <v>1358</v>
      </c>
      <c r="H2" s="435" t="s">
        <v>1359</v>
      </c>
      <c r="I2" s="435" t="s">
        <v>1360</v>
      </c>
      <c r="J2" s="435" t="s">
        <v>1444</v>
      </c>
      <c r="K2" s="435" t="s">
        <v>1361</v>
      </c>
      <c r="L2" s="435" t="s">
        <v>1362</v>
      </c>
      <c r="M2" s="435" t="s">
        <v>1363</v>
      </c>
      <c r="N2" s="435" t="s">
        <v>1364</v>
      </c>
      <c r="O2" s="435" t="s">
        <v>1365</v>
      </c>
      <c r="P2" s="435" t="s">
        <v>1464</v>
      </c>
      <c r="Q2" s="435" t="s">
        <v>1506</v>
      </c>
      <c r="R2" s="430" t="str">
        <f>+Presupuesto!D11</f>
        <v>Recurrente</v>
      </c>
      <c r="S2" s="430" t="str">
        <f>+Presupuesto!E11</f>
        <v>Programa / Proyecto 2016</v>
      </c>
      <c r="T2" s="435"/>
      <c r="U2" s="435" t="s">
        <v>391</v>
      </c>
      <c r="V2" s="435" t="s">
        <v>409</v>
      </c>
      <c r="W2" s="435" t="s">
        <v>392</v>
      </c>
      <c r="X2" s="435" t="s">
        <v>393</v>
      </c>
      <c r="Y2" s="435" t="s">
        <v>394</v>
      </c>
      <c r="Z2" s="435" t="s">
        <v>395</v>
      </c>
      <c r="AA2" s="435" t="s">
        <v>396</v>
      </c>
      <c r="AB2" s="435" t="s">
        <v>397</v>
      </c>
      <c r="AC2" s="435" t="s">
        <v>398</v>
      </c>
      <c r="AD2" s="435" t="s">
        <v>399</v>
      </c>
      <c r="AE2" s="435" t="s">
        <v>400</v>
      </c>
      <c r="AF2" s="435" t="s">
        <v>401</v>
      </c>
      <c r="AG2" s="435"/>
      <c r="AH2" s="435" t="s">
        <v>417</v>
      </c>
      <c r="AI2" s="435" t="s">
        <v>418</v>
      </c>
      <c r="AJ2" s="435" t="s">
        <v>419</v>
      </c>
      <c r="AK2" s="435" t="s">
        <v>420</v>
      </c>
      <c r="AL2" s="435" t="s">
        <v>421</v>
      </c>
      <c r="AM2" s="435" t="s">
        <v>424</v>
      </c>
      <c r="AN2" s="435" t="s">
        <v>422</v>
      </c>
      <c r="AO2" s="435" t="s">
        <v>423</v>
      </c>
      <c r="AP2" s="435" t="s">
        <v>425</v>
      </c>
      <c r="AQ2" s="435" t="s">
        <v>426</v>
      </c>
      <c r="AR2" s="435" t="s">
        <v>427</v>
      </c>
      <c r="AS2" s="435" t="s">
        <v>428</v>
      </c>
      <c r="AT2" s="435" t="s">
        <v>429</v>
      </c>
      <c r="AU2" s="435" t="s">
        <v>430</v>
      </c>
      <c r="AV2" s="435" t="s">
        <v>431</v>
      </c>
      <c r="AW2" s="435" t="s">
        <v>432</v>
      </c>
      <c r="AX2" s="435" t="s">
        <v>433</v>
      </c>
      <c r="AY2" s="435" t="s">
        <v>434</v>
      </c>
      <c r="AZ2" s="435" t="s">
        <v>435</v>
      </c>
      <c r="BA2" s="435" t="s">
        <v>436</v>
      </c>
      <c r="BB2" s="435" t="s">
        <v>437</v>
      </c>
      <c r="BC2" s="435" t="s">
        <v>438</v>
      </c>
      <c r="BD2" s="435" t="s">
        <v>439</v>
      </c>
      <c r="BE2" s="435" t="s">
        <v>440</v>
      </c>
      <c r="BF2" s="435" t="s">
        <v>441</v>
      </c>
      <c r="BG2" s="435" t="s">
        <v>442</v>
      </c>
      <c r="BH2" s="435" t="s">
        <v>443</v>
      </c>
      <c r="BI2" s="435" t="s">
        <v>444</v>
      </c>
      <c r="BJ2" s="435" t="s">
        <v>445</v>
      </c>
      <c r="BK2" s="435" t="s">
        <v>446</v>
      </c>
      <c r="BL2" s="435" t="s">
        <v>447</v>
      </c>
      <c r="BM2" s="435" t="s">
        <v>448</v>
      </c>
      <c r="BN2" s="435" t="s">
        <v>449</v>
      </c>
      <c r="BO2" s="435" t="s">
        <v>450</v>
      </c>
      <c r="BP2" s="435" t="s">
        <v>451</v>
      </c>
      <c r="BQ2" s="435" t="s">
        <v>452</v>
      </c>
      <c r="BR2" s="435" t="s">
        <v>453</v>
      </c>
      <c r="BS2" s="435" t="s">
        <v>454</v>
      </c>
      <c r="BT2" s="435" t="s">
        <v>455</v>
      </c>
      <c r="BU2" s="435" t="s">
        <v>456</v>
      </c>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5"/>
      <c r="ID2" s="435"/>
      <c r="IE2" s="435"/>
      <c r="IF2" s="435"/>
      <c r="IG2" s="435"/>
      <c r="IH2" s="435"/>
      <c r="II2" s="435"/>
      <c r="IJ2" s="435"/>
      <c r="IK2" s="435"/>
      <c r="IL2" s="435"/>
      <c r="IM2" s="435"/>
      <c r="IN2" s="435"/>
      <c r="IO2" s="435"/>
      <c r="IP2" s="435"/>
      <c r="IQ2" s="435"/>
      <c r="IR2" s="435"/>
      <c r="IS2" s="435"/>
      <c r="IT2" s="435"/>
      <c r="IU2" s="435"/>
      <c r="IV2" s="435"/>
      <c r="IW2" s="435"/>
      <c r="IX2" s="435"/>
      <c r="IY2" s="435"/>
      <c r="IZ2" s="435"/>
      <c r="JA2" s="435"/>
      <c r="JB2" s="435"/>
      <c r="JC2" s="435"/>
      <c r="JD2" s="435"/>
      <c r="JE2" s="435"/>
      <c r="JF2" s="435"/>
      <c r="JG2" s="435"/>
      <c r="JH2" s="435"/>
      <c r="JI2" s="435"/>
      <c r="JJ2" s="435"/>
      <c r="JK2" s="435"/>
      <c r="JL2" s="435"/>
      <c r="JM2" s="435"/>
      <c r="JN2" s="435"/>
      <c r="JO2" s="435"/>
      <c r="JP2" s="435"/>
      <c r="JQ2" s="435"/>
      <c r="JR2" s="435"/>
      <c r="JS2" s="435"/>
      <c r="JT2" s="435"/>
      <c r="JU2" s="435"/>
      <c r="JV2" s="435"/>
      <c r="JW2" s="435"/>
      <c r="JX2" s="435"/>
      <c r="JY2" s="435"/>
      <c r="JZ2" s="435"/>
      <c r="KA2" s="435"/>
      <c r="KB2" s="435"/>
      <c r="KC2" s="435"/>
      <c r="KD2" s="435"/>
      <c r="KE2" s="435"/>
      <c r="KF2" s="435"/>
      <c r="KG2" s="435"/>
      <c r="KH2" s="435"/>
      <c r="KI2" s="435"/>
      <c r="KJ2" s="435"/>
      <c r="KK2" s="435"/>
      <c r="KL2" s="435"/>
      <c r="KM2" s="435"/>
      <c r="KN2" s="435"/>
      <c r="KO2" s="435"/>
      <c r="KP2" s="435"/>
      <c r="KQ2" s="435"/>
      <c r="KR2" s="435"/>
      <c r="KS2" s="435"/>
      <c r="KT2" s="435"/>
      <c r="KU2" s="435"/>
      <c r="KV2" s="435"/>
      <c r="KW2" s="435"/>
      <c r="KX2" s="435"/>
      <c r="KY2" s="435"/>
      <c r="KZ2" s="435"/>
      <c r="LA2" s="435"/>
      <c r="LB2" s="435"/>
      <c r="LC2" s="435"/>
      <c r="LD2" s="435"/>
      <c r="LE2" s="435"/>
      <c r="LF2" s="435"/>
      <c r="LG2" s="435"/>
      <c r="LH2" s="435"/>
      <c r="LI2" s="435"/>
      <c r="LJ2" s="435"/>
      <c r="LK2" s="435"/>
      <c r="LL2" s="435"/>
      <c r="LM2" s="435"/>
      <c r="LN2" s="435"/>
      <c r="LO2" s="435"/>
      <c r="LP2" s="435"/>
      <c r="LQ2" s="435"/>
      <c r="LR2" s="435"/>
      <c r="LS2" s="435"/>
      <c r="LT2" s="435"/>
      <c r="LU2" s="435"/>
      <c r="LV2" s="435"/>
      <c r="LW2" s="435"/>
      <c r="LX2" s="435"/>
      <c r="LY2" s="435"/>
      <c r="LZ2" s="435"/>
      <c r="MA2" s="435"/>
      <c r="MB2" s="435"/>
      <c r="MC2" s="435"/>
      <c r="MD2" s="435"/>
      <c r="ME2" s="435"/>
      <c r="MF2" s="435"/>
      <c r="MG2" s="435"/>
      <c r="MH2" s="435"/>
      <c r="MI2" s="435"/>
      <c r="MJ2" s="435"/>
      <c r="MK2" s="435"/>
      <c r="ML2" s="435"/>
      <c r="MM2" s="435"/>
      <c r="MN2" s="435"/>
      <c r="MO2" s="435"/>
      <c r="MP2" s="435"/>
      <c r="MQ2" s="435"/>
      <c r="MR2" s="435"/>
      <c r="MS2" s="435"/>
      <c r="MT2" s="435"/>
      <c r="MU2" s="435"/>
      <c r="MV2" s="435"/>
      <c r="MW2" s="435"/>
      <c r="MX2" s="435"/>
      <c r="MY2" s="435"/>
      <c r="MZ2" s="435"/>
      <c r="NA2" s="435"/>
      <c r="NB2" s="435"/>
      <c r="NC2" s="435"/>
      <c r="ND2" s="435"/>
      <c r="NE2" s="435"/>
      <c r="NF2" s="435"/>
      <c r="NG2" s="435"/>
      <c r="NH2" s="435"/>
      <c r="NI2" s="435"/>
      <c r="NJ2" s="435"/>
      <c r="NK2" s="435"/>
      <c r="NL2" s="435"/>
      <c r="NM2" s="435"/>
      <c r="NN2" s="435"/>
      <c r="NO2" s="435"/>
      <c r="NP2" s="435"/>
      <c r="NQ2" s="435"/>
      <c r="NR2" s="435"/>
      <c r="NS2" s="435"/>
      <c r="NT2" s="435"/>
      <c r="NU2" s="435"/>
      <c r="NV2" s="435"/>
      <c r="NW2" s="435"/>
      <c r="NX2" s="435"/>
      <c r="NY2" s="435"/>
      <c r="NZ2" s="435"/>
      <c r="OA2" s="435"/>
      <c r="OB2" s="435"/>
      <c r="OC2" s="435"/>
      <c r="OD2" s="435"/>
      <c r="OE2" s="435"/>
      <c r="OF2" s="435"/>
      <c r="OG2" s="435"/>
      <c r="OH2" s="435"/>
      <c r="OI2" s="435"/>
      <c r="OJ2" s="435"/>
      <c r="OK2" s="435"/>
      <c r="OL2" s="435"/>
      <c r="OM2" s="435"/>
      <c r="ON2" s="435"/>
      <c r="OO2" s="435"/>
      <c r="OP2" s="435"/>
      <c r="OQ2" s="435"/>
      <c r="OR2" s="435"/>
      <c r="OS2" s="435"/>
      <c r="OT2" s="435"/>
      <c r="OU2" s="435"/>
      <c r="OV2" s="435"/>
      <c r="OW2" s="435"/>
      <c r="OX2" s="435"/>
      <c r="OY2" s="435"/>
      <c r="OZ2" s="435"/>
      <c r="PA2" s="435"/>
      <c r="PB2" s="435"/>
      <c r="PC2" s="435"/>
      <c r="PD2" s="435"/>
      <c r="PE2" s="435"/>
      <c r="PF2" s="435"/>
      <c r="PG2" s="435"/>
      <c r="PH2" s="435"/>
      <c r="PI2" s="435"/>
      <c r="PJ2" s="435"/>
      <c r="PK2" s="435"/>
      <c r="PL2" s="435"/>
      <c r="PM2" s="435"/>
      <c r="PN2" s="435"/>
      <c r="PO2" s="435"/>
      <c r="PP2" s="435"/>
      <c r="PQ2" s="435"/>
      <c r="PR2" s="435"/>
      <c r="PS2" s="435"/>
      <c r="PT2" s="435"/>
      <c r="PU2" s="435"/>
      <c r="PV2" s="435"/>
      <c r="PW2" s="435"/>
      <c r="PX2" s="435"/>
      <c r="PY2" s="435"/>
      <c r="PZ2" s="435"/>
      <c r="QA2" s="435"/>
      <c r="QB2" s="435"/>
      <c r="QC2" s="435"/>
      <c r="QD2" s="435"/>
      <c r="QE2" s="435"/>
      <c r="QF2" s="435"/>
      <c r="QG2" s="435"/>
      <c r="QH2" s="435"/>
      <c r="QI2" s="435"/>
      <c r="QJ2" s="435"/>
      <c r="QK2" s="435"/>
      <c r="QL2" s="435"/>
      <c r="QM2" s="435"/>
      <c r="QN2" s="435"/>
      <c r="QO2" s="435"/>
      <c r="QP2" s="435"/>
      <c r="QQ2" s="435"/>
      <c r="QR2" s="435"/>
      <c r="QS2" s="435"/>
      <c r="QT2" s="435"/>
      <c r="QU2" s="435"/>
      <c r="QV2" s="435"/>
      <c r="QW2" s="435"/>
      <c r="QX2" s="435"/>
      <c r="QY2" s="435"/>
      <c r="QZ2" s="435"/>
      <c r="RA2" s="435"/>
      <c r="RB2" s="435"/>
      <c r="RC2" s="435"/>
      <c r="RD2" s="435"/>
      <c r="RE2" s="435"/>
      <c r="RF2" s="435"/>
      <c r="RG2" s="435"/>
      <c r="RH2" s="435"/>
      <c r="RI2" s="435"/>
      <c r="RJ2" s="435"/>
      <c r="RK2" s="435"/>
      <c r="RL2" s="435"/>
      <c r="RM2" s="435"/>
      <c r="RN2" s="435"/>
      <c r="RO2" s="435"/>
      <c r="RP2" s="435"/>
      <c r="RQ2" s="435"/>
      <c r="RR2" s="435"/>
      <c r="RS2" s="435"/>
      <c r="RT2" s="435"/>
      <c r="RU2" s="435"/>
      <c r="RV2" s="435"/>
      <c r="RW2" s="435"/>
      <c r="RX2" s="435"/>
      <c r="RY2" s="435"/>
      <c r="RZ2" s="435"/>
      <c r="SA2" s="435"/>
      <c r="SB2" s="435"/>
      <c r="SC2" s="435"/>
      <c r="SD2" s="435"/>
      <c r="SE2" s="435"/>
      <c r="SF2" s="435"/>
      <c r="SG2" s="435"/>
      <c r="SH2" s="435"/>
      <c r="SI2" s="435"/>
      <c r="SJ2" s="435"/>
      <c r="SK2" s="435"/>
      <c r="SL2" s="435"/>
      <c r="SM2" s="435"/>
      <c r="SN2" s="435"/>
      <c r="SO2" s="435"/>
      <c r="SP2" s="435"/>
      <c r="SQ2" s="435"/>
      <c r="SR2" s="435"/>
      <c r="SS2" s="435"/>
      <c r="ST2" s="435"/>
      <c r="SU2" s="435"/>
      <c r="SV2" s="435"/>
      <c r="SW2" s="435"/>
      <c r="SX2" s="435"/>
      <c r="SY2" s="435"/>
      <c r="SZ2" s="435"/>
      <c r="TA2" s="435"/>
      <c r="TB2" s="435"/>
      <c r="TC2" s="435"/>
      <c r="TD2" s="435"/>
      <c r="TE2" s="435"/>
      <c r="TF2" s="435"/>
      <c r="TG2" s="435"/>
      <c r="TH2" s="435"/>
      <c r="TI2" s="435"/>
      <c r="TJ2" s="435"/>
      <c r="TK2" s="435"/>
      <c r="TL2" s="435"/>
      <c r="TM2" s="435"/>
      <c r="TN2" s="435"/>
      <c r="TO2" s="435"/>
      <c r="TP2" s="435"/>
      <c r="TQ2" s="435"/>
      <c r="TR2" s="435"/>
      <c r="TS2" s="435"/>
      <c r="TT2" s="435"/>
      <c r="TU2" s="435"/>
      <c r="TV2" s="435"/>
      <c r="TW2" s="435"/>
      <c r="TX2" s="435"/>
      <c r="TY2" s="435"/>
      <c r="TZ2" s="435"/>
      <c r="UA2" s="435"/>
      <c r="UB2" s="435"/>
      <c r="UC2" s="435"/>
      <c r="UD2" s="435"/>
      <c r="UE2" s="435"/>
      <c r="UF2" s="435"/>
      <c r="UG2" s="435"/>
      <c r="UH2" s="435"/>
      <c r="UI2" s="435"/>
    </row>
    <row r="3" spans="1:555" s="122" customFormat="1" hidden="1">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4">
        <v>2500</v>
      </c>
      <c r="AI3" s="434">
        <v>1900</v>
      </c>
      <c r="AJ3" s="434">
        <v>1650</v>
      </c>
      <c r="AK3" s="434">
        <v>1580</v>
      </c>
      <c r="AL3" s="434">
        <v>2250</v>
      </c>
      <c r="AM3" s="434">
        <v>1650</v>
      </c>
      <c r="AN3" s="434">
        <v>1400</v>
      </c>
      <c r="AO3" s="434">
        <v>1340</v>
      </c>
      <c r="AP3" s="434">
        <v>2000</v>
      </c>
      <c r="AQ3" s="434">
        <v>1400</v>
      </c>
      <c r="AR3" s="434">
        <v>1150</v>
      </c>
      <c r="AS3" s="434">
        <v>1100</v>
      </c>
      <c r="AT3" s="434">
        <v>1750</v>
      </c>
      <c r="AU3" s="434">
        <v>1150</v>
      </c>
      <c r="AV3" s="434">
        <v>900</v>
      </c>
      <c r="AW3" s="434">
        <v>860</v>
      </c>
      <c r="AX3" s="434">
        <v>1200</v>
      </c>
      <c r="AY3" s="434">
        <v>900</v>
      </c>
      <c r="AZ3" s="434">
        <v>650</v>
      </c>
      <c r="BA3" s="434">
        <v>620</v>
      </c>
      <c r="BB3" s="432">
        <f>+'Cuadro Resumen'!C213</f>
        <v>5605.2314999999999</v>
      </c>
      <c r="BC3" s="432">
        <f>+'Cuadro Resumen'!D213</f>
        <v>5165.6055000000006</v>
      </c>
      <c r="BD3" s="432">
        <f>+'Cuadro Resumen'!E213</f>
        <v>6594.39</v>
      </c>
      <c r="BE3" s="432">
        <f>+'Cuadro Resumen'!F213</f>
        <v>6154.7640000000001</v>
      </c>
      <c r="BF3" s="432">
        <f>+'Cuadro Resumen'!C214</f>
        <v>4945.7925000000005</v>
      </c>
      <c r="BG3" s="432">
        <f>+'Cuadro Resumen'!D214</f>
        <v>4506.1665000000003</v>
      </c>
      <c r="BH3" s="432">
        <f>+'Cuadro Resumen'!E214</f>
        <v>5934.951</v>
      </c>
      <c r="BI3" s="432">
        <f>+'Cuadro Resumen'!F214</f>
        <v>5495.3249999999998</v>
      </c>
      <c r="BJ3" s="432">
        <f>+'Cuadro Resumen'!C215</f>
        <v>4286.3535000000002</v>
      </c>
      <c r="BK3" s="432">
        <f>+'Cuadro Resumen'!D215</f>
        <v>3956.634</v>
      </c>
      <c r="BL3" s="432">
        <f>+'Cuadro Resumen'!E215</f>
        <v>5275.5120000000006</v>
      </c>
      <c r="BM3" s="432">
        <f>+'Cuadro Resumen'!F215</f>
        <v>4835.8860000000004</v>
      </c>
      <c r="BN3" s="432">
        <f>+'Cuadro Resumen'!C216</f>
        <v>3626.9145000000003</v>
      </c>
      <c r="BO3" s="432">
        <f>+'Cuadro Resumen'!D216</f>
        <v>3297.1950000000002</v>
      </c>
      <c r="BP3" s="432">
        <f>+'Cuadro Resumen'!E216</f>
        <v>4616.0730000000003</v>
      </c>
      <c r="BQ3" s="432">
        <f>+'Cuadro Resumen'!F216</f>
        <v>4286.3535000000002</v>
      </c>
      <c r="BR3" s="432">
        <f>+'Cuadro Resumen'!C217</f>
        <v>3187.2885000000001</v>
      </c>
      <c r="BS3" s="432">
        <f>+'Cuadro Resumen'!D217</f>
        <v>2967.4755</v>
      </c>
      <c r="BT3" s="432">
        <f>+'Cuadro Resumen'!E217</f>
        <v>4066.5405000000001</v>
      </c>
      <c r="BU3" s="432">
        <f>+'Cuadro Resumen'!F217</f>
        <v>3736.8210000000004</v>
      </c>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433"/>
      <c r="IA3" s="433"/>
      <c r="IB3" s="433"/>
      <c r="IC3" s="433"/>
      <c r="ID3" s="433"/>
      <c r="IE3" s="433"/>
      <c r="IF3" s="433"/>
      <c r="IG3" s="433"/>
      <c r="IH3" s="433"/>
      <c r="II3" s="433"/>
      <c r="IJ3" s="433"/>
      <c r="IK3" s="433"/>
      <c r="IL3" s="433"/>
      <c r="IM3" s="433"/>
      <c r="IN3" s="433"/>
      <c r="IO3" s="433"/>
      <c r="IP3" s="433"/>
      <c r="IQ3" s="433"/>
      <c r="IR3" s="433"/>
      <c r="IS3" s="433"/>
      <c r="IT3" s="433"/>
      <c r="IU3" s="433"/>
      <c r="IV3" s="433"/>
      <c r="IW3" s="433"/>
      <c r="IX3" s="433"/>
      <c r="IY3" s="433"/>
      <c r="IZ3" s="433"/>
      <c r="JA3" s="433"/>
      <c r="JB3" s="433"/>
      <c r="JC3" s="433"/>
      <c r="JD3" s="433"/>
      <c r="JE3" s="433"/>
      <c r="JF3" s="433"/>
      <c r="JG3" s="433"/>
      <c r="JH3" s="433"/>
      <c r="JI3" s="433"/>
      <c r="JJ3" s="433"/>
      <c r="JK3" s="433"/>
      <c r="JL3" s="433"/>
      <c r="JM3" s="433"/>
      <c r="JN3" s="433"/>
      <c r="JO3" s="433"/>
      <c r="JP3" s="433"/>
      <c r="JQ3" s="433"/>
      <c r="JR3" s="433"/>
      <c r="JS3" s="433"/>
      <c r="JT3" s="433"/>
      <c r="JU3" s="433"/>
      <c r="JV3" s="433"/>
      <c r="JW3" s="433"/>
      <c r="JX3" s="433"/>
      <c r="JY3" s="433"/>
      <c r="JZ3" s="433"/>
      <c r="KA3" s="433"/>
      <c r="KB3" s="433"/>
      <c r="KC3" s="433"/>
      <c r="KD3" s="433"/>
      <c r="KE3" s="433"/>
      <c r="KF3" s="433"/>
      <c r="KG3" s="433"/>
      <c r="KH3" s="433"/>
      <c r="KI3" s="433"/>
      <c r="KJ3" s="433"/>
      <c r="KK3" s="433"/>
      <c r="KL3" s="433"/>
      <c r="KM3" s="433"/>
      <c r="KN3" s="433"/>
      <c r="KO3" s="433"/>
      <c r="KP3" s="433"/>
      <c r="KQ3" s="433"/>
      <c r="KR3" s="433"/>
      <c r="KS3" s="433"/>
      <c r="KT3" s="433"/>
      <c r="KU3" s="433"/>
      <c r="KV3" s="433"/>
      <c r="KW3" s="433"/>
      <c r="KX3" s="433"/>
      <c r="KY3" s="433"/>
      <c r="KZ3" s="433"/>
      <c r="LA3" s="433"/>
      <c r="LB3" s="433"/>
      <c r="LC3" s="433"/>
      <c r="LD3" s="433"/>
      <c r="LE3" s="433"/>
      <c r="LF3" s="433"/>
      <c r="LG3" s="433"/>
      <c r="LH3" s="433"/>
      <c r="LI3" s="433"/>
      <c r="LJ3" s="433"/>
      <c r="LK3" s="433"/>
      <c r="LL3" s="433"/>
      <c r="LM3" s="433"/>
      <c r="LN3" s="433"/>
      <c r="LO3" s="433"/>
      <c r="LP3" s="433"/>
      <c r="LQ3" s="433"/>
      <c r="LR3" s="433"/>
      <c r="LS3" s="433"/>
      <c r="LT3" s="433"/>
      <c r="LU3" s="433"/>
      <c r="LV3" s="433"/>
      <c r="LW3" s="433"/>
      <c r="LX3" s="433"/>
      <c r="LY3" s="433"/>
      <c r="LZ3" s="433"/>
      <c r="MA3" s="433"/>
      <c r="MB3" s="433"/>
      <c r="MC3" s="433"/>
      <c r="MD3" s="433"/>
      <c r="ME3" s="433"/>
      <c r="MF3" s="433"/>
      <c r="MG3" s="433"/>
      <c r="MH3" s="433"/>
      <c r="MI3" s="433"/>
      <c r="MJ3" s="433"/>
      <c r="MK3" s="433"/>
      <c r="ML3" s="433"/>
      <c r="MM3" s="433"/>
      <c r="MN3" s="433"/>
      <c r="MO3" s="433"/>
      <c r="MP3" s="433"/>
      <c r="MQ3" s="433"/>
      <c r="MR3" s="433"/>
      <c r="MS3" s="433"/>
      <c r="MT3" s="433"/>
      <c r="MU3" s="433"/>
      <c r="MV3" s="433"/>
      <c r="MW3" s="433"/>
      <c r="MX3" s="433"/>
      <c r="MY3" s="433"/>
      <c r="MZ3" s="433"/>
      <c r="NA3" s="433"/>
      <c r="NB3" s="433"/>
      <c r="NC3" s="433"/>
      <c r="ND3" s="433"/>
      <c r="NE3" s="433"/>
      <c r="NF3" s="433"/>
      <c r="NG3" s="433"/>
      <c r="NH3" s="433"/>
      <c r="NI3" s="433"/>
      <c r="NJ3" s="433"/>
      <c r="NK3" s="433"/>
      <c r="NL3" s="433"/>
      <c r="NM3" s="433"/>
      <c r="NN3" s="433"/>
      <c r="NO3" s="433"/>
      <c r="NP3" s="433"/>
      <c r="NQ3" s="433"/>
      <c r="NR3" s="433"/>
      <c r="NS3" s="433"/>
      <c r="NT3" s="433"/>
      <c r="NU3" s="433"/>
      <c r="NV3" s="433"/>
      <c r="NW3" s="433"/>
      <c r="NX3" s="433"/>
      <c r="NY3" s="433"/>
      <c r="NZ3" s="433"/>
      <c r="OA3" s="433"/>
      <c r="OB3" s="433"/>
      <c r="OC3" s="433"/>
      <c r="OD3" s="433"/>
      <c r="OE3" s="433"/>
      <c r="OF3" s="433"/>
      <c r="OG3" s="433"/>
      <c r="OH3" s="433"/>
      <c r="OI3" s="433"/>
      <c r="OJ3" s="433"/>
      <c r="OK3" s="433"/>
      <c r="OL3" s="433"/>
      <c r="OM3" s="433"/>
      <c r="ON3" s="433"/>
      <c r="OO3" s="433"/>
      <c r="OP3" s="433"/>
      <c r="OQ3" s="433"/>
      <c r="OR3" s="433"/>
      <c r="OS3" s="433"/>
      <c r="OT3" s="433"/>
      <c r="OU3" s="433"/>
      <c r="OV3" s="433"/>
      <c r="OW3" s="433"/>
      <c r="OX3" s="433"/>
      <c r="OY3" s="433"/>
      <c r="OZ3" s="433"/>
      <c r="PA3" s="433"/>
      <c r="PB3" s="433"/>
      <c r="PC3" s="433"/>
      <c r="PD3" s="433"/>
      <c r="PE3" s="433"/>
      <c r="PF3" s="433"/>
      <c r="PG3" s="433"/>
      <c r="PH3" s="433"/>
      <c r="PI3" s="433"/>
      <c r="PJ3" s="433"/>
      <c r="PK3" s="433"/>
      <c r="PL3" s="433"/>
      <c r="PM3" s="433"/>
      <c r="PN3" s="433"/>
      <c r="PO3" s="433"/>
      <c r="PP3" s="433"/>
      <c r="PQ3" s="433"/>
      <c r="PR3" s="433"/>
      <c r="PS3" s="433"/>
      <c r="PT3" s="433"/>
      <c r="PU3" s="433"/>
      <c r="PV3" s="433"/>
      <c r="PW3" s="433"/>
      <c r="PX3" s="433"/>
      <c r="PY3" s="433"/>
      <c r="PZ3" s="433"/>
      <c r="QA3" s="433"/>
      <c r="QB3" s="433"/>
      <c r="QC3" s="433"/>
      <c r="QD3" s="433"/>
      <c r="QE3" s="433"/>
      <c r="QF3" s="433"/>
      <c r="QG3" s="433"/>
      <c r="QH3" s="433"/>
      <c r="QI3" s="433"/>
      <c r="QJ3" s="433"/>
      <c r="QK3" s="433"/>
      <c r="QL3" s="433"/>
      <c r="QM3" s="433"/>
      <c r="QN3" s="433"/>
      <c r="QO3" s="433"/>
      <c r="QP3" s="433"/>
      <c r="QQ3" s="433"/>
      <c r="QR3" s="433"/>
      <c r="QS3" s="433"/>
      <c r="QT3" s="433"/>
      <c r="QU3" s="433"/>
      <c r="QV3" s="433"/>
      <c r="QW3" s="433"/>
      <c r="QX3" s="433"/>
      <c r="QY3" s="433"/>
      <c r="QZ3" s="433"/>
      <c r="RA3" s="433"/>
      <c r="RB3" s="433"/>
      <c r="RC3" s="433"/>
      <c r="RD3" s="433"/>
      <c r="RE3" s="433"/>
      <c r="RF3" s="433"/>
      <c r="RG3" s="433"/>
      <c r="RH3" s="433"/>
      <c r="RI3" s="433"/>
      <c r="RJ3" s="433"/>
      <c r="RK3" s="433"/>
      <c r="RL3" s="433"/>
      <c r="RM3" s="433"/>
      <c r="RN3" s="433"/>
      <c r="RO3" s="433"/>
      <c r="RP3" s="433"/>
      <c r="RQ3" s="433"/>
      <c r="RR3" s="433"/>
      <c r="RS3" s="433"/>
      <c r="RT3" s="433"/>
      <c r="RU3" s="433"/>
      <c r="RV3" s="433"/>
      <c r="RW3" s="433"/>
      <c r="RX3" s="433"/>
      <c r="RY3" s="433"/>
      <c r="RZ3" s="433"/>
      <c r="SA3" s="433"/>
      <c r="SB3" s="433"/>
      <c r="SC3" s="433"/>
      <c r="SD3" s="433"/>
      <c r="SE3" s="433"/>
      <c r="SF3" s="433"/>
      <c r="SG3" s="433"/>
      <c r="SH3" s="433"/>
      <c r="SI3" s="433"/>
      <c r="SJ3" s="433"/>
      <c r="SK3" s="433"/>
      <c r="SL3" s="433"/>
      <c r="SM3" s="433"/>
      <c r="SN3" s="433"/>
      <c r="SO3" s="433"/>
      <c r="SP3" s="433"/>
      <c r="SQ3" s="433"/>
      <c r="SR3" s="433"/>
      <c r="SS3" s="433"/>
      <c r="ST3" s="433"/>
      <c r="SU3" s="433"/>
      <c r="SV3" s="433"/>
      <c r="SW3" s="433"/>
      <c r="SX3" s="433"/>
      <c r="SY3" s="433"/>
      <c r="SZ3" s="433"/>
      <c r="TA3" s="433"/>
      <c r="TB3" s="433"/>
      <c r="TC3" s="433"/>
      <c r="TD3" s="433"/>
      <c r="TE3" s="433"/>
      <c r="TF3" s="433"/>
      <c r="TG3" s="433"/>
      <c r="TH3" s="433"/>
      <c r="TI3" s="433"/>
      <c r="TJ3" s="433"/>
      <c r="TK3" s="433"/>
      <c r="TL3" s="433"/>
      <c r="TM3" s="433"/>
      <c r="TN3" s="433"/>
      <c r="TO3" s="433"/>
      <c r="TP3" s="433"/>
      <c r="TQ3" s="433"/>
      <c r="TR3" s="433"/>
      <c r="TS3" s="433"/>
      <c r="TT3" s="433"/>
      <c r="TU3" s="433"/>
      <c r="TV3" s="433"/>
      <c r="TW3" s="433"/>
      <c r="TX3" s="433"/>
      <c r="TY3" s="433"/>
      <c r="TZ3" s="433"/>
      <c r="UA3" s="433"/>
      <c r="UB3" s="433"/>
      <c r="UC3" s="433"/>
      <c r="UD3" s="433"/>
      <c r="UE3" s="433"/>
      <c r="UF3" s="433"/>
      <c r="UG3" s="433"/>
      <c r="UH3" s="433"/>
      <c r="UI3" s="433"/>
    </row>
    <row r="4" spans="1:555" ht="15.75" thickBot="1"/>
    <row r="5" spans="1:555" ht="53.25" thickBot="1">
      <c r="C5" s="87" t="s">
        <v>382</v>
      </c>
      <c r="D5" s="198">
        <f>SUMIF(C:C,$C$10,D:D)</f>
        <v>12652008.635</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53">
        <f>SUM(F17:F18)</f>
        <v>100000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389</v>
      </c>
      <c r="D13" s="351" t="s">
        <v>2503</v>
      </c>
      <c r="E13" s="93"/>
      <c r="F13" s="93"/>
      <c r="G13" s="93"/>
      <c r="H13" s="76"/>
      <c r="I13" s="76"/>
      <c r="J13" s="76"/>
      <c r="K13" s="112"/>
    </row>
    <row r="14" spans="1:555" ht="18.75">
      <c r="B14" s="93"/>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Socializar apoyo a los eventos científicos</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128</v>
      </c>
      <c r="H16" s="136" t="s">
        <v>46</v>
      </c>
      <c r="I16" s="133" t="s">
        <v>129</v>
      </c>
      <c r="J16" s="133" t="s">
        <v>407</v>
      </c>
      <c r="K16" s="133" t="s">
        <v>408</v>
      </c>
    </row>
    <row r="17" spans="3:11">
      <c r="C17" s="220" t="s">
        <v>449</v>
      </c>
      <c r="D17" s="221">
        <v>0</v>
      </c>
      <c r="E17" s="219">
        <f>HLOOKUP(C17,$AH$2:$BU$3,2,0)</f>
        <v>3626.9145000000003</v>
      </c>
      <c r="F17" s="97">
        <f t="shared" ref="F17" si="0">D17*E17</f>
        <v>0</v>
      </c>
      <c r="G17" s="161"/>
      <c r="H17" s="142"/>
      <c r="I17" s="130" t="e">
        <f>VLOOKUP(H17,Presupuesto!$B$11:$C$565,2,0)</f>
        <v>#N/A</v>
      </c>
      <c r="J17" s="218" t="s">
        <v>1464</v>
      </c>
      <c r="K17" s="98" t="s">
        <v>391</v>
      </c>
    </row>
    <row r="18" spans="3:11">
      <c r="C18" s="507" t="s">
        <v>2515</v>
      </c>
      <c r="D18" s="158">
        <v>1</v>
      </c>
      <c r="E18" s="123">
        <v>100000</v>
      </c>
      <c r="F18" s="97">
        <f t="shared" ref="F18" si="1">D18*E18</f>
        <v>100000</v>
      </c>
      <c r="G18" s="161" t="s">
        <v>126</v>
      </c>
      <c r="H18" s="438" t="s">
        <v>302</v>
      </c>
      <c r="I18" s="130" t="str">
        <f>VLOOKUP(H18,Presupuesto!$B$11:$C$565,2,0)</f>
        <v>SERVICIOS DE CEREMONIAL Y PROTOCOLO (29100-00)</v>
      </c>
      <c r="J18" s="98" t="s">
        <v>1356</v>
      </c>
      <c r="K18" s="98" t="s">
        <v>393</v>
      </c>
    </row>
    <row r="20" spans="3:11" ht="15.75" thickBot="1">
      <c r="F20" s="90"/>
      <c r="G20" s="89"/>
      <c r="H20" s="90"/>
      <c r="I20" s="90"/>
    </row>
    <row r="21" spans="3:11" ht="15.75" thickBot="1">
      <c r="C21" s="157" t="s">
        <v>53</v>
      </c>
      <c r="D21" s="353">
        <f>SUM(F28:F30)</f>
        <v>350000</v>
      </c>
      <c r="F21" s="70"/>
      <c r="G21" s="79"/>
      <c r="H21" s="70"/>
      <c r="I21" s="70"/>
    </row>
    <row r="22" spans="3:11">
      <c r="C22" s="70"/>
      <c r="D22" s="31"/>
      <c r="E22" s="93"/>
      <c r="F22" s="93"/>
      <c r="G22" s="93"/>
      <c r="H22" s="76"/>
      <c r="I22" s="76"/>
      <c r="J22" s="76"/>
      <c r="K22" s="112"/>
    </row>
    <row r="23" spans="3:11">
      <c r="C23" s="70"/>
      <c r="D23" s="31"/>
      <c r="E23" s="93"/>
      <c r="F23" s="93"/>
      <c r="G23" s="93"/>
      <c r="H23" s="76"/>
      <c r="I23" s="76"/>
      <c r="J23" s="76"/>
      <c r="K23" s="112"/>
    </row>
    <row r="24" spans="3:11" ht="15.75">
      <c r="C24" s="202" t="s">
        <v>389</v>
      </c>
      <c r="D24" s="351" t="s">
        <v>2499</v>
      </c>
      <c r="E24" s="93"/>
      <c r="F24" s="93"/>
      <c r="G24" s="93"/>
      <c r="H24" s="76"/>
      <c r="I24" s="76"/>
      <c r="J24" s="76"/>
      <c r="K24" s="112"/>
    </row>
    <row r="25" spans="3:11" ht="18.75">
      <c r="C25" s="210"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Planificación, socialización del Congreso y formar equipos de trabajo.</v>
      </c>
      <c r="D25" s="31"/>
      <c r="E25" s="93"/>
      <c r="F25" s="93"/>
      <c r="G25" s="93"/>
      <c r="H25" s="76"/>
      <c r="I25" s="76"/>
      <c r="J25" s="76"/>
      <c r="K25" s="112"/>
    </row>
    <row r="26" spans="3:11" ht="15.75" thickBot="1">
      <c r="F26" s="93"/>
      <c r="G26" s="76"/>
      <c r="H26" s="76"/>
      <c r="I26" s="76"/>
    </row>
    <row r="27" spans="3:11" ht="30.75" thickBot="1">
      <c r="C27" s="129" t="s">
        <v>44</v>
      </c>
      <c r="D27" s="129" t="s">
        <v>55</v>
      </c>
      <c r="E27" s="136" t="s">
        <v>57</v>
      </c>
      <c r="F27" s="135" t="s">
        <v>27</v>
      </c>
      <c r="G27" s="133" t="s">
        <v>128</v>
      </c>
      <c r="H27" s="136" t="s">
        <v>46</v>
      </c>
      <c r="I27" s="133" t="s">
        <v>129</v>
      </c>
      <c r="J27" s="133" t="s">
        <v>407</v>
      </c>
      <c r="K27" s="133" t="s">
        <v>408</v>
      </c>
    </row>
    <row r="28" spans="3:11">
      <c r="C28" s="220" t="s">
        <v>436</v>
      </c>
      <c r="D28" s="221"/>
      <c r="E28" s="219">
        <f>HLOOKUP(C28,$AH$2:$BU$3,2,0)</f>
        <v>620</v>
      </c>
      <c r="F28" s="97">
        <f t="shared" ref="F28:F30" si="2">D28*E28</f>
        <v>0</v>
      </c>
      <c r="G28" s="161"/>
      <c r="H28" s="142"/>
      <c r="I28" s="130" t="e">
        <f>VLOOKUP(H28,Presupuesto!$B$11:$C$565,2,0)</f>
        <v>#N/A</v>
      </c>
      <c r="J28" s="218" t="s">
        <v>1464</v>
      </c>
      <c r="K28" s="98" t="s">
        <v>391</v>
      </c>
    </row>
    <row r="29" spans="3:11">
      <c r="C29" s="508" t="s">
        <v>2514</v>
      </c>
      <c r="D29" s="158">
        <v>1</v>
      </c>
      <c r="E29" s="123">
        <v>350000</v>
      </c>
      <c r="F29" s="97">
        <f t="shared" si="2"/>
        <v>350000</v>
      </c>
      <c r="G29" s="161" t="s">
        <v>126</v>
      </c>
      <c r="H29" s="438" t="s">
        <v>302</v>
      </c>
      <c r="I29" s="130" t="str">
        <f>VLOOKUP(H29,Presupuesto!$B$11:$C$565,2,0)</f>
        <v>SERVICIOS DE CEREMONIAL Y PROTOCOLO (29100-00)</v>
      </c>
      <c r="J29" s="98" t="s">
        <v>1356</v>
      </c>
      <c r="K29" s="98" t="s">
        <v>399</v>
      </c>
    </row>
    <row r="30" spans="3:11">
      <c r="C30" s="508"/>
      <c r="D30" s="158"/>
      <c r="E30" s="123">
        <v>150000</v>
      </c>
      <c r="F30" s="97">
        <f t="shared" si="2"/>
        <v>0</v>
      </c>
      <c r="G30" s="161" t="s">
        <v>126</v>
      </c>
      <c r="H30" s="438" t="s">
        <v>302</v>
      </c>
      <c r="I30" s="130" t="str">
        <f>VLOOKUP(H30,Presupuesto!$B$11:$C$565,2,0)</f>
        <v>SERVICIOS DE CEREMONIAL Y PROTOCOLO (29100-00)</v>
      </c>
      <c r="J30" s="98" t="s">
        <v>1356</v>
      </c>
      <c r="K30" s="98" t="s">
        <v>399</v>
      </c>
    </row>
    <row r="32" spans="3:11" ht="15.75" thickBot="1"/>
    <row r="33" spans="3:11" ht="15.75" thickBot="1">
      <c r="C33" s="157" t="s">
        <v>53</v>
      </c>
      <c r="D33" s="353">
        <f>SUM(F40:F41)</f>
        <v>50000</v>
      </c>
      <c r="F33" s="70"/>
      <c r="G33" s="79"/>
      <c r="H33" s="70"/>
      <c r="I33" s="70"/>
    </row>
    <row r="34" spans="3:11">
      <c r="C34" s="70"/>
      <c r="D34" s="31"/>
      <c r="E34" s="93"/>
      <c r="F34" s="93"/>
      <c r="G34" s="93"/>
      <c r="H34" s="76"/>
      <c r="I34" s="76"/>
      <c r="J34" s="76"/>
      <c r="K34" s="112"/>
    </row>
    <row r="35" spans="3:11">
      <c r="C35" s="70"/>
      <c r="D35" s="31"/>
      <c r="E35" s="93"/>
      <c r="F35" s="93"/>
      <c r="G35" s="93"/>
      <c r="H35" s="76"/>
      <c r="I35" s="76"/>
      <c r="J35" s="76"/>
      <c r="K35" s="112"/>
    </row>
    <row r="36" spans="3:11" ht="15.75">
      <c r="C36" s="202" t="s">
        <v>389</v>
      </c>
      <c r="D36" s="351" t="s">
        <v>2494</v>
      </c>
      <c r="E36" s="93"/>
      <c r="F36" s="93"/>
      <c r="G36" s="93"/>
      <c r="H36" s="76"/>
      <c r="I36" s="76"/>
      <c r="J36" s="76"/>
      <c r="K36" s="112"/>
    </row>
    <row r="37" spans="3:11" ht="18.75">
      <c r="C37" s="210"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2)Promoción y difusión entre la comunidad universitaria del premio al mejor poster de investigación 2016</v>
      </c>
      <c r="D37" s="376"/>
      <c r="E37" s="93"/>
      <c r="F37" s="93"/>
      <c r="G37" s="93"/>
      <c r="H37" s="76"/>
      <c r="I37" s="76"/>
      <c r="J37" s="76"/>
      <c r="K37" s="112"/>
    </row>
    <row r="38" spans="3:11" ht="15.75" thickBot="1">
      <c r="F38" s="93"/>
      <c r="G38" s="76"/>
      <c r="H38" s="76"/>
      <c r="I38" s="76"/>
    </row>
    <row r="39" spans="3:11" ht="30.75" thickBot="1">
      <c r="C39" s="129" t="s">
        <v>44</v>
      </c>
      <c r="D39" s="129" t="s">
        <v>55</v>
      </c>
      <c r="E39" s="136" t="s">
        <v>57</v>
      </c>
      <c r="F39" s="135" t="s">
        <v>27</v>
      </c>
      <c r="G39" s="133" t="s">
        <v>128</v>
      </c>
      <c r="H39" s="136" t="s">
        <v>46</v>
      </c>
      <c r="I39" s="133" t="s">
        <v>129</v>
      </c>
      <c r="J39" s="133" t="s">
        <v>407</v>
      </c>
      <c r="K39" s="133" t="s">
        <v>408</v>
      </c>
    </row>
    <row r="40" spans="3:11">
      <c r="C40" s="220" t="s">
        <v>436</v>
      </c>
      <c r="D40" s="221"/>
      <c r="E40" s="219">
        <f>HLOOKUP(C40,$AH$2:$BU$3,2,0)</f>
        <v>620</v>
      </c>
      <c r="F40" s="97">
        <f t="shared" ref="F40:F41" si="3">D40*E40</f>
        <v>0</v>
      </c>
      <c r="G40" s="161"/>
      <c r="H40" s="142"/>
      <c r="I40" s="130" t="e">
        <f>VLOOKUP(H40,Presupuesto!$B$11:$C$565,2,0)</f>
        <v>#N/A</v>
      </c>
      <c r="J40" s="218" t="s">
        <v>1464</v>
      </c>
      <c r="K40" s="98" t="s">
        <v>391</v>
      </c>
    </row>
    <row r="41" spans="3:11">
      <c r="C41" s="509" t="s">
        <v>2516</v>
      </c>
      <c r="D41" s="158">
        <v>1</v>
      </c>
      <c r="E41" s="123">
        <v>50000</v>
      </c>
      <c r="F41" s="97">
        <f t="shared" si="3"/>
        <v>50000</v>
      </c>
      <c r="G41" s="161" t="s">
        <v>126</v>
      </c>
      <c r="H41" s="438" t="s">
        <v>816</v>
      </c>
      <c r="I41" s="130" t="str">
        <f>VLOOKUP(H41,Presupuesto!$B$11:$C$565,2,0)</f>
        <v>PRODUCTOS DE ARTES GRAFICAS</v>
      </c>
      <c r="J41" s="438" t="s">
        <v>1356</v>
      </c>
      <c r="K41" s="98" t="s">
        <v>409</v>
      </c>
    </row>
    <row r="43" spans="3:11" ht="15.75" thickBot="1">
      <c r="F43" s="90"/>
      <c r="G43" s="89"/>
      <c r="H43" s="90"/>
      <c r="I43" s="90"/>
    </row>
    <row r="44" spans="3:11" ht="15.75" thickBot="1">
      <c r="C44" s="157" t="s">
        <v>53</v>
      </c>
      <c r="D44" s="353">
        <f>SUM(F51:F52)</f>
        <v>50000</v>
      </c>
      <c r="F44" s="70"/>
      <c r="G44" s="79"/>
      <c r="H44" s="70"/>
      <c r="I44" s="70"/>
    </row>
    <row r="45" spans="3:11">
      <c r="C45" s="70"/>
      <c r="D45" s="31"/>
      <c r="E45" s="93"/>
      <c r="F45" s="93"/>
      <c r="G45" s="93"/>
      <c r="H45" s="76"/>
      <c r="I45" s="76"/>
      <c r="J45" s="76"/>
      <c r="K45" s="112"/>
    </row>
    <row r="46" spans="3:11">
      <c r="C46" s="70"/>
      <c r="D46" s="31"/>
      <c r="E46" s="93"/>
      <c r="F46" s="93"/>
      <c r="G46" s="93"/>
      <c r="H46" s="76"/>
      <c r="I46" s="76"/>
      <c r="J46" s="76"/>
      <c r="K46" s="112"/>
    </row>
    <row r="47" spans="3:11" ht="15.75">
      <c r="C47" s="202" t="s">
        <v>389</v>
      </c>
      <c r="D47" s="351" t="s">
        <v>1683</v>
      </c>
      <c r="E47" s="93"/>
      <c r="F47" s="93"/>
      <c r="G47" s="93"/>
      <c r="H47" s="76"/>
      <c r="I47" s="76"/>
      <c r="J47" s="76"/>
      <c r="K47" s="112"/>
    </row>
    <row r="48" spans="3:11" ht="18.75">
      <c r="C48" s="210" t="str">
        <f>IFERROR(VLOOKUP(D47,'1. Desarrollo e Innov. Curricu.'!$E:$F,2,FALSE),IFERROR(VLOOKUP(D47,'2. Investigación Científica'!$E:$F,2,FALSE),IFERROR(VLOOKUP(D47,'3. Vinculación Univ. Sociedad'!$E:$F,2,FALSE),IFERROR(VLOOKUP(D47,'4. Docencia y Profesorado Univ.'!$E:$F,2,FALSE),IFERROR(VLOOKUP(D47,'5. Estudiantes y Graduados'!$E:$F,2,FALSE),IFERROR(VLOOKUP(D47,'11. Gestion Administrativa'!$E:$F,2,FALSE),IFERROR(VLOOKUP(D47,'13. Gestión Académica'!$E:$F,2,FALSE),IFERROR(VLOOKUP(D47,'8. Asegura. de la Calid. y M'!$E:$F,2,FALSE),IFERROR(VLOOKUP(D47,'6. Gestión del Conocimiento'!$E:$F,2,FALSE),IFERROR(VLOOKUP(D47,'15. Gobernabilidad y Proceso...'!$E:$F,2,FALSE),IFERROR(VLOOKUP(D47,'12. Gestión del Talento Humano'!$E:$F,2,FALSE),IFERROR(VLOOKUP(D47,'14. Internacional... de la E.S.'!$E:$F,2,FALSE),IFERROR(VLOOKUP(D47,'10. Posgrado'!$E:$F,2,FALSE),IFERROR(VLOOKUP(D47,'17. Gestión TIC'!$E:$F,2,FALSE),IFERROR(VLOOKUP(D47,'16. Desa. del Sistema Educ.Sup.'!$E:$F,2,FALSE),IFERROR(VLOOKUP(D47,'9. Cultura de Inno. Insti...'!$E:$F,2,FALSE),VLOOKUP(D47,'7. Lo Esencial de la Reforma U.'!$E:$F,2,0)))))))))))))))))</f>
        <v>1.Identificacion y contacto con  los  aliados estrategicos,  formalizacion de las cartas de intenciones.</v>
      </c>
      <c r="D48" s="31"/>
      <c r="E48" s="93"/>
      <c r="F48" s="93"/>
      <c r="G48" s="93"/>
      <c r="H48" s="76"/>
      <c r="I48" s="76"/>
      <c r="J48" s="76"/>
      <c r="K48" s="112"/>
    </row>
    <row r="49" spans="3:11" ht="15.75" thickBot="1">
      <c r="F49" s="93"/>
      <c r="G49" s="76"/>
      <c r="H49" s="76"/>
      <c r="I49" s="76"/>
    </row>
    <row r="50" spans="3:11" ht="30.75" thickBot="1">
      <c r="C50" s="129" t="s">
        <v>44</v>
      </c>
      <c r="D50" s="129" t="s">
        <v>55</v>
      </c>
      <c r="E50" s="136" t="s">
        <v>57</v>
      </c>
      <c r="F50" s="135" t="s">
        <v>27</v>
      </c>
      <c r="G50" s="133" t="s">
        <v>128</v>
      </c>
      <c r="H50" s="136" t="s">
        <v>46</v>
      </c>
      <c r="I50" s="133" t="s">
        <v>129</v>
      </c>
      <c r="J50" s="133" t="s">
        <v>407</v>
      </c>
      <c r="K50" s="133" t="s">
        <v>408</v>
      </c>
    </row>
    <row r="51" spans="3:11">
      <c r="C51" s="220" t="s">
        <v>421</v>
      </c>
      <c r="D51" s="221">
        <v>10</v>
      </c>
      <c r="E51" s="219">
        <f>HLOOKUP(C51,$AH$2:$BU$3,2,0)</f>
        <v>2250</v>
      </c>
      <c r="F51" s="97">
        <f t="shared" ref="F51:F52" si="4">D51*E51</f>
        <v>22500</v>
      </c>
      <c r="G51" s="161" t="s">
        <v>126</v>
      </c>
      <c r="H51" s="438" t="s">
        <v>303</v>
      </c>
      <c r="I51" s="130" t="str">
        <f>VLOOKUP(H51,Presupuesto!$B$11:$C$565,2,0)</f>
        <v>PASAJES NACIONALES (26110-00)</v>
      </c>
      <c r="J51" s="218" t="s">
        <v>468</v>
      </c>
      <c r="K51" s="98" t="s">
        <v>391</v>
      </c>
    </row>
    <row r="52" spans="3:11" ht="30">
      <c r="C52" s="511" t="s">
        <v>1628</v>
      </c>
      <c r="D52" s="158">
        <v>5</v>
      </c>
      <c r="E52" s="123">
        <v>5500</v>
      </c>
      <c r="F52" s="97">
        <f t="shared" si="4"/>
        <v>27500</v>
      </c>
      <c r="G52" s="161" t="s">
        <v>126</v>
      </c>
      <c r="H52" s="438" t="s">
        <v>868</v>
      </c>
      <c r="I52" s="130" t="str">
        <f>VLOOKUP(H52,Presupuesto!$B$11:$C$565,2,0)</f>
        <v>GASOLINA</v>
      </c>
      <c r="J52" s="98" t="str">
        <f>$J$51</f>
        <v>Vinculación Universidad-Sociedad</v>
      </c>
      <c r="K52" s="98" t="s">
        <v>409</v>
      </c>
    </row>
    <row r="54" spans="3:11" ht="15.75" thickBot="1"/>
    <row r="55" spans="3:11" ht="15.75" thickBot="1">
      <c r="C55" s="157" t="s">
        <v>53</v>
      </c>
      <c r="D55" s="353">
        <f>SUM(F62:F64)</f>
        <v>15000</v>
      </c>
      <c r="F55" s="70"/>
      <c r="G55" s="79"/>
      <c r="H55" s="70"/>
      <c r="I55" s="70"/>
    </row>
    <row r="56" spans="3:11">
      <c r="C56" s="70"/>
      <c r="D56" s="31"/>
      <c r="E56" s="93"/>
      <c r="F56" s="93"/>
      <c r="G56" s="93"/>
      <c r="H56" s="76"/>
      <c r="I56" s="76"/>
      <c r="J56" s="76"/>
      <c r="K56" s="112"/>
    </row>
    <row r="57" spans="3:11">
      <c r="C57" s="70"/>
      <c r="D57" s="31"/>
      <c r="E57" s="93"/>
      <c r="F57" s="93"/>
      <c r="G57" s="93"/>
      <c r="H57" s="76"/>
      <c r="I57" s="76"/>
      <c r="J57" s="76"/>
      <c r="K57" s="112"/>
    </row>
    <row r="58" spans="3:11" ht="15.75">
      <c r="C58" s="202" t="s">
        <v>389</v>
      </c>
      <c r="D58" s="351" t="s">
        <v>1766</v>
      </c>
      <c r="E58" s="93"/>
      <c r="F58" s="93"/>
      <c r="G58" s="93"/>
      <c r="H58" s="76"/>
      <c r="I58" s="76"/>
      <c r="J58" s="76"/>
      <c r="K58" s="112"/>
    </row>
    <row r="59" spans="3:11" ht="18.75">
      <c r="C59" s="210" t="str">
        <f>IFERROR(VLOOKUP(D58,'1. Desarrollo e Innov. Curricu.'!$E:$F,2,FALSE),IFERROR(VLOOKUP(D58,'2. Investigación Científica'!$E:$F,2,FALSE),IFERROR(VLOOKUP(D58,'3. Vinculación Univ. Sociedad'!$E:$F,2,FALSE),IFERROR(VLOOKUP(D58,'4. Docencia y Profesorado Univ.'!$E:$F,2,FALSE),IFERROR(VLOOKUP(D58,'5. Estudiantes y Graduados'!$E:$F,2,FALSE),IFERROR(VLOOKUP(D58,'11. Gestion Administrativa'!$E:$F,2,FALSE),IFERROR(VLOOKUP(D58,'13. Gestión Académica'!$E:$F,2,FALSE),IFERROR(VLOOKUP(D58,'8. Asegura. de la Calid. y M'!$E:$F,2,FALSE),IFERROR(VLOOKUP(D58,'6. Gestión del Conocimiento'!$E:$F,2,FALSE),IFERROR(VLOOKUP(D58,'15. Gobernabilidad y Proceso...'!$E:$F,2,FALSE),IFERROR(VLOOKUP(D58,'12. Gestión del Talento Humano'!$E:$F,2,FALSE),IFERROR(VLOOKUP(D58,'14. Internacional... de la E.S.'!$E:$F,2,FALSE),IFERROR(VLOOKUP(D58,'10. Posgrado'!$E:$F,2,FALSE),IFERROR(VLOOKUP(D58,'17. Gestión TIC'!$E:$F,2,FALSE),IFERROR(VLOOKUP(D58,'16. Desa. del Sistema Educ.Sup.'!$E:$F,2,FALSE),IFERROR(VLOOKUP(D58,'9. Cultura de Inno. Insti...'!$E:$F,2,FALSE),VLOOKUP(D58,'7. Lo Esencial de la Reforma U.'!$E:$F,2,0)))))))))))))))))</f>
        <v>1. Coordinar actividads con las unidades academicas y las coordinaciones de las carreras 2.Gestionar con la Direccion de estadistica la base de datos actualizada por periodo, de acuerdo al que s eva a investigar.3.  Elaborar diagnostico 4. Socializar resultado</v>
      </c>
      <c r="D59" s="31"/>
      <c r="E59" s="93"/>
      <c r="F59" s="93"/>
      <c r="G59" s="93"/>
      <c r="H59" s="76"/>
      <c r="I59" s="76"/>
      <c r="J59" s="76"/>
      <c r="K59" s="112"/>
    </row>
    <row r="60" spans="3:11" ht="15.75" thickBot="1">
      <c r="F60" s="93"/>
      <c r="G60" s="76"/>
      <c r="H60" s="76"/>
      <c r="I60" s="76"/>
    </row>
    <row r="61" spans="3:11" ht="30.75" thickBot="1">
      <c r="C61" s="129" t="s">
        <v>44</v>
      </c>
      <c r="D61" s="129" t="s">
        <v>55</v>
      </c>
      <c r="E61" s="136" t="s">
        <v>57</v>
      </c>
      <c r="F61" s="135" t="s">
        <v>27</v>
      </c>
      <c r="G61" s="133" t="s">
        <v>128</v>
      </c>
      <c r="H61" s="136" t="s">
        <v>46</v>
      </c>
      <c r="I61" s="133" t="s">
        <v>129</v>
      </c>
      <c r="J61" s="133" t="s">
        <v>407</v>
      </c>
      <c r="K61" s="133" t="s">
        <v>408</v>
      </c>
    </row>
    <row r="62" spans="3:11">
      <c r="C62" s="220" t="s">
        <v>436</v>
      </c>
      <c r="D62" s="221"/>
      <c r="E62" s="219">
        <f>HLOOKUP(C62,$AH$2:$BU$3,2,0)</f>
        <v>620</v>
      </c>
      <c r="F62" s="97">
        <f t="shared" ref="F62:F64" si="5">D62*E62</f>
        <v>0</v>
      </c>
      <c r="G62" s="161"/>
      <c r="H62" s="142"/>
      <c r="I62" s="130" t="e">
        <f>VLOOKUP(H62,Presupuesto!$B$11:$C$565,2,0)</f>
        <v>#N/A</v>
      </c>
      <c r="J62" s="218" t="s">
        <v>1464</v>
      </c>
      <c r="K62" s="98" t="s">
        <v>391</v>
      </c>
    </row>
    <row r="63" spans="3:11">
      <c r="C63" s="564" t="s">
        <v>1701</v>
      </c>
      <c r="D63" s="158">
        <v>1</v>
      </c>
      <c r="E63" s="123">
        <v>10000</v>
      </c>
      <c r="F63" s="97">
        <f t="shared" si="5"/>
        <v>10000</v>
      </c>
      <c r="G63" s="161" t="s">
        <v>126</v>
      </c>
      <c r="H63" s="438" t="s">
        <v>302</v>
      </c>
      <c r="I63" s="130" t="str">
        <f>VLOOKUP(H63,Presupuesto!$B$11:$C$565,2,0)</f>
        <v>SERVICIOS DE CEREMONIAL Y PROTOCOLO (29100-00)</v>
      </c>
      <c r="J63" s="98" t="s">
        <v>1357</v>
      </c>
      <c r="K63" s="98" t="s">
        <v>409</v>
      </c>
    </row>
    <row r="64" spans="3:11">
      <c r="C64" s="582" t="s">
        <v>1701</v>
      </c>
      <c r="D64" s="158">
        <v>1</v>
      </c>
      <c r="E64" s="123">
        <v>5000</v>
      </c>
      <c r="F64" s="97">
        <f t="shared" si="5"/>
        <v>5000</v>
      </c>
      <c r="G64" s="161" t="s">
        <v>126</v>
      </c>
      <c r="H64" s="438" t="s">
        <v>812</v>
      </c>
      <c r="I64" s="130" t="str">
        <f>VLOOKUP(H64,Presupuesto!$B$11:$C$565,2,0)</f>
        <v>PAPEL DE ESCRITORIO</v>
      </c>
      <c r="J64" s="98" t="s">
        <v>1357</v>
      </c>
      <c r="K64" s="98" t="s">
        <v>409</v>
      </c>
    </row>
    <row r="66" spans="3:11" ht="15.75" thickBot="1">
      <c r="F66" s="90"/>
      <c r="G66" s="89"/>
      <c r="H66" s="90"/>
      <c r="I66" s="90"/>
    </row>
    <row r="67" spans="3:11" ht="15.75" thickBot="1">
      <c r="C67" s="157" t="s">
        <v>53</v>
      </c>
      <c r="D67" s="353">
        <f>SUM(F74:F75)</f>
        <v>15000</v>
      </c>
      <c r="F67" s="70"/>
      <c r="G67" s="79"/>
      <c r="H67" s="70"/>
      <c r="I67" s="70"/>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389</v>
      </c>
      <c r="D70" s="351" t="s">
        <v>1767</v>
      </c>
      <c r="E70" s="93"/>
      <c r="F70" s="93"/>
      <c r="G70" s="93"/>
      <c r="H70" s="76"/>
      <c r="I70" s="76"/>
      <c r="J70" s="76"/>
      <c r="K70" s="112"/>
    </row>
    <row r="71" spans="3:11" ht="18.75">
      <c r="C71" s="210"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 xml:space="preserve">1. Diseñar la Ficha de diagnostico que debe ser aplicada por cada coordinador de carrera 2.Recopilar la información a travez de la aplicación de la ficha con cada coordinación de carrera. 3. Consolidación de la informacíon 4. elaborar un informe 5. socializar resulatdos.   </v>
      </c>
      <c r="D71" s="31"/>
      <c r="E71" s="93"/>
      <c r="F71" s="93"/>
      <c r="G71" s="93"/>
      <c r="H71" s="76"/>
      <c r="I71" s="76"/>
      <c r="J71" s="76"/>
      <c r="K71" s="112"/>
    </row>
    <row r="72" spans="3:11" ht="15.75" thickBot="1">
      <c r="F72" s="93"/>
      <c r="G72" s="76"/>
      <c r="H72" s="76"/>
      <c r="I72" s="76"/>
    </row>
    <row r="73" spans="3:11" ht="30.75" thickBot="1">
      <c r="C73" s="129" t="s">
        <v>44</v>
      </c>
      <c r="D73" s="129" t="s">
        <v>55</v>
      </c>
      <c r="E73" s="136" t="s">
        <v>57</v>
      </c>
      <c r="F73" s="135" t="s">
        <v>27</v>
      </c>
      <c r="G73" s="133" t="s">
        <v>128</v>
      </c>
      <c r="H73" s="136" t="s">
        <v>46</v>
      </c>
      <c r="I73" s="133" t="s">
        <v>129</v>
      </c>
      <c r="J73" s="133" t="s">
        <v>407</v>
      </c>
      <c r="K73" s="133" t="s">
        <v>408</v>
      </c>
    </row>
    <row r="74" spans="3:11">
      <c r="C74" s="220" t="s">
        <v>436</v>
      </c>
      <c r="D74" s="221"/>
      <c r="E74" s="219">
        <f>HLOOKUP(C74,$AH$2:$BU$3,2,0)</f>
        <v>620</v>
      </c>
      <c r="F74" s="97">
        <f t="shared" ref="F74:F75" si="6">D74*E74</f>
        <v>0</v>
      </c>
      <c r="G74" s="161"/>
      <c r="H74" s="142"/>
      <c r="I74" s="130" t="e">
        <f>VLOOKUP(H74,Presupuesto!$B$11:$C$565,2,0)</f>
        <v>#N/A</v>
      </c>
      <c r="J74" s="218" t="s">
        <v>1464</v>
      </c>
      <c r="K74" s="98" t="s">
        <v>391</v>
      </c>
    </row>
    <row r="75" spans="3:11">
      <c r="C75" s="582" t="s">
        <v>1709</v>
      </c>
      <c r="D75" s="158">
        <v>1</v>
      </c>
      <c r="E75" s="123">
        <v>15000</v>
      </c>
      <c r="F75" s="97">
        <f t="shared" si="6"/>
        <v>15000</v>
      </c>
      <c r="G75" s="161" t="s">
        <v>126</v>
      </c>
      <c r="H75" s="438" t="s">
        <v>812</v>
      </c>
      <c r="I75" s="130" t="str">
        <f>VLOOKUP(H75,Presupuesto!$B$11:$C$565,2,0)</f>
        <v>PAPEL DE ESCRITORIO</v>
      </c>
      <c r="J75" s="98" t="s">
        <v>1357</v>
      </c>
      <c r="K75" s="98" t="s">
        <v>409</v>
      </c>
    </row>
    <row r="77" spans="3:11" ht="15.75" thickBot="1"/>
    <row r="78" spans="3:11" ht="15.75" thickBot="1">
      <c r="C78" s="157" t="s">
        <v>53</v>
      </c>
      <c r="D78" s="353">
        <f>SUM(F85:F86)</f>
        <v>45000</v>
      </c>
      <c r="F78" s="70"/>
      <c r="G78" s="79"/>
      <c r="H78" s="70"/>
      <c r="I78" s="70"/>
    </row>
    <row r="79" spans="3:11">
      <c r="C79" s="70"/>
      <c r="D79" s="31"/>
      <c r="E79" s="93"/>
      <c r="F79" s="93"/>
      <c r="G79" s="93"/>
      <c r="H79" s="76"/>
      <c r="I79" s="76"/>
      <c r="J79" s="76"/>
      <c r="K79" s="112"/>
    </row>
    <row r="80" spans="3:11">
      <c r="C80" s="70"/>
      <c r="D80" s="31"/>
      <c r="E80" s="93"/>
      <c r="F80" s="93"/>
      <c r="G80" s="93"/>
      <c r="H80" s="76"/>
      <c r="I80" s="76"/>
      <c r="J80" s="76"/>
      <c r="K80" s="112"/>
    </row>
    <row r="81" spans="3:11" ht="15.75">
      <c r="C81" s="202" t="s">
        <v>389</v>
      </c>
      <c r="D81" s="351" t="s">
        <v>1768</v>
      </c>
      <c r="E81" s="93"/>
      <c r="F81" s="93"/>
      <c r="G81" s="93"/>
      <c r="H81" s="76"/>
      <c r="I81" s="76"/>
      <c r="J81" s="76"/>
      <c r="K81" s="112"/>
    </row>
    <row r="82" spans="3:11" ht="18.75">
      <c r="C82" s="210" t="str">
        <f>IFERROR(VLOOKUP(D81,'1. Desarrollo e Innov. Curricu.'!$E:$F,2,FALSE),IFERROR(VLOOKUP(D81,'2. Investigación Científica'!$E:$F,2,FALSE),IFERROR(VLOOKUP(D81,'3. Vinculación Univ. Sociedad'!$E:$F,2,FALSE),IFERROR(VLOOKUP(D81,'4. Docencia y Profesorado Univ.'!$E:$F,2,FALSE),IFERROR(VLOOKUP(D81,'5. Estudiantes y Graduados'!$E:$F,2,FALSE),IFERROR(VLOOKUP(D81,'11. Gestion Administrativa'!$E:$F,2,FALSE),IFERROR(VLOOKUP(D81,'13. Gestión Académica'!$E:$F,2,FALSE),IFERROR(VLOOKUP(D81,'8. Asegura. de la Calid. y M'!$E:$F,2,FALSE),IFERROR(VLOOKUP(D81,'6. Gestión del Conocimiento'!$E:$F,2,FALSE),IFERROR(VLOOKUP(D81,'15. Gobernabilidad y Proceso...'!$E:$F,2,FALSE),IFERROR(VLOOKUP(D81,'12. Gestión del Talento Humano'!$E:$F,2,FALSE),IFERROR(VLOOKUP(D81,'14. Internacional... de la E.S.'!$E:$F,2,FALSE),IFERROR(VLOOKUP(D81,'10. Posgrado'!$E:$F,2,FALSE),IFERROR(VLOOKUP(D81,'17. Gestión TIC'!$E:$F,2,FALSE),IFERROR(VLOOKUP(D81,'16. Desa. del Sistema Educ.Sup.'!$E:$F,2,FALSE),IFERROR(VLOOKUP(D81,'9. Cultura de Inno. Insti...'!$E:$F,2,FALSE),VLOOKUP(D81,'7. Lo Esencial de la Reforma U.'!$E:$F,2,0)))))))))))))))))</f>
        <v xml:space="preserve">1. Aplicar bateria de  test vocacional 2. Impartir Curso de inducción y curso de introducción a la vida universitaria en coordinación con las unidades academicas ( previa socialización) </v>
      </c>
      <c r="D82" s="31"/>
      <c r="E82" s="93"/>
      <c r="F82" s="93"/>
      <c r="G82" s="93"/>
      <c r="H82" s="76"/>
      <c r="I82" s="76"/>
      <c r="J82" s="76"/>
      <c r="K82" s="112"/>
    </row>
    <row r="83" spans="3:11" ht="15.75" thickBot="1">
      <c r="F83" s="93"/>
      <c r="G83" s="76"/>
      <c r="H83" s="76"/>
      <c r="I83" s="76"/>
    </row>
    <row r="84" spans="3:11" ht="30.75" thickBot="1">
      <c r="C84" s="129" t="s">
        <v>44</v>
      </c>
      <c r="D84" s="129" t="s">
        <v>55</v>
      </c>
      <c r="E84" s="136" t="s">
        <v>57</v>
      </c>
      <c r="F84" s="135" t="s">
        <v>27</v>
      </c>
      <c r="G84" s="133" t="s">
        <v>128</v>
      </c>
      <c r="H84" s="136" t="s">
        <v>46</v>
      </c>
      <c r="I84" s="133" t="s">
        <v>129</v>
      </c>
      <c r="J84" s="133" t="s">
        <v>407</v>
      </c>
      <c r="K84" s="133" t="s">
        <v>408</v>
      </c>
    </row>
    <row r="85" spans="3:11">
      <c r="C85" s="220" t="s">
        <v>436</v>
      </c>
      <c r="D85" s="221"/>
      <c r="E85" s="219">
        <f>HLOOKUP(C85,$AH$2:$BU$3,2,0)</f>
        <v>620</v>
      </c>
      <c r="F85" s="97">
        <f t="shared" ref="F85:F86" si="7">D85*E85</f>
        <v>0</v>
      </c>
      <c r="G85" s="161"/>
      <c r="H85" s="142"/>
      <c r="I85" s="130" t="e">
        <f>VLOOKUP(H85,Presupuesto!$B$11:$C$565,2,0)</f>
        <v>#N/A</v>
      </c>
      <c r="J85" s="218" t="s">
        <v>1464</v>
      </c>
      <c r="K85" s="98" t="s">
        <v>391</v>
      </c>
    </row>
    <row r="86" spans="3:11">
      <c r="C86" s="141" t="s">
        <v>1776</v>
      </c>
      <c r="D86" s="158">
        <v>1</v>
      </c>
      <c r="E86" s="123">
        <v>45000</v>
      </c>
      <c r="F86" s="97">
        <f t="shared" si="7"/>
        <v>45000</v>
      </c>
      <c r="G86" s="161" t="s">
        <v>126</v>
      </c>
      <c r="H86" s="438" t="s">
        <v>824</v>
      </c>
      <c r="I86" s="130" t="str">
        <f>VLOOKUP(H86,Presupuesto!$B$11:$C$565,2,0)</f>
        <v>FORTALECIMIENTO DE LAS BIBLIOTECAS (PLAN DE REFORMA)</v>
      </c>
      <c r="J86" s="98" t="s">
        <v>1357</v>
      </c>
      <c r="K86" s="98" t="s">
        <v>409</v>
      </c>
    </row>
    <row r="88" spans="3:11" ht="15.75" thickBot="1">
      <c r="F88" s="90"/>
      <c r="G88" s="89"/>
      <c r="H88" s="90"/>
      <c r="I88" s="90"/>
    </row>
    <row r="89" spans="3:11" ht="15.75" thickBot="1">
      <c r="C89" s="157" t="s">
        <v>53</v>
      </c>
      <c r="D89" s="353">
        <f>SUM(F96:F100)</f>
        <v>45000</v>
      </c>
      <c r="F89" s="70"/>
      <c r="G89" s="79"/>
      <c r="H89" s="70"/>
      <c r="I89" s="70"/>
    </row>
    <row r="90" spans="3:11">
      <c r="C90" s="70"/>
      <c r="D90" s="31"/>
      <c r="E90" s="93"/>
      <c r="F90" s="93"/>
      <c r="G90" s="93"/>
      <c r="H90" s="76"/>
      <c r="I90" s="76"/>
      <c r="J90" s="76"/>
      <c r="K90" s="112"/>
    </row>
    <row r="91" spans="3:11">
      <c r="C91" s="70"/>
      <c r="D91" s="31"/>
      <c r="E91" s="93"/>
      <c r="F91" s="93"/>
      <c r="G91" s="93"/>
      <c r="H91" s="76"/>
      <c r="I91" s="76"/>
      <c r="J91" s="76"/>
      <c r="K91" s="112"/>
    </row>
    <row r="92" spans="3:11" ht="15.75">
      <c r="C92" s="202" t="s">
        <v>389</v>
      </c>
      <c r="D92" s="351" t="s">
        <v>1769</v>
      </c>
      <c r="E92" s="93"/>
      <c r="F92" s="93"/>
      <c r="G92" s="93"/>
      <c r="H92" s="76"/>
      <c r="I92" s="76"/>
      <c r="J92" s="76"/>
      <c r="K92" s="112"/>
    </row>
    <row r="93" spans="3:11" ht="18.75">
      <c r="C93" s="210" t="str">
        <f>IFERROR(VLOOKUP(D92,'1. Desarrollo e Innov. Curricu.'!$E:$F,2,FALSE),IFERROR(VLOOKUP(D92,'2. Investigación Científica'!$E:$F,2,FALSE),IFERROR(VLOOKUP(D92,'3. Vinculación Univ. Sociedad'!$E:$F,2,FALSE),IFERROR(VLOOKUP(D92,'4. Docencia y Profesorado Univ.'!$E:$F,2,FALSE),IFERROR(VLOOKUP(D92,'5. Estudiantes y Graduados'!$E:$F,2,FALSE),IFERROR(VLOOKUP(D92,'11. Gestion Administrativa'!$E:$F,2,FALSE),IFERROR(VLOOKUP(D92,'13. Gestión Académica'!$E:$F,2,FALSE),IFERROR(VLOOKUP(D92,'8. Asegura. de la Calid. y M'!$E:$F,2,FALSE),IFERROR(VLOOKUP(D92,'6. Gestión del Conocimiento'!$E:$F,2,FALSE),IFERROR(VLOOKUP(D92,'15. Gobernabilidad y Proceso...'!$E:$F,2,FALSE),IFERROR(VLOOKUP(D92,'12. Gestión del Talento Humano'!$E:$F,2,FALSE),IFERROR(VLOOKUP(D92,'14. Internacional... de la E.S.'!$E:$F,2,FALSE),IFERROR(VLOOKUP(D92,'10. Posgrado'!$E:$F,2,FALSE),IFERROR(VLOOKUP(D92,'17. Gestión TIC'!$E:$F,2,FALSE),IFERROR(VLOOKUP(D92,'16. Desa. del Sistema Educ.Sup.'!$E:$F,2,FALSE),IFERROR(VLOOKUP(D92,'9. Cultura de Inno. Insti...'!$E:$F,2,FALSE),VLOOKUP(D92,'7. Lo Esencial de la Reforma U.'!$E:$F,2,0)))))))))))))))))</f>
        <v xml:space="preserve">1. promoción difusión y comunicación de llos cursos 2. mantener una convocatoria permanente con los jefes y coordinadores de los departamentos y carreras 3. impartir cursos </v>
      </c>
      <c r="D93" s="31"/>
      <c r="E93" s="93"/>
      <c r="F93" s="93"/>
      <c r="G93" s="93"/>
      <c r="H93" s="76"/>
      <c r="I93" s="76"/>
      <c r="J93" s="76"/>
      <c r="K93" s="112"/>
    </row>
    <row r="94" spans="3:11" ht="15.75" thickBot="1">
      <c r="F94" s="93"/>
      <c r="G94" s="76"/>
      <c r="H94" s="76"/>
      <c r="I94" s="76"/>
    </row>
    <row r="95" spans="3:11" ht="30.75" thickBot="1">
      <c r="C95" s="129" t="s">
        <v>44</v>
      </c>
      <c r="D95" s="129" t="s">
        <v>55</v>
      </c>
      <c r="E95" s="136" t="s">
        <v>57</v>
      </c>
      <c r="F95" s="135" t="s">
        <v>27</v>
      </c>
      <c r="G95" s="133" t="s">
        <v>128</v>
      </c>
      <c r="H95" s="136" t="s">
        <v>46</v>
      </c>
      <c r="I95" s="133" t="s">
        <v>129</v>
      </c>
      <c r="J95" s="133" t="s">
        <v>407</v>
      </c>
      <c r="K95" s="133" t="s">
        <v>408</v>
      </c>
    </row>
    <row r="96" spans="3:11">
      <c r="C96" s="220" t="s">
        <v>436</v>
      </c>
      <c r="D96" s="221"/>
      <c r="E96" s="219">
        <f>HLOOKUP(C96,$AH$2:$BU$3,2,0)</f>
        <v>620</v>
      </c>
      <c r="F96" s="97">
        <f t="shared" ref="F96:F100" si="8">D96*E96</f>
        <v>0</v>
      </c>
      <c r="G96" s="161"/>
      <c r="H96" s="142"/>
      <c r="I96" s="130" t="e">
        <f>VLOOKUP(H96,Presupuesto!$B$11:$C$565,2,0)</f>
        <v>#N/A</v>
      </c>
      <c r="J96" s="218" t="s">
        <v>1464</v>
      </c>
      <c r="K96" s="98" t="s">
        <v>391</v>
      </c>
    </row>
    <row r="97" spans="3:11">
      <c r="C97" s="141" t="s">
        <v>1777</v>
      </c>
      <c r="D97" s="158">
        <v>1</v>
      </c>
      <c r="E97" s="123">
        <v>15000</v>
      </c>
      <c r="F97" s="97">
        <f t="shared" si="8"/>
        <v>15000</v>
      </c>
      <c r="G97" s="161" t="s">
        <v>126</v>
      </c>
      <c r="H97" s="438" t="s">
        <v>812</v>
      </c>
      <c r="I97" s="130" t="str">
        <f>VLOOKUP(H97,Presupuesto!$B$11:$C$565,2,0)</f>
        <v>PAPEL DE ESCRITORIO</v>
      </c>
      <c r="J97" s="98" t="s">
        <v>1357</v>
      </c>
      <c r="K97" s="98" t="s">
        <v>409</v>
      </c>
    </row>
    <row r="98" spans="3:11">
      <c r="C98" s="141" t="s">
        <v>1778</v>
      </c>
      <c r="D98" s="158">
        <v>1</v>
      </c>
      <c r="E98" s="123">
        <v>10000</v>
      </c>
      <c r="F98" s="97">
        <f t="shared" si="8"/>
        <v>10000</v>
      </c>
      <c r="G98" s="161" t="s">
        <v>126</v>
      </c>
      <c r="H98" s="438" t="s">
        <v>1034</v>
      </c>
      <c r="I98" s="130" t="str">
        <f>VLOOKUP(H98,Presupuesto!$B$11:$C$565,2,0)</f>
        <v>PELICULAS Y OTRAS UNIDADES DE IMAGEN Y SONIDO</v>
      </c>
      <c r="J98" s="98" t="s">
        <v>1357</v>
      </c>
      <c r="K98" s="98" t="s">
        <v>409</v>
      </c>
    </row>
    <row r="99" spans="3:11">
      <c r="C99" s="141" t="s">
        <v>1779</v>
      </c>
      <c r="D99" s="158">
        <v>1</v>
      </c>
      <c r="E99" s="123">
        <v>5000</v>
      </c>
      <c r="F99" s="97">
        <f t="shared" si="8"/>
        <v>5000</v>
      </c>
      <c r="G99" s="161" t="s">
        <v>126</v>
      </c>
      <c r="H99" s="438" t="s">
        <v>816</v>
      </c>
      <c r="I99" s="130" t="str">
        <f>VLOOKUP(H99,Presupuesto!$B$11:$C$565,2,0)</f>
        <v>PRODUCTOS DE ARTES GRAFICAS</v>
      </c>
      <c r="J99" s="98" t="s">
        <v>1357</v>
      </c>
      <c r="K99" s="98" t="s">
        <v>409</v>
      </c>
    </row>
    <row r="100" spans="3:11">
      <c r="C100" s="141" t="s">
        <v>1780</v>
      </c>
      <c r="D100" s="158">
        <v>1</v>
      </c>
      <c r="E100" s="123">
        <v>15000</v>
      </c>
      <c r="F100" s="97">
        <f t="shared" si="8"/>
        <v>15000</v>
      </c>
      <c r="G100" s="161" t="s">
        <v>126</v>
      </c>
      <c r="H100" s="438" t="s">
        <v>816</v>
      </c>
      <c r="I100" s="130" t="str">
        <f>VLOOKUP(H100,Presupuesto!$B$11:$C$565,2,0)</f>
        <v>PRODUCTOS DE ARTES GRAFICAS</v>
      </c>
      <c r="J100" s="98" t="s">
        <v>1357</v>
      </c>
      <c r="K100" s="98" t="s">
        <v>409</v>
      </c>
    </row>
    <row r="102" spans="3:11" ht="15.75" thickBot="1"/>
    <row r="103" spans="3:11" ht="15.75" thickBot="1">
      <c r="C103" s="157" t="s">
        <v>53</v>
      </c>
      <c r="D103" s="353">
        <f>SUM(F110:F111)</f>
        <v>54000</v>
      </c>
      <c r="F103" s="70"/>
      <c r="G103" s="79"/>
      <c r="H103" s="70"/>
      <c r="I103" s="70"/>
    </row>
    <row r="104" spans="3:11">
      <c r="C104" s="70"/>
      <c r="D104" s="31"/>
      <c r="E104" s="93"/>
      <c r="F104" s="93"/>
      <c r="G104" s="93"/>
      <c r="H104" s="76"/>
      <c r="I104" s="76"/>
      <c r="J104" s="76"/>
      <c r="K104" s="112"/>
    </row>
    <row r="105" spans="3:11">
      <c r="C105" s="70"/>
      <c r="D105" s="31"/>
      <c r="E105" s="93"/>
      <c r="F105" s="93"/>
      <c r="G105" s="93"/>
      <c r="H105" s="76"/>
      <c r="I105" s="76"/>
      <c r="J105" s="76"/>
      <c r="K105" s="112"/>
    </row>
    <row r="106" spans="3:11" ht="15.75">
      <c r="C106" s="202" t="s">
        <v>389</v>
      </c>
      <c r="D106" s="351" t="s">
        <v>1770</v>
      </c>
      <c r="E106" s="93"/>
      <c r="F106" s="93"/>
      <c r="G106" s="93"/>
      <c r="H106" s="76"/>
      <c r="I106" s="76"/>
      <c r="J106" s="76"/>
      <c r="K106" s="112"/>
    </row>
    <row r="107" spans="3:11" ht="18.75">
      <c r="C107" s="210" t="str">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 xml:space="preserve">1.  Acompañamiento de la ASEBEP 2. Socialización del programa con la comunidad estudiantil tanto presencial como a distancia </v>
      </c>
      <c r="D107" s="31"/>
      <c r="E107" s="93"/>
      <c r="F107" s="93"/>
      <c r="G107" s="93"/>
      <c r="H107" s="76"/>
      <c r="I107" s="76"/>
      <c r="J107" s="76"/>
      <c r="K107" s="112"/>
    </row>
    <row r="108" spans="3:11" ht="15.75" thickBot="1">
      <c r="F108" s="93"/>
      <c r="G108" s="76"/>
      <c r="H108" s="76"/>
      <c r="I108" s="76"/>
    </row>
    <row r="109" spans="3:11" ht="30.75" thickBot="1">
      <c r="C109" s="129" t="s">
        <v>44</v>
      </c>
      <c r="D109" s="129" t="s">
        <v>55</v>
      </c>
      <c r="E109" s="136" t="s">
        <v>57</v>
      </c>
      <c r="F109" s="135" t="s">
        <v>27</v>
      </c>
      <c r="G109" s="133" t="s">
        <v>128</v>
      </c>
      <c r="H109" s="136" t="s">
        <v>46</v>
      </c>
      <c r="I109" s="133" t="s">
        <v>129</v>
      </c>
      <c r="J109" s="133" t="s">
        <v>407</v>
      </c>
      <c r="K109" s="133" t="s">
        <v>408</v>
      </c>
    </row>
    <row r="110" spans="3:11">
      <c r="C110" s="220" t="s">
        <v>421</v>
      </c>
      <c r="D110" s="221">
        <v>12</v>
      </c>
      <c r="E110" s="219">
        <f>HLOOKUP(C110,$AH$2:$BU$3,2,0)</f>
        <v>2250</v>
      </c>
      <c r="F110" s="97">
        <f t="shared" ref="F110:F111" si="9">D110*E110</f>
        <v>27000</v>
      </c>
      <c r="G110" s="161" t="s">
        <v>126</v>
      </c>
      <c r="H110" s="438" t="s">
        <v>303</v>
      </c>
      <c r="I110" s="130" t="str">
        <f>VLOOKUP(H110,Presupuesto!$B$11:$C$565,2,0)</f>
        <v>PASAJES NACIONALES (26110-00)</v>
      </c>
      <c r="J110" s="218" t="s">
        <v>1357</v>
      </c>
      <c r="K110" s="98" t="s">
        <v>391</v>
      </c>
    </row>
    <row r="111" spans="3:11">
      <c r="C111" s="141" t="s">
        <v>1782</v>
      </c>
      <c r="D111" s="158">
        <v>900</v>
      </c>
      <c r="E111" s="123">
        <v>30</v>
      </c>
      <c r="F111" s="97">
        <f t="shared" si="9"/>
        <v>27000</v>
      </c>
      <c r="G111" s="161" t="s">
        <v>126</v>
      </c>
      <c r="H111" s="438" t="s">
        <v>789</v>
      </c>
      <c r="I111" s="130" t="str">
        <f>VLOOKUP(H111,Presupuesto!$B$11:$C$565,2,0)</f>
        <v>ALIMENTOS B EBIDAS PARA PERSONAS</v>
      </c>
      <c r="J111" s="98" t="str">
        <f>$J$110</f>
        <v>Estudiantes y Graduados</v>
      </c>
      <c r="K111" s="98" t="s">
        <v>409</v>
      </c>
    </row>
    <row r="113" spans="3:11" ht="15.75" thickBot="1">
      <c r="F113" s="90"/>
      <c r="G113" s="89"/>
      <c r="H113" s="90"/>
      <c r="I113" s="90"/>
    </row>
    <row r="114" spans="3:11" ht="15.75" thickBot="1">
      <c r="C114" s="157" t="s">
        <v>53</v>
      </c>
      <c r="D114" s="353">
        <f>SUM(F121:F123)</f>
        <v>41300</v>
      </c>
      <c r="F114" s="70"/>
      <c r="G114" s="79"/>
      <c r="H114" s="70"/>
      <c r="I114" s="70"/>
    </row>
    <row r="115" spans="3:11">
      <c r="C115" s="70"/>
      <c r="D115" s="31"/>
      <c r="E115" s="93"/>
      <c r="F115" s="93"/>
      <c r="G115" s="93"/>
      <c r="H115" s="76"/>
      <c r="I115" s="76"/>
      <c r="J115" s="76"/>
      <c r="K115" s="112"/>
    </row>
    <row r="116" spans="3:11">
      <c r="C116" s="70"/>
      <c r="D116" s="31"/>
      <c r="E116" s="93"/>
      <c r="F116" s="93"/>
      <c r="G116" s="93"/>
      <c r="H116" s="76"/>
      <c r="I116" s="76"/>
      <c r="J116" s="76"/>
      <c r="K116" s="112"/>
    </row>
    <row r="117" spans="3:11" ht="15.75">
      <c r="C117" s="202" t="s">
        <v>389</v>
      </c>
      <c r="D117" s="351" t="s">
        <v>1771</v>
      </c>
      <c r="E117" s="93"/>
      <c r="F117" s="93"/>
      <c r="G117" s="93"/>
      <c r="H117" s="76"/>
      <c r="I117" s="76"/>
      <c r="J117" s="76"/>
      <c r="K117" s="112"/>
    </row>
    <row r="118" spans="3:11" ht="18.75">
      <c r="C118" s="210" t="str">
        <f>IFERROR(VLOOKUP(D117,'1. Desarrollo e Innov. Curricu.'!$E:$F,2,FALSE),IFERROR(VLOOKUP(D117,'2. Investigación Científica'!$E:$F,2,FALSE),IFERROR(VLOOKUP(D117,'3. Vinculación Univ. Sociedad'!$E:$F,2,FALSE),IFERROR(VLOOKUP(D117,'4. Docencia y Profesorado Univ.'!$E:$F,2,FALSE),IFERROR(VLOOKUP(D117,'5. Estudiantes y Graduados'!$E:$F,2,FALSE),IFERROR(VLOOKUP(D117,'11. Gestion Administrativa'!$E:$F,2,FALSE),IFERROR(VLOOKUP(D117,'13. Gestión Académica'!$E:$F,2,FALSE),IFERROR(VLOOKUP(D117,'8. Asegura. de la Calid. y M'!$E:$F,2,FALSE),IFERROR(VLOOKUP(D117,'6. Gestión del Conocimiento'!$E:$F,2,FALSE),IFERROR(VLOOKUP(D117,'15. Gobernabilidad y Proceso...'!$E:$F,2,FALSE),IFERROR(VLOOKUP(D117,'12. Gestión del Talento Humano'!$E:$F,2,FALSE),IFERROR(VLOOKUP(D117,'14. Internacional... de la E.S.'!$E:$F,2,FALSE),IFERROR(VLOOKUP(D117,'10. Posgrado'!$E:$F,2,FALSE),IFERROR(VLOOKUP(D117,'17. Gestión TIC'!$E:$F,2,FALSE),IFERROR(VLOOKUP(D117,'16. Desa. del Sistema Educ.Sup.'!$E:$F,2,FALSE),IFERROR(VLOOKUP(D117,'9. Cultura de Inno. Insti...'!$E:$F,2,FALSE),VLOOKUP(D117,'7. Lo Esencial de la Reforma U.'!$E:$F,2,0)))))))))))))))))</f>
        <v>1. Inscripción de los estudiantes 2. organizaión de los cursos, 3. realización de los cursos</v>
      </c>
      <c r="D118" s="31"/>
      <c r="E118" s="93"/>
      <c r="F118" s="93"/>
      <c r="G118" s="93"/>
      <c r="H118" s="76"/>
      <c r="I118" s="76"/>
      <c r="J118" s="76"/>
      <c r="K118" s="112"/>
    </row>
    <row r="119" spans="3:11" ht="15.75" thickBot="1">
      <c r="F119" s="93"/>
      <c r="G119" s="76"/>
      <c r="H119" s="76"/>
      <c r="I119" s="76"/>
    </row>
    <row r="120" spans="3:11" ht="30.75" thickBot="1">
      <c r="C120" s="129" t="s">
        <v>44</v>
      </c>
      <c r="D120" s="129" t="s">
        <v>55</v>
      </c>
      <c r="E120" s="136" t="s">
        <v>57</v>
      </c>
      <c r="F120" s="135" t="s">
        <v>27</v>
      </c>
      <c r="G120" s="133" t="s">
        <v>128</v>
      </c>
      <c r="H120" s="136" t="s">
        <v>46</v>
      </c>
      <c r="I120" s="133" t="s">
        <v>129</v>
      </c>
      <c r="J120" s="133" t="s">
        <v>407</v>
      </c>
      <c r="K120" s="133" t="s">
        <v>408</v>
      </c>
    </row>
    <row r="121" spans="3:11">
      <c r="C121" s="220" t="s">
        <v>436</v>
      </c>
      <c r="D121" s="221"/>
      <c r="E121" s="219">
        <f>HLOOKUP(C121,$AH$2:$BU$3,2,0)</f>
        <v>620</v>
      </c>
      <c r="F121" s="97">
        <f t="shared" ref="F121:F123" si="10">D121*E121</f>
        <v>0</v>
      </c>
      <c r="G121" s="161"/>
      <c r="H121" s="142"/>
      <c r="I121" s="130" t="e">
        <f>VLOOKUP(H121,Presupuesto!$B$11:$C$565,2,0)</f>
        <v>#N/A</v>
      </c>
      <c r="J121" s="218" t="s">
        <v>1464</v>
      </c>
      <c r="K121" s="98" t="s">
        <v>391</v>
      </c>
    </row>
    <row r="122" spans="3:11">
      <c r="C122" s="141" t="s">
        <v>1783</v>
      </c>
      <c r="D122" s="158">
        <v>4</v>
      </c>
      <c r="E122" s="123">
        <v>10000</v>
      </c>
      <c r="F122" s="97">
        <f t="shared" si="10"/>
        <v>40000</v>
      </c>
      <c r="G122" s="161" t="s">
        <v>126</v>
      </c>
      <c r="H122" s="438" t="s">
        <v>816</v>
      </c>
      <c r="I122" s="130" t="str">
        <f>VLOOKUP(H122,Presupuesto!$B$11:$C$565,2,0)</f>
        <v>PRODUCTOS DE ARTES GRAFICAS</v>
      </c>
      <c r="J122" s="98" t="s">
        <v>1357</v>
      </c>
      <c r="K122" s="98" t="s">
        <v>409</v>
      </c>
    </row>
    <row r="123" spans="3:11">
      <c r="C123" s="141" t="s">
        <v>1784</v>
      </c>
      <c r="D123" s="158">
        <v>1</v>
      </c>
      <c r="E123" s="123">
        <v>1300</v>
      </c>
      <c r="F123" s="97">
        <f t="shared" si="10"/>
        <v>1300</v>
      </c>
      <c r="G123" s="161" t="s">
        <v>1494</v>
      </c>
      <c r="H123" s="438" t="s">
        <v>980</v>
      </c>
      <c r="I123" s="130" t="str">
        <f>VLOOKUP(H123,Presupuesto!$B$11:$C$565,2,0)</f>
        <v>MUEBLES VARIOS DE OFICINA</v>
      </c>
      <c r="J123" s="98" t="s">
        <v>1357</v>
      </c>
      <c r="K123" s="98" t="s">
        <v>409</v>
      </c>
    </row>
    <row r="125" spans="3:11" ht="15.75" thickBot="1"/>
    <row r="126" spans="3:11" ht="15.75" thickBot="1">
      <c r="C126" s="157" t="s">
        <v>53</v>
      </c>
      <c r="D126" s="353">
        <f>SUM(F133:F137)</f>
        <v>40000</v>
      </c>
      <c r="F126" s="70"/>
      <c r="G126" s="79"/>
      <c r="H126" s="70"/>
      <c r="I126" s="70"/>
    </row>
    <row r="127" spans="3:11">
      <c r="C127" s="70"/>
      <c r="D127" s="31"/>
      <c r="E127" s="93"/>
      <c r="F127" s="93"/>
      <c r="G127" s="93"/>
      <c r="H127" s="76"/>
      <c r="I127" s="76"/>
      <c r="J127" s="76"/>
      <c r="K127" s="112"/>
    </row>
    <row r="128" spans="3:11">
      <c r="C128" s="70"/>
      <c r="D128" s="31"/>
      <c r="E128" s="93"/>
      <c r="F128" s="93"/>
      <c r="G128" s="93"/>
      <c r="H128" s="76"/>
      <c r="I128" s="76"/>
      <c r="J128" s="76"/>
      <c r="K128" s="112"/>
    </row>
    <row r="129" spans="3:11" ht="15.75">
      <c r="C129" s="202" t="s">
        <v>389</v>
      </c>
      <c r="D129" s="351" t="s">
        <v>1772</v>
      </c>
      <c r="E129" s="93"/>
      <c r="F129" s="93"/>
      <c r="G129" s="93"/>
      <c r="H129" s="76"/>
      <c r="I129" s="76"/>
      <c r="J129" s="76"/>
      <c r="K129" s="112"/>
    </row>
    <row r="130" spans="3:11" ht="18.75">
      <c r="C130" s="210" t="str">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 xml:space="preserve">1. Planificación de la feria 2. Ejecución de la feria vocacional </v>
      </c>
      <c r="D130" s="31"/>
      <c r="E130" s="93"/>
      <c r="F130" s="93"/>
      <c r="G130" s="93"/>
      <c r="H130" s="76"/>
      <c r="I130" s="76"/>
      <c r="J130" s="76"/>
      <c r="K130" s="112"/>
    </row>
    <row r="131" spans="3:11" ht="15.75" thickBot="1">
      <c r="F131" s="93"/>
      <c r="G131" s="76"/>
      <c r="H131" s="76"/>
      <c r="I131" s="76"/>
    </row>
    <row r="132" spans="3:11" ht="30.75" thickBot="1">
      <c r="C132" s="129" t="s">
        <v>44</v>
      </c>
      <c r="D132" s="129" t="s">
        <v>55</v>
      </c>
      <c r="E132" s="136" t="s">
        <v>57</v>
      </c>
      <c r="F132" s="135" t="s">
        <v>27</v>
      </c>
      <c r="G132" s="133" t="s">
        <v>128</v>
      </c>
      <c r="H132" s="136" t="s">
        <v>46</v>
      </c>
      <c r="I132" s="133" t="s">
        <v>129</v>
      </c>
      <c r="J132" s="133" t="s">
        <v>407</v>
      </c>
      <c r="K132" s="133" t="s">
        <v>408</v>
      </c>
    </row>
    <row r="133" spans="3:11">
      <c r="C133" s="220" t="s">
        <v>436</v>
      </c>
      <c r="D133" s="221"/>
      <c r="E133" s="219">
        <f>HLOOKUP(C133,$AH$2:$BU$3,2,0)</f>
        <v>620</v>
      </c>
      <c r="F133" s="97">
        <f t="shared" ref="F133:F137" si="11">D133*E133</f>
        <v>0</v>
      </c>
      <c r="G133" s="161"/>
      <c r="H133" s="142"/>
      <c r="I133" s="130" t="e">
        <f>VLOOKUP(H133,Presupuesto!$B$11:$C$565,2,0)</f>
        <v>#N/A</v>
      </c>
      <c r="J133" s="218" t="s">
        <v>1464</v>
      </c>
      <c r="K133" s="98" t="s">
        <v>391</v>
      </c>
    </row>
    <row r="134" spans="3:11">
      <c r="C134" s="141" t="s">
        <v>1785</v>
      </c>
      <c r="D134" s="158">
        <v>1</v>
      </c>
      <c r="E134" s="123">
        <v>5000</v>
      </c>
      <c r="F134" s="97">
        <f t="shared" si="11"/>
        <v>5000</v>
      </c>
      <c r="G134" s="161" t="s">
        <v>126</v>
      </c>
      <c r="H134" s="438" t="s">
        <v>816</v>
      </c>
      <c r="I134" s="130" t="str">
        <f>VLOOKUP(H134,Presupuesto!$B$11:$C$565,2,0)</f>
        <v>PRODUCTOS DE ARTES GRAFICAS</v>
      </c>
      <c r="J134" s="98" t="s">
        <v>1357</v>
      </c>
      <c r="K134" s="98" t="s">
        <v>409</v>
      </c>
    </row>
    <row r="135" spans="3:11">
      <c r="C135" s="141" t="s">
        <v>1786</v>
      </c>
      <c r="D135" s="158">
        <v>1</v>
      </c>
      <c r="E135" s="123">
        <v>25000</v>
      </c>
      <c r="F135" s="97">
        <f t="shared" si="11"/>
        <v>25000</v>
      </c>
      <c r="G135" s="161" t="s">
        <v>126</v>
      </c>
      <c r="H135" s="438" t="s">
        <v>789</v>
      </c>
      <c r="I135" s="130" t="str">
        <f>VLOOKUP(H135,Presupuesto!$B$11:$C$565,2,0)</f>
        <v>ALIMENTOS B EBIDAS PARA PERSONAS</v>
      </c>
      <c r="J135" s="98" t="s">
        <v>1357</v>
      </c>
      <c r="K135" s="98" t="s">
        <v>409</v>
      </c>
    </row>
    <row r="136" spans="3:11">
      <c r="C136" s="141" t="s">
        <v>1787</v>
      </c>
      <c r="D136" s="158">
        <v>20</v>
      </c>
      <c r="E136" s="123">
        <v>500</v>
      </c>
      <c r="F136" s="97">
        <f t="shared" si="11"/>
        <v>10000</v>
      </c>
      <c r="G136" s="161" t="s">
        <v>126</v>
      </c>
      <c r="H136" s="438" t="s">
        <v>943</v>
      </c>
      <c r="I136" s="130" t="str">
        <f>VLOOKUP(H136,Presupuesto!$B$11:$C$565,2,0)</f>
        <v>UTILES Y MATERIALES ELECTRICOS</v>
      </c>
      <c r="J136" s="98" t="s">
        <v>1357</v>
      </c>
      <c r="K136" s="98" t="s">
        <v>409</v>
      </c>
    </row>
    <row r="137" spans="3:11">
      <c r="C137" s="141"/>
      <c r="D137" s="158"/>
      <c r="E137" s="123">
        <v>0</v>
      </c>
      <c r="F137" s="97">
        <f t="shared" si="11"/>
        <v>0</v>
      </c>
      <c r="G137" s="161" t="s">
        <v>126</v>
      </c>
      <c r="H137" s="142"/>
      <c r="I137" s="130" t="e">
        <f>VLOOKUP(H137,Presupuesto!$B$11:$C$565,2,0)</f>
        <v>#N/A</v>
      </c>
      <c r="J137" s="98" t="str">
        <f t="shared" ref="J137" si="12">$J$133</f>
        <v>Desarrollo del Sistema de Educación Superior</v>
      </c>
      <c r="K137" s="98" t="s">
        <v>409</v>
      </c>
    </row>
    <row r="139" spans="3:11" ht="15.75" thickBot="1">
      <c r="F139" s="90"/>
      <c r="G139" s="89"/>
      <c r="H139" s="90"/>
      <c r="I139" s="90"/>
    </row>
    <row r="140" spans="3:11" ht="15.75" thickBot="1">
      <c r="C140" s="157" t="s">
        <v>53</v>
      </c>
      <c r="D140" s="353">
        <f>SUM(F147:F152)</f>
        <v>44000</v>
      </c>
      <c r="F140" s="70"/>
      <c r="G140" s="79"/>
      <c r="H140" s="70"/>
      <c r="I140" s="70"/>
    </row>
    <row r="141" spans="3:11">
      <c r="C141" s="70"/>
      <c r="D141" s="31"/>
      <c r="E141" s="93"/>
      <c r="F141" s="93"/>
      <c r="G141" s="93"/>
      <c r="H141" s="76"/>
      <c r="I141" s="76"/>
      <c r="J141" s="76"/>
      <c r="K141" s="112"/>
    </row>
    <row r="142" spans="3:11">
      <c r="C142" s="70"/>
      <c r="D142" s="31"/>
      <c r="E142" s="93"/>
      <c r="F142" s="93"/>
      <c r="G142" s="93"/>
      <c r="H142" s="76"/>
      <c r="I142" s="76"/>
      <c r="J142" s="76"/>
      <c r="K142" s="112"/>
    </row>
    <row r="143" spans="3:11" ht="15.75">
      <c r="C143" s="202" t="s">
        <v>389</v>
      </c>
      <c r="D143" s="351" t="s">
        <v>1773</v>
      </c>
      <c r="E143" s="93"/>
      <c r="F143" s="93"/>
      <c r="G143" s="93"/>
      <c r="H143" s="76"/>
      <c r="I143" s="76"/>
      <c r="J143" s="76"/>
      <c r="K143" s="112"/>
    </row>
    <row r="144" spans="3:11" ht="18.75">
      <c r="C144" s="210" t="str">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 xml:space="preserve">1. planificación del encuentro 2. ejecución del encuentro </v>
      </c>
      <c r="D144" s="31"/>
      <c r="E144" s="93"/>
      <c r="F144" s="93"/>
      <c r="G144" s="93"/>
      <c r="H144" s="76"/>
      <c r="I144" s="76"/>
      <c r="J144" s="76"/>
      <c r="K144" s="112"/>
    </row>
    <row r="145" spans="3:11" ht="15.75" thickBot="1">
      <c r="F145" s="93"/>
      <c r="G145" s="76"/>
      <c r="H145" s="76"/>
      <c r="I145" s="76"/>
    </row>
    <row r="146" spans="3:11" ht="30.75" thickBot="1">
      <c r="C146" s="129" t="s">
        <v>44</v>
      </c>
      <c r="D146" s="129" t="s">
        <v>55</v>
      </c>
      <c r="E146" s="136" t="s">
        <v>57</v>
      </c>
      <c r="F146" s="135" t="s">
        <v>27</v>
      </c>
      <c r="G146" s="133" t="s">
        <v>128</v>
      </c>
      <c r="H146" s="136" t="s">
        <v>46</v>
      </c>
      <c r="I146" s="133" t="s">
        <v>129</v>
      </c>
      <c r="J146" s="133" t="s">
        <v>407</v>
      </c>
      <c r="K146" s="133" t="s">
        <v>408</v>
      </c>
    </row>
    <row r="147" spans="3:11">
      <c r="C147" s="220" t="s">
        <v>436</v>
      </c>
      <c r="D147" s="221"/>
      <c r="E147" s="219">
        <f>HLOOKUP(C147,$AH$2:$BU$3,2,0)</f>
        <v>620</v>
      </c>
      <c r="F147" s="97">
        <f t="shared" ref="F147:F152" si="13">D147*E147</f>
        <v>0</v>
      </c>
      <c r="G147" s="161"/>
      <c r="H147" s="142"/>
      <c r="I147" s="130" t="e">
        <f>VLOOKUP(H147,Presupuesto!$B$11:$C$565,2,0)</f>
        <v>#N/A</v>
      </c>
      <c r="J147" s="218" t="s">
        <v>1464</v>
      </c>
      <c r="K147" s="98" t="s">
        <v>391</v>
      </c>
    </row>
    <row r="148" spans="3:11">
      <c r="C148" s="141" t="s">
        <v>1788</v>
      </c>
      <c r="D148" s="158">
        <v>1</v>
      </c>
      <c r="E148" s="123">
        <v>10000</v>
      </c>
      <c r="F148" s="97">
        <f t="shared" si="13"/>
        <v>10000</v>
      </c>
      <c r="G148" s="161" t="s">
        <v>126</v>
      </c>
      <c r="H148" s="438" t="s">
        <v>816</v>
      </c>
      <c r="I148" s="130" t="str">
        <f>VLOOKUP(H148,Presupuesto!$B$11:$C$565,2,0)</f>
        <v>PRODUCTOS DE ARTES GRAFICAS</v>
      </c>
      <c r="J148" s="98" t="s">
        <v>1357</v>
      </c>
      <c r="K148" s="98" t="s">
        <v>409</v>
      </c>
    </row>
    <row r="149" spans="3:11">
      <c r="C149" s="141" t="s">
        <v>1789</v>
      </c>
      <c r="D149" s="158">
        <v>1</v>
      </c>
      <c r="E149" s="123">
        <v>25000</v>
      </c>
      <c r="F149" s="97">
        <f t="shared" si="13"/>
        <v>25000</v>
      </c>
      <c r="G149" s="161" t="s">
        <v>126</v>
      </c>
      <c r="H149" s="438" t="s">
        <v>789</v>
      </c>
      <c r="I149" s="130" t="str">
        <f>VLOOKUP(H149,Presupuesto!$B$11:$C$565,2,0)</f>
        <v>ALIMENTOS B EBIDAS PARA PERSONAS</v>
      </c>
      <c r="J149" s="98" t="s">
        <v>1357</v>
      </c>
      <c r="K149" s="98" t="s">
        <v>409</v>
      </c>
    </row>
    <row r="150" spans="3:11">
      <c r="C150" s="141" t="s">
        <v>1790</v>
      </c>
      <c r="D150" s="158">
        <v>1</v>
      </c>
      <c r="E150" s="123">
        <v>3000</v>
      </c>
      <c r="F150" s="97">
        <f t="shared" si="13"/>
        <v>3000</v>
      </c>
      <c r="G150" s="161" t="s">
        <v>126</v>
      </c>
      <c r="H150" s="438" t="s">
        <v>868</v>
      </c>
      <c r="I150" s="130" t="str">
        <f>VLOOKUP(H150,Presupuesto!$B$11:$C$565,2,0)</f>
        <v>GASOLINA</v>
      </c>
      <c r="J150" s="98" t="s">
        <v>1357</v>
      </c>
      <c r="K150" s="98" t="s">
        <v>409</v>
      </c>
    </row>
    <row r="151" spans="3:11">
      <c r="C151" s="141" t="s">
        <v>1791</v>
      </c>
      <c r="D151" s="158">
        <v>1</v>
      </c>
      <c r="E151" s="123">
        <v>3000</v>
      </c>
      <c r="F151" s="97">
        <f t="shared" si="13"/>
        <v>3000</v>
      </c>
      <c r="G151" s="161" t="s">
        <v>126</v>
      </c>
      <c r="H151" s="438" t="s">
        <v>650</v>
      </c>
      <c r="I151" s="130" t="str">
        <f>VLOOKUP(H151,Presupuesto!$B$11:$C$565,2,0)</f>
        <v>ALQUILER DE EQUIPO DE OFICINA Y MUEBLES</v>
      </c>
      <c r="J151" s="98" t="s">
        <v>1357</v>
      </c>
      <c r="K151" s="98" t="s">
        <v>409</v>
      </c>
    </row>
    <row r="152" spans="3:11">
      <c r="C152" s="141" t="s">
        <v>1792</v>
      </c>
      <c r="D152" s="158">
        <v>1</v>
      </c>
      <c r="E152" s="123">
        <v>3000</v>
      </c>
      <c r="F152" s="97">
        <f t="shared" si="13"/>
        <v>3000</v>
      </c>
      <c r="G152" s="161" t="s">
        <v>126</v>
      </c>
      <c r="H152" s="438" t="s">
        <v>638</v>
      </c>
      <c r="I152" s="130" t="str">
        <f>VLOOKUP(H152,Presupuesto!$B$11:$C$565,2,0)</f>
        <v>ALQUILERES DE EDIFICIOS Y LOCALES</v>
      </c>
      <c r="J152" s="98" t="s">
        <v>1357</v>
      </c>
      <c r="K152" s="98" t="s">
        <v>398</v>
      </c>
    </row>
    <row r="154" spans="3:11" ht="15.75" thickBot="1"/>
    <row r="155" spans="3:11" ht="15.75" thickBot="1">
      <c r="C155" s="157" t="s">
        <v>53</v>
      </c>
      <c r="D155" s="353">
        <f>SUM(F162:F165)</f>
        <v>100000</v>
      </c>
      <c r="F155" s="70"/>
      <c r="G155" s="79"/>
      <c r="H155" s="70"/>
      <c r="I155" s="70"/>
    </row>
    <row r="156" spans="3:11">
      <c r="C156" s="70"/>
      <c r="D156" s="31"/>
      <c r="E156" s="93"/>
      <c r="F156" s="93"/>
      <c r="G156" s="93"/>
      <c r="H156" s="76"/>
      <c r="I156" s="76"/>
      <c r="J156" s="76"/>
      <c r="K156" s="112"/>
    </row>
    <row r="157" spans="3:11">
      <c r="C157" s="70"/>
      <c r="D157" s="31"/>
      <c r="E157" s="93"/>
      <c r="F157" s="93"/>
      <c r="G157" s="93"/>
      <c r="H157" s="76"/>
      <c r="I157" s="76"/>
      <c r="J157" s="76"/>
      <c r="K157" s="112"/>
    </row>
    <row r="158" spans="3:11" ht="15.75">
      <c r="C158" s="202" t="s">
        <v>389</v>
      </c>
      <c r="D158" s="351" t="s">
        <v>1796</v>
      </c>
      <c r="E158" s="93"/>
      <c r="F158" s="93"/>
      <c r="G158" s="93"/>
      <c r="H158" s="76"/>
      <c r="I158" s="76"/>
      <c r="J158" s="76"/>
      <c r="K158" s="112"/>
    </row>
    <row r="159" spans="3:11" ht="18.75">
      <c r="C159" s="210" t="str">
        <f>IFERROR(VLOOKUP(D158,'1. Desarrollo e Innov. Curricu.'!$E:$F,2,FALSE),IFERROR(VLOOKUP(D158,'2. Investigación Científica'!$E:$F,2,FALSE),IFERROR(VLOOKUP(D158,'3. Vinculación Univ. Sociedad'!$E:$F,2,FALSE),IFERROR(VLOOKUP(D158,'4. Docencia y Profesorado Univ.'!$E:$F,2,FALSE),IFERROR(VLOOKUP(D158,'5. Estudiantes y Graduados'!$E:$F,2,FALSE),IFERROR(VLOOKUP(D158,'11. Gestion Administrativa'!$E:$F,2,FALSE),IFERROR(VLOOKUP(D158,'13. Gestión Académica'!$E:$F,2,FALSE),IFERROR(VLOOKUP(D158,'8. Asegura. de la Calid. y M'!$E:$F,2,FALSE),IFERROR(VLOOKUP(D158,'6. Gestión del Conocimiento'!$E:$F,2,FALSE),IFERROR(VLOOKUP(D158,'15. Gobernabilidad y Proceso...'!$E:$F,2,FALSE),IFERROR(VLOOKUP(D158,'12. Gestión del Talento Humano'!$E:$F,2,FALSE),IFERROR(VLOOKUP(D158,'14. Internacional... de la E.S.'!$E:$F,2,FALSE),IFERROR(VLOOKUP(D158,'10. Posgrado'!$E:$F,2,FALSE),IFERROR(VLOOKUP(D158,'17. Gestión TIC'!$E:$F,2,FALSE),IFERROR(VLOOKUP(D158,'16. Desa. del Sistema Educ.Sup.'!$E:$F,2,FALSE),IFERROR(VLOOKUP(D158,'9. Cultura de Inno. Insti...'!$E:$F,2,FALSE),VLOOKUP(D158,'7. Lo Esencial de la Reforma U.'!$E:$F,2,0)))))))))))))))))</f>
        <v xml:space="preserve">1. Atención  medica general y especializada  2. Atención odontológica  3. Actividades de promoción de la salud   4. Actividades del programa de recuperación de salud                                                                                            </v>
      </c>
      <c r="D159" s="31"/>
      <c r="E159" s="93"/>
      <c r="F159" s="93"/>
      <c r="G159" s="93"/>
      <c r="H159" s="76"/>
      <c r="I159" s="76"/>
      <c r="J159" s="76"/>
      <c r="K159" s="112"/>
    </row>
    <row r="160" spans="3:11" ht="15.75" thickBot="1">
      <c r="F160" s="93"/>
      <c r="G160" s="76"/>
      <c r="H160" s="76"/>
      <c r="I160" s="76"/>
    </row>
    <row r="161" spans="3:11" ht="30.75" thickBot="1">
      <c r="C161" s="129" t="s">
        <v>44</v>
      </c>
      <c r="D161" s="129" t="s">
        <v>55</v>
      </c>
      <c r="E161" s="136" t="s">
        <v>57</v>
      </c>
      <c r="F161" s="135" t="s">
        <v>27</v>
      </c>
      <c r="G161" s="133" t="s">
        <v>128</v>
      </c>
      <c r="H161" s="136" t="s">
        <v>46</v>
      </c>
      <c r="I161" s="133" t="s">
        <v>129</v>
      </c>
      <c r="J161" s="133" t="s">
        <v>407</v>
      </c>
      <c r="K161" s="133" t="s">
        <v>408</v>
      </c>
    </row>
    <row r="162" spans="3:11">
      <c r="C162" s="220" t="s">
        <v>436</v>
      </c>
      <c r="D162" s="221"/>
      <c r="E162" s="219">
        <f>HLOOKUP(C162,$AH$2:$BU$3,2,0)</f>
        <v>620</v>
      </c>
      <c r="F162" s="97">
        <f t="shared" ref="F162:F165" si="14">D162*E162</f>
        <v>0</v>
      </c>
      <c r="G162" s="161"/>
      <c r="H162" s="142"/>
      <c r="I162" s="130" t="e">
        <f>VLOOKUP(H162,Presupuesto!$B$11:$C$565,2,0)</f>
        <v>#N/A</v>
      </c>
      <c r="J162" s="98" t="s">
        <v>1357</v>
      </c>
      <c r="K162" s="98" t="s">
        <v>391</v>
      </c>
    </row>
    <row r="163" spans="3:11">
      <c r="C163" s="141" t="s">
        <v>1797</v>
      </c>
      <c r="D163" s="158">
        <v>4</v>
      </c>
      <c r="E163" s="123">
        <v>20000</v>
      </c>
      <c r="F163" s="97">
        <f t="shared" si="14"/>
        <v>80000</v>
      </c>
      <c r="G163" s="161" t="s">
        <v>126</v>
      </c>
      <c r="H163" s="438" t="s">
        <v>320</v>
      </c>
      <c r="I163" s="130" t="str">
        <f>VLOOKUP(H163,Presupuesto!$B$11:$C$565,2,0)</f>
        <v>PRODUCTOS FARMACEUTICOS Y MEDICINALES</v>
      </c>
      <c r="J163" s="98" t="str">
        <f>$J$162</f>
        <v>Estudiantes y Graduados</v>
      </c>
      <c r="K163" s="98" t="s">
        <v>409</v>
      </c>
    </row>
    <row r="164" spans="3:11">
      <c r="C164" s="141" t="s">
        <v>1798</v>
      </c>
      <c r="D164" s="158">
        <v>1</v>
      </c>
      <c r="E164" s="123">
        <v>10000</v>
      </c>
      <c r="F164" s="97">
        <f t="shared" si="14"/>
        <v>10000</v>
      </c>
      <c r="G164" s="161" t="s">
        <v>126</v>
      </c>
      <c r="H164" s="438" t="s">
        <v>816</v>
      </c>
      <c r="I164" s="130" t="str">
        <f>VLOOKUP(H164,Presupuesto!$B$11:$C$565,2,0)</f>
        <v>PRODUCTOS DE ARTES GRAFICAS</v>
      </c>
      <c r="J164" s="98" t="str">
        <f t="shared" ref="J164:J165" si="15">$J$162</f>
        <v>Estudiantes y Graduados</v>
      </c>
      <c r="K164" s="98" t="s">
        <v>409</v>
      </c>
    </row>
    <row r="165" spans="3:11">
      <c r="C165" s="141" t="s">
        <v>1799</v>
      </c>
      <c r="D165" s="158">
        <v>1</v>
      </c>
      <c r="E165" s="123">
        <v>10000</v>
      </c>
      <c r="F165" s="97">
        <f t="shared" si="14"/>
        <v>10000</v>
      </c>
      <c r="G165" s="161" t="s">
        <v>126</v>
      </c>
      <c r="H165" s="438" t="s">
        <v>325</v>
      </c>
      <c r="I165" s="130" t="str">
        <f>VLOOKUP(H165,Presupuesto!$B$11:$C$565,2,0)</f>
        <v>INSTRUMENTOS MENORES MEDICO-QUIRURGICO Y LABORAT.</v>
      </c>
      <c r="J165" s="98" t="str">
        <f t="shared" si="15"/>
        <v>Estudiantes y Graduados</v>
      </c>
      <c r="K165" s="98" t="s">
        <v>409</v>
      </c>
    </row>
    <row r="167" spans="3:11" ht="15.75" thickBot="1">
      <c r="F167" s="90"/>
      <c r="G167" s="89"/>
      <c r="H167" s="90"/>
      <c r="I167" s="90"/>
    </row>
    <row r="168" spans="3:11" ht="15.75" thickBot="1">
      <c r="C168" s="157" t="s">
        <v>53</v>
      </c>
      <c r="D168" s="353">
        <f>SUM(F175:F180)</f>
        <v>255000</v>
      </c>
      <c r="F168" s="70"/>
      <c r="G168" s="79"/>
      <c r="H168" s="70"/>
      <c r="I168" s="70"/>
    </row>
    <row r="169" spans="3:11">
      <c r="C169" s="70"/>
      <c r="D169" s="31"/>
      <c r="E169" s="93"/>
      <c r="F169" s="93"/>
      <c r="G169" s="93"/>
      <c r="H169" s="76"/>
      <c r="I169" s="76"/>
      <c r="J169" s="76"/>
      <c r="K169" s="112"/>
    </row>
    <row r="170" spans="3:11">
      <c r="C170" s="70"/>
      <c r="D170" s="31"/>
      <c r="E170" s="93"/>
      <c r="F170" s="93"/>
      <c r="G170" s="93"/>
      <c r="H170" s="76"/>
      <c r="I170" s="76"/>
      <c r="J170" s="76"/>
      <c r="K170" s="112"/>
    </row>
    <row r="171" spans="3:11" ht="15.75">
      <c r="C171" s="202" t="s">
        <v>389</v>
      </c>
      <c r="D171" s="351" t="s">
        <v>1809</v>
      </c>
      <c r="E171" s="93"/>
      <c r="F171" s="93"/>
      <c r="G171" s="93"/>
      <c r="H171" s="76"/>
      <c r="I171" s="76"/>
      <c r="J171" s="76"/>
      <c r="K171" s="112"/>
    </row>
    <row r="172" spans="3:11" ht="18.75">
      <c r="C172" s="210" t="str">
        <f>IFERROR(VLOOKUP(D171,'1. Desarrollo e Innov. Curricu.'!$E:$F,2,FALSE),IFERROR(VLOOKUP(D171,'2. Investigación Científica'!$E:$F,2,FALSE),IFERROR(VLOOKUP(D171,'3. Vinculación Univ. Sociedad'!$E:$F,2,FALSE),IFERROR(VLOOKUP(D171,'4. Docencia y Profesorado Univ.'!$E:$F,2,FALSE),IFERROR(VLOOKUP(D171,'5. Estudiantes y Graduados'!$E:$F,2,FALSE),IFERROR(VLOOKUP(D171,'11. Gestion Administrativa'!$E:$F,2,FALSE),IFERROR(VLOOKUP(D171,'13. Gestión Académica'!$E:$F,2,FALSE),IFERROR(VLOOKUP(D171,'8. Asegura. de la Calid. y M'!$E:$F,2,FALSE),IFERROR(VLOOKUP(D171,'6. Gestión del Conocimiento'!$E:$F,2,FALSE),IFERROR(VLOOKUP(D171,'15. Gobernabilidad y Proceso...'!$E:$F,2,FALSE),IFERROR(VLOOKUP(D171,'12. Gestión del Talento Humano'!$E:$F,2,FALSE),IFERROR(VLOOKUP(D171,'14. Internacional... de la E.S.'!$E:$F,2,FALSE),IFERROR(VLOOKUP(D171,'10. Posgrado'!$E:$F,2,FALSE),IFERROR(VLOOKUP(D171,'17. Gestión TIC'!$E:$F,2,FALSE),IFERROR(VLOOKUP(D171,'16. Desa. del Sistema Educ.Sup.'!$E:$F,2,FALSE),IFERROR(VLOOKUP(D171,'9. Cultura de Inno. Insti...'!$E:$F,2,FALSE),VLOOKUP(D171,'7. Lo Esencial de la Reforma U.'!$E:$F,2,0)))))))))))))))))</f>
        <v xml:space="preserve"> 1. Desarrollar de las distintas ligas deportivas UNAH VS </v>
      </c>
      <c r="D172" s="31"/>
      <c r="E172" s="93"/>
      <c r="F172" s="93"/>
      <c r="G172" s="93"/>
      <c r="H172" s="76"/>
      <c r="I172" s="76"/>
      <c r="J172" s="76"/>
      <c r="K172" s="112"/>
    </row>
    <row r="173" spans="3:11" ht="15.75" thickBot="1">
      <c r="F173" s="93"/>
      <c r="G173" s="76"/>
      <c r="H173" s="76"/>
      <c r="I173" s="76"/>
    </row>
    <row r="174" spans="3:11" ht="30.75" thickBot="1">
      <c r="C174" s="129" t="s">
        <v>44</v>
      </c>
      <c r="D174" s="129" t="s">
        <v>55</v>
      </c>
      <c r="E174" s="136" t="s">
        <v>57</v>
      </c>
      <c r="F174" s="135" t="s">
        <v>27</v>
      </c>
      <c r="G174" s="133" t="s">
        <v>128</v>
      </c>
      <c r="H174" s="136" t="s">
        <v>46</v>
      </c>
      <c r="I174" s="133" t="s">
        <v>129</v>
      </c>
      <c r="J174" s="133" t="s">
        <v>407</v>
      </c>
      <c r="K174" s="133" t="s">
        <v>408</v>
      </c>
    </row>
    <row r="175" spans="3:11">
      <c r="C175" s="220" t="s">
        <v>436</v>
      </c>
      <c r="D175" s="221"/>
      <c r="E175" s="219">
        <f>HLOOKUP(C175,$AH$2:$BU$3,2,0)</f>
        <v>620</v>
      </c>
      <c r="F175" s="97">
        <f t="shared" ref="F175:F180" si="16">D175*E175</f>
        <v>0</v>
      </c>
      <c r="G175" s="161"/>
      <c r="H175" s="142"/>
      <c r="I175" s="130" t="e">
        <f>VLOOKUP(H175,Presupuesto!$B$11:$C$565,2,0)</f>
        <v>#N/A</v>
      </c>
      <c r="J175" s="218" t="s">
        <v>1464</v>
      </c>
      <c r="K175" s="98" t="s">
        <v>391</v>
      </c>
    </row>
    <row r="176" spans="3:11">
      <c r="C176" s="141" t="s">
        <v>1812</v>
      </c>
      <c r="D176" s="158">
        <v>1</v>
      </c>
      <c r="E176" s="123">
        <v>200000</v>
      </c>
      <c r="F176" s="97">
        <f t="shared" si="16"/>
        <v>200000</v>
      </c>
      <c r="G176" s="161" t="s">
        <v>126</v>
      </c>
      <c r="H176" s="438" t="s">
        <v>954</v>
      </c>
      <c r="I176" s="130" t="str">
        <f>VLOOKUP(H176,Presupuesto!$B$11:$C$565,2,0)</f>
        <v>ARTICULOS PARA DEPORTES Y RECREATIVOS</v>
      </c>
      <c r="J176" s="98" t="s">
        <v>1357</v>
      </c>
      <c r="K176" s="98" t="s">
        <v>409</v>
      </c>
    </row>
    <row r="177" spans="3:11">
      <c r="C177" s="141" t="s">
        <v>1813</v>
      </c>
      <c r="D177" s="158">
        <v>1</v>
      </c>
      <c r="E177" s="123">
        <v>15000</v>
      </c>
      <c r="F177" s="97">
        <f t="shared" si="16"/>
        <v>15000</v>
      </c>
      <c r="G177" s="161" t="s">
        <v>126</v>
      </c>
      <c r="H177" s="438" t="s">
        <v>332</v>
      </c>
      <c r="I177" s="130" t="str">
        <f>VLOOKUP(H177,Presupuesto!$B$11:$C$565,2,0)</f>
        <v>EQUIPOS DE OFICINA Y MUEBLES (42140-00)</v>
      </c>
      <c r="J177" s="98" t="str">
        <f t="shared" ref="J177:J180" si="17">$J$175</f>
        <v>Desarrollo del Sistema de Educación Superior</v>
      </c>
      <c r="K177" s="98" t="s">
        <v>409</v>
      </c>
    </row>
    <row r="178" spans="3:11">
      <c r="C178" s="141" t="s">
        <v>1815</v>
      </c>
      <c r="D178" s="158">
        <v>1</v>
      </c>
      <c r="E178" s="123">
        <v>5000</v>
      </c>
      <c r="F178" s="97">
        <f t="shared" si="16"/>
        <v>5000</v>
      </c>
      <c r="G178" s="161" t="s">
        <v>126</v>
      </c>
      <c r="H178" s="438" t="s">
        <v>954</v>
      </c>
      <c r="I178" s="130" t="str">
        <f>VLOOKUP(H178,Presupuesto!$B$11:$C$565,2,0)</f>
        <v>ARTICULOS PARA DEPORTES Y RECREATIVOS</v>
      </c>
      <c r="J178" s="98" t="str">
        <f t="shared" si="17"/>
        <v>Desarrollo del Sistema de Educación Superior</v>
      </c>
      <c r="K178" s="98" t="s">
        <v>409</v>
      </c>
    </row>
    <row r="179" spans="3:11">
      <c r="C179" s="141" t="s">
        <v>1814</v>
      </c>
      <c r="D179" s="158">
        <v>1</v>
      </c>
      <c r="E179" s="123">
        <v>20000</v>
      </c>
      <c r="F179" s="97">
        <f t="shared" si="16"/>
        <v>20000</v>
      </c>
      <c r="G179" s="161" t="s">
        <v>126</v>
      </c>
      <c r="H179" s="438" t="s">
        <v>320</v>
      </c>
      <c r="I179" s="130" t="str">
        <f>VLOOKUP(H179,Presupuesto!$B$11:$C$565,2,0)</f>
        <v>PRODUCTOS FARMACEUTICOS Y MEDICINALES</v>
      </c>
      <c r="J179" s="98" t="str">
        <f t="shared" si="17"/>
        <v>Desarrollo del Sistema de Educación Superior</v>
      </c>
      <c r="K179" s="98" t="s">
        <v>409</v>
      </c>
    </row>
    <row r="180" spans="3:11">
      <c r="C180" s="141" t="s">
        <v>1816</v>
      </c>
      <c r="D180" s="158">
        <v>1</v>
      </c>
      <c r="E180" s="123">
        <v>15000</v>
      </c>
      <c r="F180" s="97">
        <f t="shared" si="16"/>
        <v>15000</v>
      </c>
      <c r="G180" s="161" t="s">
        <v>126</v>
      </c>
      <c r="H180" s="438" t="s">
        <v>939</v>
      </c>
      <c r="I180" s="130" t="str">
        <f>VLOOKUP(H180,Presupuesto!$B$11:$C$565,2,0)</f>
        <v>UTILES DE ESCRITORIO, OFICINA Y ENSE¥ANZA</v>
      </c>
      <c r="J180" s="98" t="str">
        <f t="shared" si="17"/>
        <v>Desarrollo del Sistema de Educación Superior</v>
      </c>
      <c r="K180" s="98" t="s">
        <v>398</v>
      </c>
    </row>
    <row r="182" spans="3:11" ht="15.75" thickBot="1"/>
    <row r="183" spans="3:11" ht="15.75" thickBot="1">
      <c r="C183" s="157" t="s">
        <v>53</v>
      </c>
      <c r="D183" s="353">
        <f>SUM(F190:F196)</f>
        <v>86000</v>
      </c>
      <c r="F183" s="70"/>
      <c r="G183" s="79"/>
      <c r="H183" s="70"/>
      <c r="I183" s="70"/>
    </row>
    <row r="184" spans="3:11">
      <c r="C184" s="70"/>
      <c r="D184" s="31"/>
      <c r="E184" s="93"/>
      <c r="F184" s="93"/>
      <c r="G184" s="93"/>
      <c r="H184" s="76"/>
      <c r="I184" s="76"/>
      <c r="J184" s="76"/>
      <c r="K184" s="112"/>
    </row>
    <row r="185" spans="3:11">
      <c r="C185" s="70"/>
      <c r="D185" s="31"/>
      <c r="E185" s="93"/>
      <c r="F185" s="93"/>
      <c r="G185" s="93"/>
      <c r="H185" s="76"/>
      <c r="I185" s="76"/>
      <c r="J185" s="76"/>
      <c r="K185" s="112"/>
    </row>
    <row r="186" spans="3:11" ht="15.75">
      <c r="C186" s="202" t="s">
        <v>389</v>
      </c>
      <c r="D186" s="351" t="s">
        <v>1822</v>
      </c>
      <c r="E186" s="93"/>
      <c r="F186" s="93"/>
      <c r="G186" s="93"/>
      <c r="H186" s="76"/>
      <c r="I186" s="76"/>
      <c r="J186" s="76"/>
      <c r="K186" s="112"/>
    </row>
    <row r="187" spans="3:11" ht="18.75">
      <c r="C187" s="210" t="str">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Posgrado'!$E:$F,2,FALSE),IFERROR(VLOOKUP(D186,'17. Gestión TIC'!$E:$F,2,FALSE),IFERROR(VLOOKUP(D186,'16. Desa. del Sistema Educ.Sup.'!$E:$F,2,FALSE),IFERROR(VLOOKUP(D186,'9. Cultura de Inno. Insti...'!$E:$F,2,FALSE),VLOOKUP(D186,'7. Lo Esencial de la Reforma U.'!$E:$F,2,0)))))))))))))))))</f>
        <v xml:space="preserve">Campañas de dietas saludables, univesidades verdes, reciclaje, actividades fisicas y recreativas pro salud                                                                                                                                                                      </v>
      </c>
      <c r="D187" s="31"/>
      <c r="E187" s="93"/>
      <c r="F187" s="93"/>
      <c r="G187" s="93"/>
      <c r="H187" s="76"/>
      <c r="I187" s="76"/>
      <c r="J187" s="76"/>
      <c r="K187" s="112"/>
    </row>
    <row r="188" spans="3:11" ht="15.75" thickBot="1">
      <c r="F188" s="93"/>
      <c r="G188" s="76"/>
      <c r="H188" s="76"/>
      <c r="I188" s="76"/>
    </row>
    <row r="189" spans="3:11" ht="30.75" thickBot="1">
      <c r="C189" s="129" t="s">
        <v>44</v>
      </c>
      <c r="D189" s="129" t="s">
        <v>55</v>
      </c>
      <c r="E189" s="136" t="s">
        <v>57</v>
      </c>
      <c r="F189" s="135" t="s">
        <v>27</v>
      </c>
      <c r="G189" s="133" t="s">
        <v>128</v>
      </c>
      <c r="H189" s="136" t="s">
        <v>46</v>
      </c>
      <c r="I189" s="133" t="s">
        <v>129</v>
      </c>
      <c r="J189" s="133" t="s">
        <v>407</v>
      </c>
      <c r="K189" s="133" t="s">
        <v>408</v>
      </c>
    </row>
    <row r="190" spans="3:11">
      <c r="C190" s="220" t="s">
        <v>436</v>
      </c>
      <c r="D190" s="221"/>
      <c r="E190" s="219">
        <f>HLOOKUP(C190,$AH$2:$BU$3,2,0)</f>
        <v>620</v>
      </c>
      <c r="F190" s="97">
        <f t="shared" ref="F190:F196" si="18">D190*E190</f>
        <v>0</v>
      </c>
      <c r="G190" s="161"/>
      <c r="H190" s="142"/>
      <c r="I190" s="130" t="e">
        <f>VLOOKUP(H190,Presupuesto!$B$11:$C$565,2,0)</f>
        <v>#N/A</v>
      </c>
      <c r="J190" s="218" t="s">
        <v>1464</v>
      </c>
      <c r="K190" s="98" t="s">
        <v>391</v>
      </c>
    </row>
    <row r="191" spans="3:11">
      <c r="C191" s="141" t="s">
        <v>1826</v>
      </c>
      <c r="D191" s="158">
        <v>1</v>
      </c>
      <c r="E191" s="123">
        <v>20000</v>
      </c>
      <c r="F191" s="97">
        <f t="shared" si="18"/>
        <v>20000</v>
      </c>
      <c r="G191" s="161" t="s">
        <v>126</v>
      </c>
      <c r="H191" s="438" t="s">
        <v>789</v>
      </c>
      <c r="I191" s="130" t="str">
        <f>VLOOKUP(H191,Presupuesto!$B$11:$C$565,2,0)</f>
        <v>ALIMENTOS B EBIDAS PARA PERSONAS</v>
      </c>
      <c r="J191" s="98" t="s">
        <v>1357</v>
      </c>
      <c r="K191" s="98" t="s">
        <v>409</v>
      </c>
    </row>
    <row r="192" spans="3:11">
      <c r="C192" s="141" t="s">
        <v>1827</v>
      </c>
      <c r="D192" s="158">
        <v>1</v>
      </c>
      <c r="E192" s="123">
        <v>20000</v>
      </c>
      <c r="F192" s="97">
        <f t="shared" si="18"/>
        <v>20000</v>
      </c>
      <c r="G192" s="161" t="s">
        <v>126</v>
      </c>
      <c r="H192" s="438" t="s">
        <v>816</v>
      </c>
      <c r="I192" s="130" t="str">
        <f>VLOOKUP(H192,Presupuesto!$B$11:$C$565,2,0)</f>
        <v>PRODUCTOS DE ARTES GRAFICAS</v>
      </c>
      <c r="J192" s="98" t="s">
        <v>1357</v>
      </c>
      <c r="K192" s="98" t="s">
        <v>409</v>
      </c>
    </row>
    <row r="193" spans="3:11">
      <c r="C193" s="141" t="s">
        <v>1828</v>
      </c>
      <c r="D193" s="158">
        <v>1</v>
      </c>
      <c r="E193" s="123">
        <v>20000</v>
      </c>
      <c r="F193" s="97">
        <f t="shared" si="18"/>
        <v>20000</v>
      </c>
      <c r="G193" s="161" t="s">
        <v>126</v>
      </c>
      <c r="H193" s="438" t="s">
        <v>295</v>
      </c>
      <c r="I193" s="130" t="str">
        <f>VLOOKUP(H193,Presupuesto!$B$11:$C$565,2,0)</f>
        <v>OTROS SERVICIOS COMERCIALES Y FINANCIEROS N.C.</v>
      </c>
      <c r="J193" s="98" t="s">
        <v>1357</v>
      </c>
      <c r="K193" s="98" t="s">
        <v>409</v>
      </c>
    </row>
    <row r="194" spans="3:11">
      <c r="C194" s="141" t="s">
        <v>1829</v>
      </c>
      <c r="D194" s="158">
        <v>1</v>
      </c>
      <c r="E194" s="123">
        <v>20000</v>
      </c>
      <c r="F194" s="97">
        <f t="shared" si="18"/>
        <v>20000</v>
      </c>
      <c r="G194" s="161" t="s">
        <v>126</v>
      </c>
      <c r="H194" s="438" t="s">
        <v>295</v>
      </c>
      <c r="I194" s="130" t="str">
        <f>VLOOKUP(H194,Presupuesto!$B$11:$C$565,2,0)</f>
        <v>OTROS SERVICIOS COMERCIALES Y FINANCIEROS N.C.</v>
      </c>
      <c r="J194" s="98" t="s">
        <v>1357</v>
      </c>
      <c r="K194" s="98" t="s">
        <v>409</v>
      </c>
    </row>
    <row r="195" spans="3:11">
      <c r="C195" s="141" t="s">
        <v>1830</v>
      </c>
      <c r="D195" s="158">
        <v>1</v>
      </c>
      <c r="E195" s="123">
        <v>6000</v>
      </c>
      <c r="F195" s="97">
        <f t="shared" si="18"/>
        <v>6000</v>
      </c>
      <c r="G195" s="161" t="s">
        <v>126</v>
      </c>
      <c r="H195" s="438" t="s">
        <v>785</v>
      </c>
      <c r="I195" s="130" t="str">
        <f>VLOOKUP(H195,Presupuesto!$B$11:$C$565,2,0)</f>
        <v>ACTUACIONES DEPORTIVAS</v>
      </c>
      <c r="J195" s="98" t="s">
        <v>1357</v>
      </c>
      <c r="K195" s="98" t="s">
        <v>398</v>
      </c>
    </row>
    <row r="196" spans="3:11">
      <c r="C196" s="141"/>
      <c r="D196" s="158"/>
      <c r="E196" s="123"/>
      <c r="F196" s="97">
        <f t="shared" si="18"/>
        <v>0</v>
      </c>
      <c r="G196" s="161"/>
      <c r="H196" s="142"/>
      <c r="I196" s="130" t="e">
        <f>VLOOKUP(H196,Presupuesto!$B$11:$C$565,2,0)</f>
        <v>#N/A</v>
      </c>
      <c r="J196" s="98" t="str">
        <f t="shared" ref="J196" si="19">$J$190</f>
        <v>Desarrollo del Sistema de Educación Superior</v>
      </c>
      <c r="K196" s="98" t="s">
        <v>409</v>
      </c>
    </row>
    <row r="198" spans="3:11" ht="15.75" thickBot="1">
      <c r="F198" s="90"/>
      <c r="G198" s="89"/>
      <c r="H198" s="90"/>
      <c r="I198" s="90"/>
    </row>
    <row r="199" spans="3:11" ht="15.75" thickBot="1">
      <c r="C199" s="157" t="s">
        <v>53</v>
      </c>
      <c r="D199" s="353">
        <f>SUM(F206:F209)</f>
        <v>8000</v>
      </c>
      <c r="F199" s="70"/>
      <c r="G199" s="79"/>
      <c r="H199" s="70"/>
      <c r="I199" s="70"/>
    </row>
    <row r="200" spans="3:11">
      <c r="C200" s="70"/>
      <c r="D200" s="31"/>
      <c r="E200" s="93"/>
      <c r="F200" s="93"/>
      <c r="G200" s="93"/>
      <c r="H200" s="76"/>
      <c r="I200" s="76"/>
      <c r="J200" s="76"/>
      <c r="K200" s="112"/>
    </row>
    <row r="201" spans="3:11">
      <c r="C201" s="70"/>
      <c r="D201" s="31"/>
      <c r="E201" s="93"/>
      <c r="F201" s="93"/>
      <c r="G201" s="93"/>
      <c r="H201" s="76"/>
      <c r="I201" s="76"/>
      <c r="J201" s="76"/>
      <c r="K201" s="112"/>
    </row>
    <row r="202" spans="3:11" ht="15.75">
      <c r="C202" s="202" t="s">
        <v>389</v>
      </c>
      <c r="D202" s="351" t="s">
        <v>1834</v>
      </c>
      <c r="E202" s="93"/>
      <c r="F202" s="93"/>
      <c r="G202" s="93"/>
      <c r="H202" s="76"/>
      <c r="I202" s="76"/>
      <c r="J202" s="76"/>
      <c r="K202" s="112"/>
    </row>
    <row r="203" spans="3:11" ht="18.75">
      <c r="C203" s="210" t="str">
        <f>IFERROR(VLOOKUP(D202,'1. Desarrollo e Innov. Curricu.'!$E:$F,2,FALSE),IFERROR(VLOOKUP(D202,'2. Investigación Científica'!$E:$F,2,FALSE),IFERROR(VLOOKUP(D202,'3. Vinculación Univ. Sociedad'!$E:$F,2,FALSE),IFERROR(VLOOKUP(D202,'4. Docencia y Profesorado Univ.'!$E:$F,2,FALSE),IFERROR(VLOOKUP(D202,'5. Estudiantes y Graduados'!$E:$F,2,FALSE),IFERROR(VLOOKUP(D202,'11. Gestion Administrativa'!$E:$F,2,FALSE),IFERROR(VLOOKUP(D202,'13. Gestión Académica'!$E:$F,2,FALSE),IFERROR(VLOOKUP(D202,'8. Asegura. de la Calid. y M'!$E:$F,2,FALSE),IFERROR(VLOOKUP(D202,'6. Gestión del Conocimiento'!$E:$F,2,FALSE),IFERROR(VLOOKUP(D202,'15. Gobernabilidad y Proceso...'!$E:$F,2,FALSE),IFERROR(VLOOKUP(D202,'12. Gestión del Talento Humano'!$E:$F,2,FALSE),IFERROR(VLOOKUP(D202,'14. Internacional... de la E.S.'!$E:$F,2,FALSE),IFERROR(VLOOKUP(D202,'10. Posgrado'!$E:$F,2,FALSE),IFERROR(VLOOKUP(D202,'17. Gestión TIC'!$E:$F,2,FALSE),IFERROR(VLOOKUP(D202,'16. Desa. del Sistema Educ.Sup.'!$E:$F,2,FALSE),IFERROR(VLOOKUP(D202,'9. Cultura de Inno. Insti...'!$E:$F,2,FALSE),VLOOKUP(D202,'7. Lo Esencial de la Reforma U.'!$E:$F,2,0)))))))))))))))))</f>
        <v xml:space="preserve">visitas a instituciones ligadas al deporte y patrocinadores,                                                                                </v>
      </c>
      <c r="D203" s="31"/>
      <c r="E203" s="93"/>
      <c r="F203" s="93"/>
      <c r="G203" s="93"/>
      <c r="H203" s="76"/>
      <c r="I203" s="76"/>
      <c r="J203" s="76"/>
      <c r="K203" s="112"/>
    </row>
    <row r="204" spans="3:11" ht="15.75" thickBot="1">
      <c r="F204" s="93"/>
      <c r="G204" s="76"/>
      <c r="H204" s="76"/>
      <c r="I204" s="76"/>
    </row>
    <row r="205" spans="3:11" ht="30.75" thickBot="1">
      <c r="C205" s="129" t="s">
        <v>44</v>
      </c>
      <c r="D205" s="129" t="s">
        <v>55</v>
      </c>
      <c r="E205" s="136" t="s">
        <v>57</v>
      </c>
      <c r="F205" s="135" t="s">
        <v>27</v>
      </c>
      <c r="G205" s="133" t="s">
        <v>128</v>
      </c>
      <c r="H205" s="136" t="s">
        <v>46</v>
      </c>
      <c r="I205" s="133" t="s">
        <v>129</v>
      </c>
      <c r="J205" s="133" t="s">
        <v>407</v>
      </c>
      <c r="K205" s="133" t="s">
        <v>408</v>
      </c>
    </row>
    <row r="206" spans="3:11">
      <c r="C206" s="220" t="s">
        <v>436</v>
      </c>
      <c r="D206" s="221"/>
      <c r="E206" s="219">
        <f>HLOOKUP(C206,$AH$2:$BU$3,2,0)</f>
        <v>620</v>
      </c>
      <c r="F206" s="97">
        <f t="shared" ref="F206:F209" si="20">D206*E206</f>
        <v>0</v>
      </c>
      <c r="G206" s="161"/>
      <c r="H206" s="142"/>
      <c r="I206" s="130" t="e">
        <f>VLOOKUP(H206,Presupuesto!$B$11:$C$565,2,0)</f>
        <v>#N/A</v>
      </c>
      <c r="J206" s="218" t="s">
        <v>1464</v>
      </c>
      <c r="K206" s="98" t="s">
        <v>391</v>
      </c>
    </row>
    <row r="207" spans="3:11">
      <c r="C207" s="141" t="s">
        <v>1838</v>
      </c>
      <c r="D207" s="158">
        <v>4</v>
      </c>
      <c r="E207" s="123">
        <v>1000</v>
      </c>
      <c r="F207" s="97">
        <f t="shared" si="20"/>
        <v>4000</v>
      </c>
      <c r="G207" s="161" t="s">
        <v>126</v>
      </c>
      <c r="H207" s="438" t="s">
        <v>868</v>
      </c>
      <c r="I207" s="130" t="str">
        <f>VLOOKUP(H207,Presupuesto!$B$11:$C$565,2,0)</f>
        <v>GASOLINA</v>
      </c>
      <c r="J207" s="98" t="s">
        <v>1357</v>
      </c>
      <c r="K207" s="98" t="s">
        <v>409</v>
      </c>
    </row>
    <row r="208" spans="3:11">
      <c r="C208" s="141" t="s">
        <v>1838</v>
      </c>
      <c r="D208" s="158">
        <v>4</v>
      </c>
      <c r="E208" s="123">
        <v>1000</v>
      </c>
      <c r="F208" s="97">
        <f t="shared" si="20"/>
        <v>4000</v>
      </c>
      <c r="G208" s="161" t="s">
        <v>126</v>
      </c>
      <c r="H208" s="438" t="s">
        <v>870</v>
      </c>
      <c r="I208" s="130" t="str">
        <f>VLOOKUP(H208,Presupuesto!$B$11:$C$565,2,0)</f>
        <v>DIESEL</v>
      </c>
      <c r="J208" s="98" t="s">
        <v>1357</v>
      </c>
      <c r="K208" s="98" t="s">
        <v>409</v>
      </c>
    </row>
    <row r="209" spans="3:11">
      <c r="C209" s="141"/>
      <c r="D209" s="158"/>
      <c r="E209" s="123"/>
      <c r="F209" s="97">
        <f t="shared" si="20"/>
        <v>0</v>
      </c>
      <c r="G209" s="161"/>
      <c r="H209" s="142"/>
      <c r="I209" s="130" t="e">
        <f>VLOOKUP(H209,Presupuesto!$B$11:$C$565,2,0)</f>
        <v>#N/A</v>
      </c>
      <c r="J209" s="98" t="str">
        <f t="shared" ref="J209" si="21">$J$206</f>
        <v>Desarrollo del Sistema de Educación Superior</v>
      </c>
      <c r="K209" s="98" t="s">
        <v>409</v>
      </c>
    </row>
    <row r="211" spans="3:11" ht="15.75" thickBot="1"/>
    <row r="212" spans="3:11" ht="15.75" thickBot="1">
      <c r="C212" s="157" t="s">
        <v>53</v>
      </c>
      <c r="D212" s="353">
        <f>SUM(F219:F225)</f>
        <v>140000</v>
      </c>
      <c r="F212" s="70"/>
      <c r="G212" s="79"/>
      <c r="H212" s="70"/>
      <c r="I212" s="70"/>
    </row>
    <row r="213" spans="3:11">
      <c r="C213" s="70"/>
      <c r="D213" s="31"/>
      <c r="E213" s="93"/>
      <c r="F213" s="93"/>
      <c r="G213" s="93"/>
      <c r="H213" s="76"/>
      <c r="I213" s="76"/>
      <c r="J213" s="76"/>
      <c r="K213" s="112"/>
    </row>
    <row r="214" spans="3:11">
      <c r="C214" s="70"/>
      <c r="D214" s="31"/>
      <c r="E214" s="93"/>
      <c r="F214" s="93"/>
      <c r="G214" s="93"/>
      <c r="H214" s="76"/>
      <c r="I214" s="76"/>
      <c r="J214" s="76"/>
      <c r="K214" s="112"/>
    </row>
    <row r="215" spans="3:11" ht="15.75">
      <c r="C215" s="202" t="s">
        <v>389</v>
      </c>
      <c r="D215" s="351" t="s">
        <v>1841</v>
      </c>
      <c r="E215" s="93"/>
      <c r="F215" s="93"/>
      <c r="G215" s="93"/>
      <c r="H215" s="76"/>
      <c r="I215" s="76"/>
      <c r="J215" s="76"/>
      <c r="K215" s="112"/>
    </row>
    <row r="216" spans="3:11" ht="18.75">
      <c r="C216" s="210" t="str">
        <f>IFERROR(VLOOKUP(D215,'1. Desarrollo e Innov. Curricu.'!$E:$F,2,FALSE),IFERROR(VLOOKUP(D215,'2. Investigación Científica'!$E:$F,2,FALSE),IFERROR(VLOOKUP(D215,'3. Vinculación Univ. Sociedad'!$E:$F,2,FALSE),IFERROR(VLOOKUP(D215,'4. Docencia y Profesorado Univ.'!$E:$F,2,FALSE),IFERROR(VLOOKUP(D215,'5. Estudiantes y Graduados'!$E:$F,2,FALSE),IFERROR(VLOOKUP(D215,'11. Gestion Administrativa'!$E:$F,2,FALSE),IFERROR(VLOOKUP(D215,'13. Gestión Académica'!$E:$F,2,FALSE),IFERROR(VLOOKUP(D215,'8. Asegura. de la Calid. y M'!$E:$F,2,FALSE),IFERROR(VLOOKUP(D215,'6. Gestión del Conocimiento'!$E:$F,2,FALSE),IFERROR(VLOOKUP(D215,'15. Gobernabilidad y Proceso...'!$E:$F,2,FALSE),IFERROR(VLOOKUP(D215,'12. Gestión del Talento Humano'!$E:$F,2,FALSE),IFERROR(VLOOKUP(D215,'14. Internacional... de la E.S.'!$E:$F,2,FALSE),IFERROR(VLOOKUP(D215,'10. Posgrado'!$E:$F,2,FALSE),IFERROR(VLOOKUP(D215,'17. Gestión TIC'!$E:$F,2,FALSE),IFERROR(VLOOKUP(D215,'16. Desa. del Sistema Educ.Sup.'!$E:$F,2,FALSE),IFERROR(VLOOKUP(D215,'9. Cultura de Inno. Insti...'!$E:$F,2,FALSE),VLOOKUP(D215,'7. Lo Esencial de la Reforma U.'!$E:$F,2,0)))))))))))))))))</f>
        <v xml:space="preserve">1.Reclutamiento de jóvenes con  habilidades artisticas 2. alianzas con red de hacedores culturales de San Pedro Sula 3. participacion activa </v>
      </c>
      <c r="D216" s="31"/>
      <c r="E216" s="93"/>
      <c r="F216" s="93"/>
      <c r="G216" s="93"/>
      <c r="H216" s="76"/>
      <c r="I216" s="76"/>
      <c r="J216" s="76"/>
      <c r="K216" s="112"/>
    </row>
    <row r="217" spans="3:11" ht="15.75" thickBot="1">
      <c r="F217" s="93"/>
      <c r="G217" s="76"/>
      <c r="H217" s="76"/>
      <c r="I217" s="76"/>
    </row>
    <row r="218" spans="3:11" ht="30.75" thickBot="1">
      <c r="C218" s="129" t="s">
        <v>44</v>
      </c>
      <c r="D218" s="129" t="s">
        <v>55</v>
      </c>
      <c r="E218" s="136" t="s">
        <v>57</v>
      </c>
      <c r="F218" s="135" t="s">
        <v>27</v>
      </c>
      <c r="G218" s="133" t="s">
        <v>128</v>
      </c>
      <c r="H218" s="136" t="s">
        <v>46</v>
      </c>
      <c r="I218" s="133" t="s">
        <v>129</v>
      </c>
      <c r="J218" s="133" t="s">
        <v>407</v>
      </c>
      <c r="K218" s="133" t="s">
        <v>408</v>
      </c>
    </row>
    <row r="219" spans="3:11">
      <c r="C219" s="220" t="s">
        <v>436</v>
      </c>
      <c r="D219" s="221"/>
      <c r="E219" s="219">
        <f>HLOOKUP(C219,$AH$2:$BU$3,2,0)</f>
        <v>620</v>
      </c>
      <c r="F219" s="97">
        <f t="shared" ref="F219:F225" si="22">D219*E219</f>
        <v>0</v>
      </c>
      <c r="G219" s="161"/>
      <c r="H219" s="142"/>
      <c r="I219" s="130" t="e">
        <f>VLOOKUP(H219,Presupuesto!$B$11:$C$565,2,0)</f>
        <v>#N/A</v>
      </c>
      <c r="J219" s="218" t="s">
        <v>1464</v>
      </c>
      <c r="K219" s="98" t="s">
        <v>391</v>
      </c>
    </row>
    <row r="220" spans="3:11">
      <c r="C220" s="141" t="s">
        <v>1843</v>
      </c>
      <c r="D220" s="158">
        <v>1</v>
      </c>
      <c r="E220" s="123">
        <v>4000</v>
      </c>
      <c r="F220" s="97">
        <f t="shared" si="22"/>
        <v>4000</v>
      </c>
      <c r="G220" s="161" t="s">
        <v>126</v>
      </c>
      <c r="H220" s="438" t="s">
        <v>868</v>
      </c>
      <c r="I220" s="130" t="str">
        <f>VLOOKUP(H220,Presupuesto!$B$11:$C$565,2,0)</f>
        <v>GASOLINA</v>
      </c>
      <c r="J220" s="98" t="s">
        <v>1357</v>
      </c>
      <c r="K220" s="98" t="s">
        <v>409</v>
      </c>
    </row>
    <row r="221" spans="3:11">
      <c r="C221" s="141" t="s">
        <v>1843</v>
      </c>
      <c r="D221" s="158">
        <v>1</v>
      </c>
      <c r="E221" s="123">
        <v>4000</v>
      </c>
      <c r="F221" s="97">
        <f t="shared" si="22"/>
        <v>4000</v>
      </c>
      <c r="G221" s="161" t="s">
        <v>126</v>
      </c>
      <c r="H221" s="438" t="s">
        <v>870</v>
      </c>
      <c r="I221" s="130" t="str">
        <f>VLOOKUP(H221,Presupuesto!$B$11:$C$565,2,0)</f>
        <v>DIESEL</v>
      </c>
      <c r="J221" s="98" t="s">
        <v>1357</v>
      </c>
      <c r="K221" s="98" t="s">
        <v>409</v>
      </c>
    </row>
    <row r="222" spans="3:11">
      <c r="C222" s="141" t="s">
        <v>1827</v>
      </c>
      <c r="D222" s="158">
        <v>4</v>
      </c>
      <c r="E222" s="123">
        <v>3000</v>
      </c>
      <c r="F222" s="97">
        <f t="shared" si="22"/>
        <v>12000</v>
      </c>
      <c r="G222" s="161" t="s">
        <v>126</v>
      </c>
      <c r="H222" s="438" t="s">
        <v>816</v>
      </c>
      <c r="I222" s="130" t="str">
        <f>VLOOKUP(H222,Presupuesto!$B$11:$C$565,2,0)</f>
        <v>PRODUCTOS DE ARTES GRAFICAS</v>
      </c>
      <c r="J222" s="98" t="s">
        <v>1357</v>
      </c>
      <c r="K222" s="98" t="s">
        <v>409</v>
      </c>
    </row>
    <row r="223" spans="3:11">
      <c r="C223" s="141" t="s">
        <v>1828</v>
      </c>
      <c r="D223" s="158">
        <v>4</v>
      </c>
      <c r="E223" s="123">
        <v>15000</v>
      </c>
      <c r="F223" s="97">
        <f t="shared" si="22"/>
        <v>60000</v>
      </c>
      <c r="G223" s="161" t="s">
        <v>126</v>
      </c>
      <c r="H223" s="438" t="s">
        <v>295</v>
      </c>
      <c r="I223" s="130" t="str">
        <f>VLOOKUP(H223,Presupuesto!$B$11:$C$565,2,0)</f>
        <v>OTROS SERVICIOS COMERCIALES Y FINANCIEROS N.C.</v>
      </c>
      <c r="J223" s="98" t="s">
        <v>1357</v>
      </c>
      <c r="K223" s="98" t="s">
        <v>409</v>
      </c>
    </row>
    <row r="224" spans="3:11">
      <c r="C224" s="141" t="s">
        <v>1829</v>
      </c>
      <c r="D224" s="158">
        <v>4</v>
      </c>
      <c r="E224" s="123">
        <v>15000</v>
      </c>
      <c r="F224" s="97">
        <f t="shared" si="22"/>
        <v>60000</v>
      </c>
      <c r="G224" s="161" t="s">
        <v>126</v>
      </c>
      <c r="H224" s="438" t="s">
        <v>295</v>
      </c>
      <c r="I224" s="130" t="str">
        <f>VLOOKUP(H224,Presupuesto!$B$11:$C$565,2,0)</f>
        <v>OTROS SERVICIOS COMERCIALES Y FINANCIEROS N.C.</v>
      </c>
      <c r="J224" s="98" t="s">
        <v>1357</v>
      </c>
      <c r="K224" s="98" t="s">
        <v>398</v>
      </c>
    </row>
    <row r="225" spans="3:11">
      <c r="C225" s="141"/>
      <c r="D225" s="158"/>
      <c r="E225" s="123"/>
      <c r="F225" s="97">
        <f t="shared" si="22"/>
        <v>0</v>
      </c>
      <c r="G225" s="161"/>
      <c r="H225" s="142"/>
      <c r="I225" s="130" t="e">
        <f>VLOOKUP(H225,Presupuesto!$B$11:$C$565,2,0)</f>
        <v>#N/A</v>
      </c>
      <c r="J225" s="98" t="s">
        <v>1357</v>
      </c>
      <c r="K225" s="98" t="s">
        <v>409</v>
      </c>
    </row>
    <row r="227" spans="3:11" ht="15.75" thickBot="1">
      <c r="F227" s="90"/>
      <c r="G227" s="89"/>
      <c r="H227" s="90"/>
      <c r="I227" s="90"/>
    </row>
    <row r="228" spans="3:11" ht="15.75" thickBot="1">
      <c r="C228" s="157" t="s">
        <v>53</v>
      </c>
      <c r="D228" s="353">
        <f>SUM(F235:F244)</f>
        <v>158000</v>
      </c>
      <c r="F228" s="70"/>
      <c r="G228" s="79"/>
      <c r="H228" s="70"/>
      <c r="I228" s="70"/>
    </row>
    <row r="229" spans="3:11">
      <c r="C229" s="70"/>
      <c r="D229" s="31"/>
      <c r="E229" s="93"/>
      <c r="F229" s="93"/>
      <c r="G229" s="93"/>
      <c r="H229" s="76"/>
      <c r="I229" s="76"/>
      <c r="J229" s="76"/>
      <c r="K229" s="112"/>
    </row>
    <row r="230" spans="3:11">
      <c r="C230" s="70"/>
      <c r="D230" s="31"/>
      <c r="E230" s="93"/>
      <c r="F230" s="93"/>
      <c r="G230" s="93"/>
      <c r="H230" s="76"/>
      <c r="I230" s="76"/>
      <c r="J230" s="76"/>
      <c r="K230" s="112"/>
    </row>
    <row r="231" spans="3:11" ht="15.75">
      <c r="C231" s="202" t="s">
        <v>389</v>
      </c>
      <c r="D231" s="351" t="s">
        <v>1848</v>
      </c>
      <c r="E231" s="93"/>
      <c r="F231" s="93"/>
      <c r="G231" s="93"/>
      <c r="H231" s="76"/>
      <c r="I231" s="76"/>
      <c r="J231" s="76"/>
      <c r="K231" s="112"/>
    </row>
    <row r="232" spans="3:11" ht="18.75">
      <c r="C232" s="210" t="str">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 xml:space="preserve">Gestión con la Red de Hacedores Culturales para realizar acitividades, 2. involucrar carreras , departamentos y asociaciones estudiantiles en el desarrollo de actividades en la red de hacedores culturales 3. gestion de espacios adecuados para el desarrollo de actividades artisticas y culturales  </v>
      </c>
      <c r="D232" s="31"/>
      <c r="E232" s="93"/>
      <c r="F232" s="93"/>
      <c r="G232" s="93"/>
      <c r="H232" s="76"/>
      <c r="I232" s="76"/>
      <c r="J232" s="76"/>
      <c r="K232" s="112"/>
    </row>
    <row r="233" spans="3:11" ht="15.75" thickBot="1">
      <c r="F233" s="93"/>
      <c r="G233" s="76"/>
      <c r="H233" s="76"/>
      <c r="I233" s="76"/>
    </row>
    <row r="234" spans="3:11" ht="30.75" thickBot="1">
      <c r="C234" s="129" t="s">
        <v>44</v>
      </c>
      <c r="D234" s="129" t="s">
        <v>55</v>
      </c>
      <c r="E234" s="136" t="s">
        <v>57</v>
      </c>
      <c r="F234" s="135" t="s">
        <v>27</v>
      </c>
      <c r="G234" s="133" t="s">
        <v>128</v>
      </c>
      <c r="H234" s="136" t="s">
        <v>46</v>
      </c>
      <c r="I234" s="133" t="s">
        <v>129</v>
      </c>
      <c r="J234" s="133" t="s">
        <v>407</v>
      </c>
      <c r="K234" s="133" t="s">
        <v>408</v>
      </c>
    </row>
    <row r="235" spans="3:11">
      <c r="C235" s="220" t="s">
        <v>436</v>
      </c>
      <c r="D235" s="221"/>
      <c r="E235" s="219">
        <f>HLOOKUP(C235,$AH$2:$BU$3,2,0)</f>
        <v>620</v>
      </c>
      <c r="F235" s="97">
        <f t="shared" ref="F235:F244" si="23">D235*E235</f>
        <v>0</v>
      </c>
      <c r="G235" s="161"/>
      <c r="H235" s="142"/>
      <c r="I235" s="130" t="e">
        <f>VLOOKUP(H235,Presupuesto!$B$11:$C$565,2,0)</f>
        <v>#N/A</v>
      </c>
      <c r="J235" s="98" t="s">
        <v>1357</v>
      </c>
      <c r="K235" s="98" t="s">
        <v>391</v>
      </c>
    </row>
    <row r="236" spans="3:11">
      <c r="C236" s="141" t="s">
        <v>1843</v>
      </c>
      <c r="D236" s="158">
        <v>2</v>
      </c>
      <c r="E236" s="123">
        <v>2000</v>
      </c>
      <c r="F236" s="97">
        <f t="shared" si="23"/>
        <v>4000</v>
      </c>
      <c r="G236" s="161" t="s">
        <v>126</v>
      </c>
      <c r="H236" s="438" t="s">
        <v>868</v>
      </c>
      <c r="I236" s="130" t="str">
        <f>VLOOKUP(H236,Presupuesto!$B$11:$C$565,2,0)</f>
        <v>GASOLINA</v>
      </c>
      <c r="J236" s="98" t="s">
        <v>1357</v>
      </c>
      <c r="K236" s="98" t="s">
        <v>409</v>
      </c>
    </row>
    <row r="237" spans="3:11">
      <c r="C237" s="141" t="s">
        <v>1843</v>
      </c>
      <c r="D237" s="158">
        <v>2</v>
      </c>
      <c r="E237" s="123">
        <v>2000</v>
      </c>
      <c r="F237" s="97">
        <f t="shared" si="23"/>
        <v>4000</v>
      </c>
      <c r="G237" s="161" t="s">
        <v>126</v>
      </c>
      <c r="H237" s="438" t="s">
        <v>870</v>
      </c>
      <c r="I237" s="130" t="str">
        <f>VLOOKUP(H237,Presupuesto!$B$11:$C$565,2,0)</f>
        <v>DIESEL</v>
      </c>
      <c r="J237" s="98" t="s">
        <v>1357</v>
      </c>
      <c r="K237" s="98" t="s">
        <v>409</v>
      </c>
    </row>
    <row r="238" spans="3:11">
      <c r="C238" s="141" t="s">
        <v>1850</v>
      </c>
      <c r="D238" s="158">
        <v>4</v>
      </c>
      <c r="E238" s="123">
        <v>5000</v>
      </c>
      <c r="F238" s="97">
        <f t="shared" si="23"/>
        <v>20000</v>
      </c>
      <c r="G238" s="161" t="s">
        <v>126</v>
      </c>
      <c r="H238" s="438" t="s">
        <v>638</v>
      </c>
      <c r="I238" s="130" t="str">
        <f>VLOOKUP(H238,Presupuesto!$B$11:$C$565,2,0)</f>
        <v>ALQUILERES DE EDIFICIOS Y LOCALES</v>
      </c>
      <c r="J238" s="98" t="s">
        <v>1357</v>
      </c>
      <c r="K238" s="98" t="s">
        <v>409</v>
      </c>
    </row>
    <row r="239" spans="3:11">
      <c r="C239" s="141" t="s">
        <v>1827</v>
      </c>
      <c r="D239" s="158">
        <v>4</v>
      </c>
      <c r="E239" s="123">
        <v>5000</v>
      </c>
      <c r="F239" s="97">
        <f t="shared" si="23"/>
        <v>20000</v>
      </c>
      <c r="G239" s="161" t="s">
        <v>126</v>
      </c>
      <c r="H239" s="438" t="s">
        <v>816</v>
      </c>
      <c r="I239" s="130" t="str">
        <f>VLOOKUP(H239,Presupuesto!$B$11:$C$565,2,0)</f>
        <v>PRODUCTOS DE ARTES GRAFICAS</v>
      </c>
      <c r="J239" s="98" t="s">
        <v>1357</v>
      </c>
      <c r="K239" s="98" t="s">
        <v>409</v>
      </c>
    </row>
    <row r="240" spans="3:11">
      <c r="C240" s="141" t="s">
        <v>1851</v>
      </c>
      <c r="D240" s="158">
        <v>4</v>
      </c>
      <c r="E240" s="123">
        <v>5000</v>
      </c>
      <c r="F240" s="97">
        <f t="shared" si="23"/>
        <v>20000</v>
      </c>
      <c r="G240" s="161" t="s">
        <v>126</v>
      </c>
      <c r="H240" s="438" t="s">
        <v>789</v>
      </c>
      <c r="I240" s="130" t="str">
        <f>VLOOKUP(H240,Presupuesto!$B$11:$C$565,2,0)</f>
        <v>ALIMENTOS B EBIDAS PARA PERSONAS</v>
      </c>
      <c r="J240" s="98" t="s">
        <v>1357</v>
      </c>
      <c r="K240" s="98" t="s">
        <v>398</v>
      </c>
    </row>
    <row r="241" spans="3:11">
      <c r="C241" s="141" t="s">
        <v>1852</v>
      </c>
      <c r="D241" s="158">
        <v>1</v>
      </c>
      <c r="E241" s="123">
        <v>30000</v>
      </c>
      <c r="F241" s="97">
        <f t="shared" si="23"/>
        <v>30000</v>
      </c>
      <c r="G241" s="161" t="s">
        <v>126</v>
      </c>
      <c r="H241" s="438" t="s">
        <v>805</v>
      </c>
      <c r="I241" s="130" t="str">
        <f>VLOOKUP(H241,Presupuesto!$B$11:$C$565,2,0)</f>
        <v>PRENDA DE VESTIR</v>
      </c>
      <c r="J241" s="98" t="s">
        <v>1357</v>
      </c>
      <c r="K241" s="98" t="s">
        <v>409</v>
      </c>
    </row>
    <row r="242" spans="3:11">
      <c r="C242" s="141" t="s">
        <v>1828</v>
      </c>
      <c r="D242" s="158">
        <v>4</v>
      </c>
      <c r="E242" s="123">
        <v>10000</v>
      </c>
      <c r="F242" s="97">
        <f t="shared" si="23"/>
        <v>40000</v>
      </c>
      <c r="G242" s="161" t="s">
        <v>126</v>
      </c>
      <c r="H242" s="438" t="s">
        <v>295</v>
      </c>
      <c r="I242" s="130" t="str">
        <f>VLOOKUP(H242,Presupuesto!$B$11:$C$565,2,0)</f>
        <v>OTROS SERVICIOS COMERCIALES Y FINANCIEROS N.C.</v>
      </c>
      <c r="J242" s="98" t="s">
        <v>1357</v>
      </c>
      <c r="K242" s="98" t="s">
        <v>409</v>
      </c>
    </row>
    <row r="243" spans="3:11">
      <c r="C243" s="141" t="s">
        <v>1829</v>
      </c>
      <c r="D243" s="158">
        <v>4</v>
      </c>
      <c r="E243" s="123">
        <v>5000</v>
      </c>
      <c r="F243" s="97">
        <f t="shared" si="23"/>
        <v>20000</v>
      </c>
      <c r="G243" s="161" t="s">
        <v>126</v>
      </c>
      <c r="H243" s="438" t="s">
        <v>295</v>
      </c>
      <c r="I243" s="130" t="str">
        <f>VLOOKUP(H243,Presupuesto!$B$11:$C$565,2,0)</f>
        <v>OTROS SERVICIOS COMERCIALES Y FINANCIEROS N.C.</v>
      </c>
      <c r="J243" s="98" t="s">
        <v>1357</v>
      </c>
      <c r="K243" s="98" t="s">
        <v>409</v>
      </c>
    </row>
    <row r="244" spans="3:11">
      <c r="C244" s="141"/>
      <c r="D244" s="158"/>
      <c r="E244" s="123"/>
      <c r="F244" s="97">
        <f t="shared" si="23"/>
        <v>0</v>
      </c>
      <c r="G244" s="161" t="s">
        <v>126</v>
      </c>
      <c r="H244" s="142"/>
      <c r="I244" s="130" t="e">
        <f>VLOOKUP(H244,Presupuesto!$B$11:$C$565,2,0)</f>
        <v>#N/A</v>
      </c>
      <c r="J244" s="98" t="s">
        <v>1357</v>
      </c>
      <c r="K244" s="98" t="s">
        <v>409</v>
      </c>
    </row>
    <row r="246" spans="3:11" ht="15.75" thickBot="1"/>
    <row r="247" spans="3:11" ht="15.75" thickBot="1">
      <c r="C247" s="157" t="s">
        <v>53</v>
      </c>
      <c r="D247" s="353">
        <f>SUM(F254:F255)</f>
        <v>100000</v>
      </c>
      <c r="F247" s="70"/>
      <c r="G247" s="79"/>
      <c r="H247" s="70"/>
      <c r="I247" s="70"/>
    </row>
    <row r="248" spans="3:11">
      <c r="C248" s="70"/>
      <c r="D248" s="31"/>
      <c r="E248" s="93"/>
      <c r="F248" s="93"/>
      <c r="G248" s="93"/>
      <c r="H248" s="76"/>
      <c r="I248" s="76"/>
      <c r="J248" s="76"/>
      <c r="K248" s="112"/>
    </row>
    <row r="249" spans="3:11">
      <c r="C249" s="70"/>
      <c r="D249" s="31"/>
      <c r="E249" s="93"/>
      <c r="F249" s="93"/>
      <c r="G249" s="93"/>
      <c r="H249" s="76"/>
      <c r="I249" s="76"/>
      <c r="J249" s="76"/>
      <c r="K249" s="112"/>
    </row>
    <row r="250" spans="3:11" ht="15.75">
      <c r="C250" s="202" t="s">
        <v>389</v>
      </c>
      <c r="D250" s="351" t="s">
        <v>2203</v>
      </c>
      <c r="E250" s="93"/>
      <c r="F250" s="93"/>
      <c r="G250" s="93"/>
      <c r="H250" s="76"/>
      <c r="I250" s="76"/>
      <c r="J250" s="76"/>
      <c r="K250" s="112"/>
    </row>
    <row r="251" spans="3:11" ht="18.75">
      <c r="C251" s="210" t="str">
        <f>IFERROR(VLOOKUP(D250,'1. Desarrollo e Innov. Curricu.'!$E:$F,2,FALSE),IFERROR(VLOOKUP(D250,'2. Investigación Científica'!$E:$F,2,FALSE),IFERROR(VLOOKUP(D250,'3. Vinculación Univ. Sociedad'!$E:$F,2,FALSE),IFERROR(VLOOKUP(D250,'4. Docencia y Profesorado Univ.'!$E:$F,2,FALSE),IFERROR(VLOOKUP(D250,'5. Estudiantes y Graduados'!$E:$F,2,FALSE),IFERROR(VLOOKUP(D250,'11. Gestion Administrativa'!$E:$F,2,FALSE),IFERROR(VLOOKUP(D250,'13. Gestión Académica'!$E:$F,2,FALSE),IFERROR(VLOOKUP(D250,'8. Asegura. de la Calid. y M'!$E:$F,2,FALSE),IFERROR(VLOOKUP(D250,'6. Gestión del Conocimiento'!$E:$F,2,FALSE),IFERROR(VLOOKUP(D250,'15. Gobernabilidad y Proceso...'!$E:$F,2,FALSE),IFERROR(VLOOKUP(D250,'12. Gestión del Talento Humano'!$E:$F,2,FALSE),IFERROR(VLOOKUP(D250,'14. Internacional... de la E.S.'!$E:$F,2,FALSE),IFERROR(VLOOKUP(D250,'10. Posgrado'!$E:$F,2,FALSE),IFERROR(VLOOKUP(D250,'17. Gestión TIC'!$E:$F,2,FALSE),IFERROR(VLOOKUP(D250,'16. Desa. del Sistema Educ.Sup.'!$E:$F,2,FALSE),IFERROR(VLOOKUP(D250,'9. Cultura de Inno. Insti...'!$E:$F,2,FALSE),VLOOKUP(D250,'7. Lo Esencial de la Reforma U.'!$E:$F,2,0)))))))))))))))))</f>
        <v>1. Convocatoria a las intancias de participación según manual de Redes.    2. Elección de los representantes de los organismos de la RED.   3. Solicitar la Elaboración de Planes de Trabajo . 4. Dar seguimiento al Plan.</v>
      </c>
      <c r="D251" s="31"/>
      <c r="E251" s="93"/>
      <c r="F251" s="93"/>
      <c r="G251" s="93"/>
      <c r="H251" s="76"/>
      <c r="I251" s="76"/>
      <c r="J251" s="76"/>
      <c r="K251" s="112"/>
    </row>
    <row r="252" spans="3:11" ht="15.75" thickBot="1">
      <c r="F252" s="93"/>
      <c r="G252" s="76"/>
      <c r="H252" s="76"/>
      <c r="I252" s="76"/>
    </row>
    <row r="253" spans="3:11" ht="30.75" thickBot="1">
      <c r="C253" s="129" t="s">
        <v>44</v>
      </c>
      <c r="D253" s="129" t="s">
        <v>55</v>
      </c>
      <c r="E253" s="136" t="s">
        <v>57</v>
      </c>
      <c r="F253" s="135" t="s">
        <v>27</v>
      </c>
      <c r="G253" s="133" t="s">
        <v>128</v>
      </c>
      <c r="H253" s="136" t="s">
        <v>46</v>
      </c>
      <c r="I253" s="133" t="s">
        <v>129</v>
      </c>
      <c r="J253" s="133" t="s">
        <v>407</v>
      </c>
      <c r="K253" s="133" t="s">
        <v>408</v>
      </c>
    </row>
    <row r="254" spans="3:11">
      <c r="C254" s="220" t="s">
        <v>425</v>
      </c>
      <c r="D254" s="221">
        <v>50</v>
      </c>
      <c r="E254" s="219">
        <f>HLOOKUP(C254,$AH$2:$BU$3,2,0)</f>
        <v>2000</v>
      </c>
      <c r="F254" s="97">
        <f t="shared" ref="F254:F255" si="24">D254*E254</f>
        <v>100000</v>
      </c>
      <c r="G254" s="161" t="s">
        <v>126</v>
      </c>
      <c r="H254" s="438" t="s">
        <v>303</v>
      </c>
      <c r="I254" s="130" t="str">
        <f>VLOOKUP(H254,Presupuesto!$B$11:$C$565,2,0)</f>
        <v>PASAJES NACIONALES (26110-00)</v>
      </c>
      <c r="J254" s="438" t="s">
        <v>303</v>
      </c>
      <c r="K254" s="98" t="s">
        <v>391</v>
      </c>
    </row>
    <row r="255" spans="3:11">
      <c r="C255" s="220" t="s">
        <v>442</v>
      </c>
      <c r="D255" s="158"/>
      <c r="E255" s="123"/>
      <c r="F255" s="97">
        <f t="shared" si="24"/>
        <v>0</v>
      </c>
      <c r="G255" s="161"/>
      <c r="H255" s="142"/>
      <c r="I255" s="130" t="e">
        <f>VLOOKUP(H255,Presupuesto!$B$11:$C$565,2,0)</f>
        <v>#N/A</v>
      </c>
      <c r="J255" s="98" t="str">
        <f>$J$254</f>
        <v>2-06-01-01-00</v>
      </c>
      <c r="K255" s="98" t="s">
        <v>409</v>
      </c>
    </row>
    <row r="257" spans="3:11" ht="15.75" thickBot="1">
      <c r="F257" s="90"/>
      <c r="G257" s="89"/>
      <c r="H257" s="90"/>
      <c r="I257" s="90"/>
    </row>
    <row r="258" spans="3:11" ht="15.75" thickBot="1">
      <c r="C258" s="157" t="s">
        <v>53</v>
      </c>
      <c r="D258" s="353">
        <f>SUM(F265:F269)</f>
        <v>47000</v>
      </c>
      <c r="F258" s="70"/>
      <c r="G258" s="79"/>
      <c r="H258" s="70"/>
      <c r="I258" s="70"/>
    </row>
    <row r="259" spans="3:11">
      <c r="C259" s="70"/>
      <c r="D259" s="31"/>
      <c r="E259" s="93"/>
      <c r="F259" s="93"/>
      <c r="G259" s="93"/>
      <c r="H259" s="76"/>
      <c r="I259" s="76"/>
      <c r="J259" s="76"/>
      <c r="K259" s="112"/>
    </row>
    <row r="260" spans="3:11">
      <c r="C260" s="70"/>
      <c r="D260" s="31"/>
      <c r="E260" s="93"/>
      <c r="F260" s="93"/>
      <c r="G260" s="93"/>
      <c r="H260" s="76"/>
      <c r="I260" s="76"/>
      <c r="J260" s="76"/>
      <c r="K260" s="112"/>
    </row>
    <row r="261" spans="3:11" ht="15.75">
      <c r="C261" s="202" t="s">
        <v>389</v>
      </c>
      <c r="D261" s="351" t="s">
        <v>2202</v>
      </c>
      <c r="E261" s="93"/>
      <c r="F261" s="93"/>
      <c r="G261" s="93"/>
      <c r="H261" s="76"/>
      <c r="I261" s="76"/>
      <c r="J261" s="76"/>
      <c r="K261" s="112"/>
    </row>
    <row r="262" spans="3:11" ht="18.75">
      <c r="C262" s="210" t="str">
        <f>IFERROR(VLOOKUP(D261,'1. Desarrollo e Innov. Curricu.'!$E:$F,2,FALSE),IFERROR(VLOOKUP(D261,'2. Investigación Científica'!$E:$F,2,FALSE),IFERROR(VLOOKUP(D261,'3. Vinculación Univ. Sociedad'!$E:$F,2,FALSE),IFERROR(VLOOKUP(D261,'4. Docencia y Profesorado Univ.'!$E:$F,2,FALSE),IFERROR(VLOOKUP(D261,'5. Estudiantes y Graduados'!$E:$F,2,FALSE),IFERROR(VLOOKUP(D261,'11. Gestion Administrativa'!$E:$F,2,FALSE),IFERROR(VLOOKUP(D261,'13. Gestión Académica'!$E:$F,2,FALSE),IFERROR(VLOOKUP(D261,'8. Asegura. de la Calid. y M'!$E:$F,2,FALSE),IFERROR(VLOOKUP(D261,'6. Gestión del Conocimiento'!$E:$F,2,FALSE),IFERROR(VLOOKUP(D261,'15. Gobernabilidad y Proceso...'!$E:$F,2,FALSE),IFERROR(VLOOKUP(D261,'12. Gestión del Talento Humano'!$E:$F,2,FALSE),IFERROR(VLOOKUP(D261,'14. Internacional... de la E.S.'!$E:$F,2,FALSE),IFERROR(VLOOKUP(D261,'10. Posgrado'!$E:$F,2,FALSE),IFERROR(VLOOKUP(D261,'17. Gestión TIC'!$E:$F,2,FALSE),IFERROR(VLOOKUP(D261,'16. Desa. del Sistema Educ.Sup.'!$E:$F,2,FALSE),IFERROR(VLOOKUP(D261,'9. Cultura de Inno. Insti...'!$E:$F,2,FALSE),VLOOKUP(D261,'7. Lo Esencial de la Reforma U.'!$E:$F,2,0)))))))))))))))))</f>
        <v>1. Formalización de compromisos con las municipalidades del Cono Sur de la Zona Metropolitana del Valle de Sula</v>
      </c>
      <c r="D262" s="31"/>
      <c r="E262" s="93"/>
      <c r="F262" s="93"/>
      <c r="G262" s="93"/>
      <c r="H262" s="76"/>
      <c r="I262" s="76"/>
      <c r="J262" s="76"/>
      <c r="K262" s="112"/>
    </row>
    <row r="263" spans="3:11" ht="15.75" thickBot="1">
      <c r="F263" s="93"/>
      <c r="G263" s="76"/>
      <c r="H263" s="76"/>
      <c r="I263" s="76"/>
    </row>
    <row r="264" spans="3:11" ht="30.75" thickBot="1">
      <c r="C264" s="129" t="s">
        <v>44</v>
      </c>
      <c r="D264" s="129" t="s">
        <v>55</v>
      </c>
      <c r="E264" s="136" t="s">
        <v>57</v>
      </c>
      <c r="F264" s="135" t="s">
        <v>27</v>
      </c>
      <c r="G264" s="133" t="s">
        <v>128</v>
      </c>
      <c r="H264" s="136" t="s">
        <v>46</v>
      </c>
      <c r="I264" s="133" t="s">
        <v>129</v>
      </c>
      <c r="J264" s="133" t="s">
        <v>407</v>
      </c>
      <c r="K264" s="133" t="s">
        <v>408</v>
      </c>
    </row>
    <row r="265" spans="3:11">
      <c r="C265" s="220" t="s">
        <v>425</v>
      </c>
      <c r="D265" s="221"/>
      <c r="E265" s="219">
        <f>HLOOKUP(C265,$AH$2:$BU$3,2,0)</f>
        <v>2000</v>
      </c>
      <c r="F265" s="97">
        <f t="shared" ref="F265:F269" si="25">D265*E265</f>
        <v>0</v>
      </c>
      <c r="G265" s="161" t="s">
        <v>126</v>
      </c>
      <c r="H265" s="438" t="s">
        <v>303</v>
      </c>
      <c r="I265" s="130" t="str">
        <f>VLOOKUP(H265,Presupuesto!$B$11:$C$565,2,0)</f>
        <v>PASAJES NACIONALES (26110-00)</v>
      </c>
      <c r="J265" s="218" t="s">
        <v>469</v>
      </c>
      <c r="K265" s="98" t="s">
        <v>391</v>
      </c>
    </row>
    <row r="266" spans="3:11">
      <c r="C266" s="141" t="s">
        <v>1843</v>
      </c>
      <c r="D266" s="158">
        <v>1</v>
      </c>
      <c r="E266" s="123">
        <v>7500</v>
      </c>
      <c r="F266" s="97">
        <f t="shared" si="25"/>
        <v>7500</v>
      </c>
      <c r="G266" s="161" t="s">
        <v>126</v>
      </c>
      <c r="H266" s="438" t="s">
        <v>868</v>
      </c>
      <c r="I266" s="130" t="str">
        <f>VLOOKUP(H266,Presupuesto!$B$11:$C$565,2,0)</f>
        <v>GASOLINA</v>
      </c>
      <c r="J266" s="98" t="s">
        <v>469</v>
      </c>
      <c r="K266" s="98" t="s">
        <v>409</v>
      </c>
    </row>
    <row r="267" spans="3:11">
      <c r="C267" s="141" t="s">
        <v>1843</v>
      </c>
      <c r="D267" s="158">
        <v>1</v>
      </c>
      <c r="E267" s="123">
        <v>7500</v>
      </c>
      <c r="F267" s="97">
        <f t="shared" si="25"/>
        <v>7500</v>
      </c>
      <c r="G267" s="161" t="s">
        <v>126</v>
      </c>
      <c r="H267" s="438" t="s">
        <v>870</v>
      </c>
      <c r="I267" s="130" t="str">
        <f>VLOOKUP(H267,Presupuesto!$B$11:$C$565,2,0)</f>
        <v>DIESEL</v>
      </c>
      <c r="J267" s="98" t="s">
        <v>469</v>
      </c>
      <c r="K267" s="98" t="s">
        <v>409</v>
      </c>
    </row>
    <row r="268" spans="3:11">
      <c r="C268" s="141" t="s">
        <v>1873</v>
      </c>
      <c r="D268" s="158">
        <v>10</v>
      </c>
      <c r="E268" s="123">
        <v>3200</v>
      </c>
      <c r="F268" s="97">
        <f t="shared" si="25"/>
        <v>32000</v>
      </c>
      <c r="G268" s="161" t="s">
        <v>126</v>
      </c>
      <c r="H268" s="438" t="s">
        <v>826</v>
      </c>
      <c r="I268" s="130" t="str">
        <f>VLOOKUP(H268,Presupuesto!$B$11:$C$565,2,0)</f>
        <v>TEXTOS DE ENSE¥ANZA LIBRERÖA</v>
      </c>
      <c r="J268" s="98" t="str">
        <f t="shared" ref="J268:J269" si="26">$J$265</f>
        <v>Gestión del Conocimiento</v>
      </c>
      <c r="K268" s="98" t="s">
        <v>398</v>
      </c>
    </row>
    <row r="269" spans="3:11">
      <c r="C269" s="141"/>
      <c r="D269" s="158"/>
      <c r="E269" s="123"/>
      <c r="F269" s="97">
        <f t="shared" si="25"/>
        <v>0</v>
      </c>
      <c r="G269" s="161"/>
      <c r="H269" s="142"/>
      <c r="I269" s="130" t="e">
        <f>VLOOKUP(H269,Presupuesto!$B$11:$C$565,2,0)</f>
        <v>#N/A</v>
      </c>
      <c r="J269" s="98" t="str">
        <f t="shared" si="26"/>
        <v>Gestión del Conocimiento</v>
      </c>
      <c r="K269" s="98" t="s">
        <v>409</v>
      </c>
    </row>
    <row r="271" spans="3:11" ht="15.75" thickBot="1"/>
    <row r="272" spans="3:11" ht="15.75" thickBot="1">
      <c r="C272" s="157" t="s">
        <v>53</v>
      </c>
      <c r="D272" s="353">
        <f>SUM(F279:F283)</f>
        <v>64000</v>
      </c>
      <c r="E272" s="434"/>
      <c r="F272" s="70"/>
      <c r="G272" s="79"/>
      <c r="H272" s="70"/>
      <c r="I272" s="70"/>
      <c r="J272" s="434"/>
      <c r="K272" s="434"/>
    </row>
    <row r="273" spans="3:11">
      <c r="C273" s="70"/>
      <c r="D273" s="31"/>
      <c r="E273" s="93"/>
      <c r="F273" s="93"/>
      <c r="G273" s="93"/>
      <c r="H273" s="76"/>
      <c r="I273" s="76"/>
      <c r="J273" s="76"/>
      <c r="K273" s="112"/>
    </row>
    <row r="274" spans="3:11">
      <c r="C274" s="70"/>
      <c r="D274" s="31"/>
      <c r="E274" s="93"/>
      <c r="F274" s="93"/>
      <c r="G274" s="93"/>
      <c r="H274" s="76"/>
      <c r="I274" s="76"/>
      <c r="J274" s="76"/>
      <c r="K274" s="112"/>
    </row>
    <row r="275" spans="3:11" ht="15.75">
      <c r="C275" s="202" t="s">
        <v>389</v>
      </c>
      <c r="D275" s="351" t="s">
        <v>2205</v>
      </c>
      <c r="E275" s="93"/>
      <c r="F275" s="93"/>
      <c r="G275" s="93"/>
      <c r="H275" s="76"/>
      <c r="I275" s="76"/>
      <c r="J275" s="76"/>
      <c r="K275" s="112"/>
    </row>
    <row r="276" spans="3:11" ht="18.75">
      <c r="C276" s="210" t="str">
        <f>IFERROR(VLOOKUP(D275,'1. Desarrollo e Innov. Curricu.'!$E:$F,2,FALSE),IFERROR(VLOOKUP(D275,'2. Investigación Científica'!$E:$F,2,FALSE),IFERROR(VLOOKUP(D275,'3. Vinculación Univ. Sociedad'!$E:$F,2,FALSE),IFERROR(VLOOKUP(D275,'4. Docencia y Profesorado Univ.'!$E:$F,2,FALSE),IFERROR(VLOOKUP(D275,'5. Estudiantes y Graduados'!$E:$F,2,FALSE),IFERROR(VLOOKUP(D275,'11. Gestion Administrativa'!$E:$F,2,FALSE),IFERROR(VLOOKUP(D275,'13. Gestión Académica'!$E:$F,2,FALSE),IFERROR(VLOOKUP(D275,'8. Asegura. de la Calid. y M'!$E:$F,2,FALSE),IFERROR(VLOOKUP(D275,'6. Gestión del Conocimiento'!$E:$F,2,FALSE),IFERROR(VLOOKUP(D275,'15. Gobernabilidad y Proceso...'!$E:$F,2,FALSE),IFERROR(VLOOKUP(D275,'12. Gestión del Talento Humano'!$E:$F,2,FALSE),IFERROR(VLOOKUP(D275,'14. Internacional... de la E.S.'!$E:$F,2,FALSE),IFERROR(VLOOKUP(D275,'10. Posgrado'!$E:$F,2,FALSE),IFERROR(VLOOKUP(D275,'17. Gestión TIC'!$E:$F,2,FALSE),IFERROR(VLOOKUP(D275,'16. Desa. del Sistema Educ.Sup.'!$E:$F,2,FALSE),IFERROR(VLOOKUP(D275,'9. Cultura de Inno. Insti...'!$E:$F,2,FALSE),VLOOKUP(D275,'7. Lo Esencial de la Reforma U.'!$E:$F,2,0)))))))))))))))))</f>
        <v xml:space="preserve">1. Visitas a institucines de interes alianzas 2. firmas de cartas de intenciones 3. Desarrollo de proyectos </v>
      </c>
      <c r="D276" s="31"/>
      <c r="E276" s="93"/>
      <c r="F276" s="93"/>
      <c r="G276" s="93"/>
      <c r="H276" s="76"/>
      <c r="I276" s="76"/>
      <c r="J276" s="76"/>
      <c r="K276" s="112"/>
    </row>
    <row r="277" spans="3:11" ht="15.75" thickBot="1">
      <c r="C277" s="434"/>
      <c r="D277" s="434"/>
      <c r="E277" s="434"/>
      <c r="F277" s="93"/>
      <c r="G277" s="76"/>
      <c r="H277" s="76"/>
      <c r="I277" s="76"/>
      <c r="J277" s="434"/>
      <c r="K277" s="434"/>
    </row>
    <row r="278" spans="3:11" ht="30.75" thickBot="1">
      <c r="C278" s="129" t="s">
        <v>44</v>
      </c>
      <c r="D278" s="129" t="s">
        <v>55</v>
      </c>
      <c r="E278" s="136" t="s">
        <v>57</v>
      </c>
      <c r="F278" s="135" t="s">
        <v>27</v>
      </c>
      <c r="G278" s="133" t="s">
        <v>128</v>
      </c>
      <c r="H278" s="136" t="s">
        <v>46</v>
      </c>
      <c r="I278" s="133" t="s">
        <v>129</v>
      </c>
      <c r="J278" s="133" t="s">
        <v>407</v>
      </c>
      <c r="K278" s="133" t="s">
        <v>408</v>
      </c>
    </row>
    <row r="279" spans="3:11">
      <c r="C279" s="220" t="s">
        <v>425</v>
      </c>
      <c r="D279" s="221">
        <v>12</v>
      </c>
      <c r="E279" s="219">
        <f>HLOOKUP(C279,$AH$2:$BU$3,2,0)</f>
        <v>2000</v>
      </c>
      <c r="F279" s="97">
        <f t="shared" ref="F279:F283" si="27">D279*E279</f>
        <v>24000</v>
      </c>
      <c r="G279" s="161" t="s">
        <v>126</v>
      </c>
      <c r="H279" s="438" t="s">
        <v>303</v>
      </c>
      <c r="I279" s="130" t="str">
        <f>VLOOKUP(H279,Presupuesto!$B$11:$C$565,2,0)</f>
        <v>PASAJES NACIONALES (26110-00)</v>
      </c>
      <c r="J279" s="218" t="s">
        <v>469</v>
      </c>
      <c r="K279" s="98" t="s">
        <v>391</v>
      </c>
    </row>
    <row r="280" spans="3:11">
      <c r="C280" s="141" t="s">
        <v>1843</v>
      </c>
      <c r="D280" s="158">
        <v>1</v>
      </c>
      <c r="E280" s="123">
        <v>20000</v>
      </c>
      <c r="F280" s="97">
        <f t="shared" si="27"/>
        <v>20000</v>
      </c>
      <c r="G280" s="161" t="s">
        <v>126</v>
      </c>
      <c r="H280" s="438" t="s">
        <v>868</v>
      </c>
      <c r="I280" s="130" t="str">
        <f>VLOOKUP(H280,Presupuesto!$B$11:$C$565,2,0)</f>
        <v>GASOLINA</v>
      </c>
      <c r="J280" s="98" t="s">
        <v>469</v>
      </c>
      <c r="K280" s="98" t="s">
        <v>409</v>
      </c>
    </row>
    <row r="281" spans="3:11">
      <c r="C281" s="141" t="s">
        <v>1843</v>
      </c>
      <c r="D281" s="158">
        <v>1</v>
      </c>
      <c r="E281" s="123">
        <v>20000</v>
      </c>
      <c r="F281" s="97">
        <f t="shared" si="27"/>
        <v>20000</v>
      </c>
      <c r="G281" s="161" t="s">
        <v>126</v>
      </c>
      <c r="H281" s="438" t="s">
        <v>870</v>
      </c>
      <c r="I281" s="130" t="str">
        <f>VLOOKUP(H281,Presupuesto!$B$11:$C$565,2,0)</f>
        <v>DIESEL</v>
      </c>
      <c r="J281" s="98" t="s">
        <v>469</v>
      </c>
      <c r="K281" s="98" t="s">
        <v>409</v>
      </c>
    </row>
    <row r="282" spans="3:11">
      <c r="C282" s="141"/>
      <c r="D282" s="158"/>
      <c r="E282" s="123"/>
      <c r="F282" s="97">
        <f t="shared" si="27"/>
        <v>0</v>
      </c>
      <c r="G282" s="161" t="s">
        <v>126</v>
      </c>
      <c r="H282" s="438"/>
      <c r="I282" s="130" t="e">
        <f>VLOOKUP(H282,Presupuesto!$B$11:$C$565,2,0)</f>
        <v>#N/A</v>
      </c>
      <c r="J282" s="98" t="str">
        <f t="shared" ref="J282:J283" si="28">$J$265</f>
        <v>Gestión del Conocimiento</v>
      </c>
      <c r="K282" s="98" t="s">
        <v>398</v>
      </c>
    </row>
    <row r="283" spans="3:11">
      <c r="C283" s="141"/>
      <c r="D283" s="158"/>
      <c r="E283" s="123"/>
      <c r="F283" s="97">
        <f t="shared" si="27"/>
        <v>0</v>
      </c>
      <c r="G283" s="161"/>
      <c r="H283" s="142"/>
      <c r="I283" s="130" t="e">
        <f>VLOOKUP(H283,Presupuesto!$B$11:$C$565,2,0)</f>
        <v>#N/A</v>
      </c>
      <c r="J283" s="98" t="str">
        <f t="shared" si="28"/>
        <v>Gestión del Conocimiento</v>
      </c>
      <c r="K283" s="98" t="s">
        <v>409</v>
      </c>
    </row>
    <row r="285" spans="3:11" ht="15.75" thickBot="1"/>
    <row r="286" spans="3:11" ht="15.75" thickBot="1">
      <c r="C286" s="157" t="s">
        <v>53</v>
      </c>
      <c r="D286" s="353">
        <f>SUM(F293:F297)</f>
        <v>120000</v>
      </c>
      <c r="E286" s="434"/>
      <c r="F286" s="70"/>
      <c r="G286" s="79"/>
      <c r="H286" s="70"/>
      <c r="I286" s="70"/>
      <c r="J286" s="434"/>
      <c r="K286" s="434"/>
    </row>
    <row r="287" spans="3:11">
      <c r="C287" s="70"/>
      <c r="D287" s="31"/>
      <c r="E287" s="93"/>
      <c r="F287" s="93"/>
      <c r="G287" s="93"/>
      <c r="H287" s="76"/>
      <c r="I287" s="76"/>
      <c r="J287" s="76"/>
      <c r="K287" s="112"/>
    </row>
    <row r="288" spans="3:11">
      <c r="C288" s="70"/>
      <c r="D288" s="31"/>
      <c r="E288" s="93"/>
      <c r="F288" s="93"/>
      <c r="G288" s="93"/>
      <c r="H288" s="76"/>
      <c r="I288" s="76"/>
      <c r="J288" s="76"/>
      <c r="K288" s="112"/>
    </row>
    <row r="289" spans="3:11" ht="15.75">
      <c r="C289" s="202" t="s">
        <v>389</v>
      </c>
      <c r="D289" s="351" t="s">
        <v>2206</v>
      </c>
      <c r="E289" s="93"/>
      <c r="F289" s="93"/>
      <c r="G289" s="93"/>
      <c r="H289" s="76"/>
      <c r="I289" s="76"/>
      <c r="J289" s="76"/>
      <c r="K289" s="112"/>
    </row>
    <row r="290" spans="3:11" ht="18.75">
      <c r="C290" s="210" t="str">
        <f>IFERROR(VLOOKUP(D289,'1. Desarrollo e Innov. Curricu.'!$E:$F,2,FALSE),IFERROR(VLOOKUP(D289,'2. Investigación Científica'!$E:$F,2,FALSE),IFERROR(VLOOKUP(D289,'3. Vinculación Univ. Sociedad'!$E:$F,2,FALSE),IFERROR(VLOOKUP(D289,'4. Docencia y Profesorado Univ.'!$E:$F,2,FALSE),IFERROR(VLOOKUP(D289,'5. Estudiantes y Graduados'!$E:$F,2,FALSE),IFERROR(VLOOKUP(D289,'11. Gestion Administrativa'!$E:$F,2,FALSE),IFERROR(VLOOKUP(D289,'13. Gestión Académica'!$E:$F,2,FALSE),IFERROR(VLOOKUP(D289,'8. Asegura. de la Calid. y M'!$E:$F,2,FALSE),IFERROR(VLOOKUP(D289,'6. Gestión del Conocimiento'!$E:$F,2,FALSE),IFERROR(VLOOKUP(D289,'15. Gobernabilidad y Proceso...'!$E:$F,2,FALSE),IFERROR(VLOOKUP(D289,'12. Gestión del Talento Humano'!$E:$F,2,FALSE),IFERROR(VLOOKUP(D289,'14. Internacional... de la E.S.'!$E:$F,2,FALSE),IFERROR(VLOOKUP(D289,'10. Posgrado'!$E:$F,2,FALSE),IFERROR(VLOOKUP(D289,'17. Gestión TIC'!$E:$F,2,FALSE),IFERROR(VLOOKUP(D289,'16. Desa. del Sistema Educ.Sup.'!$E:$F,2,FALSE),IFERROR(VLOOKUP(D289,'9. Cultura de Inno. Insti...'!$E:$F,2,FALSE),VLOOKUP(D289,'7. Lo Esencial de la Reforma U.'!$E:$F,2,0)))))))))))))))))</f>
        <v xml:space="preserve">1. Reuniones interdisciplinaria para el desarrollo del Estudio de factibilidad de nuevas carreras 2. Contribucion con los planes de estudios 3. Gestiones para la implementacion de las carreras.                                                                   </v>
      </c>
      <c r="D290" s="31"/>
      <c r="E290" s="93"/>
      <c r="F290" s="93"/>
      <c r="G290" s="93"/>
      <c r="H290" s="76"/>
      <c r="I290" s="76"/>
      <c r="J290" s="76"/>
      <c r="K290" s="112"/>
    </row>
    <row r="291" spans="3:11" ht="15.75" thickBot="1">
      <c r="C291" s="434"/>
      <c r="D291" s="434"/>
      <c r="E291" s="434"/>
      <c r="F291" s="93"/>
      <c r="G291" s="76"/>
      <c r="H291" s="76"/>
      <c r="I291" s="76"/>
      <c r="J291" s="434"/>
      <c r="K291" s="434"/>
    </row>
    <row r="292" spans="3:11" ht="30.75" thickBot="1">
      <c r="C292" s="129" t="s">
        <v>44</v>
      </c>
      <c r="D292" s="129" t="s">
        <v>55</v>
      </c>
      <c r="E292" s="136" t="s">
        <v>57</v>
      </c>
      <c r="F292" s="135" t="s">
        <v>27</v>
      </c>
      <c r="G292" s="133" t="s">
        <v>128</v>
      </c>
      <c r="H292" s="136" t="s">
        <v>46</v>
      </c>
      <c r="I292" s="133" t="s">
        <v>129</v>
      </c>
      <c r="J292" s="133" t="s">
        <v>407</v>
      </c>
      <c r="K292" s="133" t="s">
        <v>408</v>
      </c>
    </row>
    <row r="293" spans="3:11">
      <c r="C293" s="220" t="s">
        <v>425</v>
      </c>
      <c r="D293" s="221">
        <v>0</v>
      </c>
      <c r="E293" s="219">
        <f>HLOOKUP(C293,$AH$2:$BU$3,2,0)</f>
        <v>2000</v>
      </c>
      <c r="F293" s="97">
        <f t="shared" ref="F293:F297" si="29">D293*E293</f>
        <v>0</v>
      </c>
      <c r="G293" s="161" t="s">
        <v>126</v>
      </c>
      <c r="H293" s="438" t="s">
        <v>303</v>
      </c>
      <c r="I293" s="130" t="str">
        <f>VLOOKUP(H293,Presupuesto!$B$11:$C$565,2,0)</f>
        <v>PASAJES NACIONALES (26110-00)</v>
      </c>
      <c r="J293" s="218" t="s">
        <v>469</v>
      </c>
      <c r="K293" s="98" t="s">
        <v>391</v>
      </c>
    </row>
    <row r="294" spans="3:11">
      <c r="C294" s="141" t="s">
        <v>1891</v>
      </c>
      <c r="D294" s="158">
        <v>2</v>
      </c>
      <c r="E294" s="123">
        <v>60000</v>
      </c>
      <c r="F294" s="97">
        <f t="shared" si="29"/>
        <v>120000</v>
      </c>
      <c r="G294" s="161" t="s">
        <v>126</v>
      </c>
      <c r="H294" s="438" t="s">
        <v>285</v>
      </c>
      <c r="I294" s="130" t="str">
        <f>VLOOKUP(H294,Presupuesto!$B$11:$C$565,2,0)</f>
        <v>ESTUDIOS INVEST.ANALISIS DE FACTIBILIDAD. (24200-00)</v>
      </c>
      <c r="J294" s="98" t="s">
        <v>469</v>
      </c>
      <c r="K294" s="98" t="s">
        <v>409</v>
      </c>
    </row>
    <row r="295" spans="3:11">
      <c r="C295" s="141"/>
      <c r="D295" s="158"/>
      <c r="E295" s="123"/>
      <c r="F295" s="97">
        <f t="shared" si="29"/>
        <v>0</v>
      </c>
      <c r="G295" s="161" t="s">
        <v>126</v>
      </c>
      <c r="H295" s="438" t="s">
        <v>870</v>
      </c>
      <c r="I295" s="130" t="str">
        <f>VLOOKUP(H295,Presupuesto!$B$11:$C$565,2,0)</f>
        <v>DIESEL</v>
      </c>
      <c r="J295" s="98" t="s">
        <v>469</v>
      </c>
      <c r="K295" s="98" t="s">
        <v>409</v>
      </c>
    </row>
    <row r="296" spans="3:11">
      <c r="C296" s="141"/>
      <c r="D296" s="158"/>
      <c r="E296" s="123"/>
      <c r="F296" s="97">
        <f t="shared" si="29"/>
        <v>0</v>
      </c>
      <c r="G296" s="161" t="s">
        <v>126</v>
      </c>
      <c r="H296" s="438"/>
      <c r="I296" s="130" t="e">
        <f>VLOOKUP(H296,Presupuesto!$B$11:$C$565,2,0)</f>
        <v>#N/A</v>
      </c>
      <c r="J296" s="98" t="str">
        <f t="shared" ref="J296:J297" si="30">$J$265</f>
        <v>Gestión del Conocimiento</v>
      </c>
      <c r="K296" s="98" t="s">
        <v>398</v>
      </c>
    </row>
    <row r="297" spans="3:11">
      <c r="C297" s="141"/>
      <c r="D297" s="158"/>
      <c r="E297" s="123"/>
      <c r="F297" s="97">
        <f t="shared" si="29"/>
        <v>0</v>
      </c>
      <c r="G297" s="161"/>
      <c r="H297" s="142"/>
      <c r="I297" s="130" t="e">
        <f>VLOOKUP(H297,Presupuesto!$B$11:$C$565,2,0)</f>
        <v>#N/A</v>
      </c>
      <c r="J297" s="98" t="str">
        <f t="shared" si="30"/>
        <v>Gestión del Conocimiento</v>
      </c>
      <c r="K297" s="98" t="s">
        <v>409</v>
      </c>
    </row>
    <row r="299" spans="3:11" ht="15.75" thickBot="1"/>
    <row r="300" spans="3:11" ht="15.75" thickBot="1">
      <c r="C300" s="157" t="s">
        <v>53</v>
      </c>
      <c r="D300" s="353">
        <f>SUM(F307:F311)</f>
        <v>5000000</v>
      </c>
      <c r="E300" s="434"/>
      <c r="F300" s="70"/>
      <c r="G300" s="79"/>
      <c r="H300" s="70"/>
      <c r="I300" s="70"/>
      <c r="J300" s="434"/>
      <c r="K300" s="434"/>
    </row>
    <row r="301" spans="3:11">
      <c r="C301" s="70"/>
      <c r="D301" s="31"/>
      <c r="E301" s="93"/>
      <c r="F301" s="93"/>
      <c r="G301" s="93"/>
      <c r="H301" s="76"/>
      <c r="I301" s="76"/>
      <c r="J301" s="76"/>
      <c r="K301" s="112"/>
    </row>
    <row r="302" spans="3:11">
      <c r="C302" s="70"/>
      <c r="D302" s="31"/>
      <c r="E302" s="93"/>
      <c r="F302" s="93"/>
      <c r="G302" s="93"/>
      <c r="H302" s="76"/>
      <c r="I302" s="76"/>
      <c r="J302" s="76"/>
      <c r="K302" s="112"/>
    </row>
    <row r="303" spans="3:11" ht="15.75">
      <c r="C303" s="202" t="s">
        <v>389</v>
      </c>
      <c r="D303" s="351" t="s">
        <v>2207</v>
      </c>
      <c r="E303" s="93"/>
      <c r="F303" s="93"/>
      <c r="G303" s="93"/>
      <c r="H303" s="76"/>
      <c r="I303" s="76"/>
      <c r="J303" s="76"/>
      <c r="K303" s="112"/>
    </row>
    <row r="304" spans="3:11" ht="18.75">
      <c r="C304" s="210" t="str">
        <f>IFERROR(VLOOKUP(D303,'1. Desarrollo e Innov. Curricu.'!$E:$F,2,FALSE),IFERROR(VLOOKUP(D303,'2. Investigación Científica'!$E:$F,2,FALSE),IFERROR(VLOOKUP(D303,'3. Vinculación Univ. Sociedad'!$E:$F,2,FALSE),IFERROR(VLOOKUP(D303,'4. Docencia y Profesorado Univ.'!$E:$F,2,FALSE),IFERROR(VLOOKUP(D303,'5. Estudiantes y Graduados'!$E:$F,2,FALSE),IFERROR(VLOOKUP(D303,'11. Gestion Administrativa'!$E:$F,2,FALSE),IFERROR(VLOOKUP(D303,'13. Gestión Académica'!$E:$F,2,FALSE),IFERROR(VLOOKUP(D303,'8. Asegura. de la Calid. y M'!$E:$F,2,FALSE),IFERROR(VLOOKUP(D303,'6. Gestión del Conocimiento'!$E:$F,2,FALSE),IFERROR(VLOOKUP(D303,'15. Gobernabilidad y Proceso...'!$E:$F,2,FALSE),IFERROR(VLOOKUP(D303,'12. Gestión del Talento Humano'!$E:$F,2,FALSE),IFERROR(VLOOKUP(D303,'14. Internacional... de la E.S.'!$E:$F,2,FALSE),IFERROR(VLOOKUP(D303,'10. Posgrado'!$E:$F,2,FALSE),IFERROR(VLOOKUP(D303,'17. Gestión TIC'!$E:$F,2,FALSE),IFERROR(VLOOKUP(D303,'16. Desa. del Sistema Educ.Sup.'!$E:$F,2,FALSE),IFERROR(VLOOKUP(D303,'9. Cultura de Inno. Insti...'!$E:$F,2,FALSE),VLOOKUP(D303,'7. Lo Esencial de la Reforma U.'!$E:$F,2,0)))))))))))))))))</f>
        <v xml:space="preserve">1.Gestion de compra de mobiliario para biblioteca general, 2. Gestión de diseño y equipamiento de biblioteca medica </v>
      </c>
      <c r="D304" s="31"/>
      <c r="E304" s="93"/>
      <c r="F304" s="93"/>
      <c r="G304" s="93"/>
      <c r="H304" s="76"/>
      <c r="I304" s="76"/>
      <c r="J304" s="76"/>
      <c r="K304" s="112"/>
    </row>
    <row r="305" spans="3:11" ht="15.75" thickBot="1">
      <c r="C305" s="434"/>
      <c r="D305" s="434"/>
      <c r="E305" s="434"/>
      <c r="F305" s="93"/>
      <c r="G305" s="76"/>
      <c r="H305" s="76"/>
      <c r="I305" s="76"/>
      <c r="J305" s="434"/>
      <c r="K305" s="434"/>
    </row>
    <row r="306" spans="3:11" ht="30.75" thickBot="1">
      <c r="C306" s="129" t="s">
        <v>44</v>
      </c>
      <c r="D306" s="129" t="s">
        <v>55</v>
      </c>
      <c r="E306" s="136" t="s">
        <v>57</v>
      </c>
      <c r="F306" s="135" t="s">
        <v>27</v>
      </c>
      <c r="G306" s="133" t="s">
        <v>128</v>
      </c>
      <c r="H306" s="136" t="s">
        <v>46</v>
      </c>
      <c r="I306" s="133" t="s">
        <v>129</v>
      </c>
      <c r="J306" s="133" t="s">
        <v>407</v>
      </c>
      <c r="K306" s="133" t="s">
        <v>408</v>
      </c>
    </row>
    <row r="307" spans="3:11">
      <c r="C307" s="220" t="s">
        <v>425</v>
      </c>
      <c r="D307" s="221">
        <v>0</v>
      </c>
      <c r="E307" s="219">
        <f>HLOOKUP(C307,$AH$2:$BU$3,2,0)</f>
        <v>2000</v>
      </c>
      <c r="F307" s="97">
        <f t="shared" ref="F307:F311" si="31">D307*E307</f>
        <v>0</v>
      </c>
      <c r="G307" s="161" t="s">
        <v>126</v>
      </c>
      <c r="H307" s="438" t="s">
        <v>303</v>
      </c>
      <c r="I307" s="130" t="str">
        <f>VLOOKUP(H307,Presupuesto!$B$11:$C$565,2,0)</f>
        <v>PASAJES NACIONALES (26110-00)</v>
      </c>
      <c r="J307" s="218" t="s">
        <v>469</v>
      </c>
      <c r="K307" s="98" t="s">
        <v>391</v>
      </c>
    </row>
    <row r="308" spans="3:11" ht="31.5">
      <c r="C308" s="667" t="s">
        <v>1904</v>
      </c>
      <c r="D308" s="158">
        <v>1</v>
      </c>
      <c r="E308" s="123">
        <v>5000000</v>
      </c>
      <c r="F308" s="97">
        <f t="shared" si="31"/>
        <v>5000000</v>
      </c>
      <c r="G308" s="161" t="s">
        <v>1494</v>
      </c>
      <c r="H308" s="438" t="s">
        <v>824</v>
      </c>
      <c r="I308" s="130" t="str">
        <f>VLOOKUP(H308,Presupuesto!$B$11:$C$565,2,0)</f>
        <v>FORTALECIMIENTO DE LAS BIBLIOTECAS (PLAN DE REFORMA)</v>
      </c>
      <c r="J308" s="98" t="s">
        <v>469</v>
      </c>
      <c r="K308" s="98" t="s">
        <v>409</v>
      </c>
    </row>
    <row r="309" spans="3:11">
      <c r="C309" s="141"/>
      <c r="D309" s="158"/>
      <c r="E309" s="123"/>
      <c r="F309" s="97">
        <f t="shared" si="31"/>
        <v>0</v>
      </c>
      <c r="G309" s="161" t="s">
        <v>126</v>
      </c>
      <c r="H309" s="438" t="s">
        <v>870</v>
      </c>
      <c r="I309" s="130" t="str">
        <f>VLOOKUP(H309,Presupuesto!$B$11:$C$565,2,0)</f>
        <v>DIESEL</v>
      </c>
      <c r="J309" s="98" t="s">
        <v>469</v>
      </c>
      <c r="K309" s="98" t="s">
        <v>409</v>
      </c>
    </row>
    <row r="310" spans="3:11">
      <c r="C310" s="141"/>
      <c r="D310" s="158"/>
      <c r="E310" s="123"/>
      <c r="F310" s="97">
        <f t="shared" si="31"/>
        <v>0</v>
      </c>
      <c r="G310" s="161" t="s">
        <v>126</v>
      </c>
      <c r="H310" s="438"/>
      <c r="I310" s="130" t="e">
        <f>VLOOKUP(H310,Presupuesto!$B$11:$C$565,2,0)</f>
        <v>#N/A</v>
      </c>
      <c r="J310" s="98" t="str">
        <f t="shared" ref="J310:J311" si="32">$J$265</f>
        <v>Gestión del Conocimiento</v>
      </c>
      <c r="K310" s="98" t="s">
        <v>398</v>
      </c>
    </row>
    <row r="311" spans="3:11">
      <c r="C311" s="141"/>
      <c r="D311" s="158"/>
      <c r="E311" s="123"/>
      <c r="F311" s="97">
        <f t="shared" si="31"/>
        <v>0</v>
      </c>
      <c r="G311" s="161"/>
      <c r="H311" s="142"/>
      <c r="I311" s="130" t="e">
        <f>VLOOKUP(H311,Presupuesto!$B$11:$C$565,2,0)</f>
        <v>#N/A</v>
      </c>
      <c r="J311" s="98" t="str">
        <f t="shared" si="32"/>
        <v>Gestión del Conocimiento</v>
      </c>
      <c r="K311" s="98" t="s">
        <v>409</v>
      </c>
    </row>
    <row r="313" spans="3:11" ht="15.75" thickBot="1"/>
    <row r="314" spans="3:11" ht="15.75" thickBot="1">
      <c r="C314" s="157" t="s">
        <v>53</v>
      </c>
      <c r="D314" s="353">
        <f>SUM(F321:F325)</f>
        <v>200000</v>
      </c>
      <c r="E314" s="434"/>
      <c r="F314" s="70"/>
      <c r="G314" s="79"/>
      <c r="H314" s="70"/>
      <c r="I314" s="70"/>
      <c r="J314" s="434"/>
      <c r="K314" s="434"/>
    </row>
    <row r="315" spans="3:11">
      <c r="C315" s="70"/>
      <c r="D315" s="31"/>
      <c r="E315" s="93"/>
      <c r="F315" s="93"/>
      <c r="G315" s="93"/>
      <c r="H315" s="76"/>
      <c r="I315" s="76"/>
      <c r="J315" s="76"/>
      <c r="K315" s="112"/>
    </row>
    <row r="316" spans="3:11">
      <c r="C316" s="70"/>
      <c r="D316" s="31"/>
      <c r="E316" s="93"/>
      <c r="F316" s="93"/>
      <c r="G316" s="93"/>
      <c r="H316" s="76"/>
      <c r="I316" s="76"/>
      <c r="J316" s="76"/>
      <c r="K316" s="112"/>
    </row>
    <row r="317" spans="3:11" ht="15.75">
      <c r="C317" s="202" t="s">
        <v>389</v>
      </c>
      <c r="D317" s="351" t="s">
        <v>1939</v>
      </c>
      <c r="E317" s="93"/>
      <c r="F317" s="93"/>
      <c r="G317" s="93"/>
      <c r="H317" s="76"/>
      <c r="I317" s="76"/>
      <c r="J317" s="76"/>
      <c r="K317" s="112"/>
    </row>
    <row r="318" spans="3:11" ht="18.75">
      <c r="C318" s="210" t="str">
        <f>IFERROR(VLOOKUP(D317,'1. Desarrollo e Innov. Curricu.'!$E:$F,2,FALSE),IFERROR(VLOOKUP(D317,'2. Investigación Científica'!$E:$F,2,FALSE),IFERROR(VLOOKUP(D317,'3. Vinculación Univ. Sociedad'!$E:$F,2,FALSE),IFERROR(VLOOKUP(D317,'4. Docencia y Profesorado Univ.'!$E:$F,2,FALSE),IFERROR(VLOOKUP(D317,'5. Estudiantes y Graduados'!$E:$F,2,FALSE),IFERROR(VLOOKUP(D317,'11. Gestion Administrativa'!$E:$F,2,FALSE),IFERROR(VLOOKUP(D317,'13. Gestión Académica'!$E:$F,2,FALSE),IFERROR(VLOOKUP(D317,'8. Asegura. de la Calid. y M'!$E:$F,2,FALSE),IFERROR(VLOOKUP(D317,'6. Gestión del Conocimiento'!$E:$F,2,FALSE),IFERROR(VLOOKUP(D317,'15. Gobernabilidad y Proceso...'!$E:$F,2,FALSE),IFERROR(VLOOKUP(D317,'12. Gestión del Talento Humano'!$E:$F,2,FALSE),IFERROR(VLOOKUP(D317,'14. Internacional... de la E.S.'!$E:$F,2,FALSE),IFERROR(VLOOKUP(D317,'10. Posgrado'!$E:$F,2,FALSE),IFERROR(VLOOKUP(D317,'17. Gestión TIC'!$E:$F,2,FALSE),IFERROR(VLOOKUP(D317,'16. Desa. del Sistema Educ.Sup.'!$E:$F,2,FALSE),IFERROR(VLOOKUP(D317,'9. Cultura de Inno. Insti...'!$E:$F,2,FALSE),VLOOKUP(D317,'7. Lo Esencial de la Reforma U.'!$E:$F,2,0)))))))))))))))))</f>
        <v>Promoción y Difusión de los servicios de la docencia, investigación, vinculación universidad-sociedad, a través de medios internos y externos.</v>
      </c>
      <c r="D318" s="31"/>
      <c r="E318" s="93"/>
      <c r="F318" s="93"/>
      <c r="G318" s="93"/>
      <c r="H318" s="76"/>
      <c r="I318" s="76"/>
      <c r="J318" s="76"/>
      <c r="K318" s="112"/>
    </row>
    <row r="319" spans="3:11" ht="15.75" thickBot="1">
      <c r="C319" s="434"/>
      <c r="D319" s="434"/>
      <c r="E319" s="434"/>
      <c r="F319" s="93"/>
      <c r="G319" s="76"/>
      <c r="H319" s="76"/>
      <c r="I319" s="76"/>
      <c r="J319" s="434"/>
      <c r="K319" s="434"/>
    </row>
    <row r="320" spans="3:11" ht="30.75" thickBot="1">
      <c r="C320" s="129" t="s">
        <v>44</v>
      </c>
      <c r="D320" s="129" t="s">
        <v>55</v>
      </c>
      <c r="E320" s="136" t="s">
        <v>57</v>
      </c>
      <c r="F320" s="135" t="s">
        <v>27</v>
      </c>
      <c r="G320" s="133" t="s">
        <v>128</v>
      </c>
      <c r="H320" s="136" t="s">
        <v>46</v>
      </c>
      <c r="I320" s="133" t="s">
        <v>129</v>
      </c>
      <c r="J320" s="133" t="s">
        <v>407</v>
      </c>
      <c r="K320" s="133" t="s">
        <v>408</v>
      </c>
    </row>
    <row r="321" spans="3:11">
      <c r="C321" s="220" t="s">
        <v>425</v>
      </c>
      <c r="D321" s="221">
        <v>0</v>
      </c>
      <c r="E321" s="219">
        <f>HLOOKUP(C321,$AH$2:$BU$3,2,0)</f>
        <v>2000</v>
      </c>
      <c r="F321" s="97">
        <f t="shared" ref="F321:F325" si="33">D321*E321</f>
        <v>0</v>
      </c>
      <c r="G321" s="161" t="s">
        <v>126</v>
      </c>
      <c r="H321" s="438" t="s">
        <v>303</v>
      </c>
      <c r="I321" s="130" t="str">
        <f>VLOOKUP(H321,Presupuesto!$B$11:$C$565,2,0)</f>
        <v>PASAJES NACIONALES (26110-00)</v>
      </c>
      <c r="J321" s="218" t="s">
        <v>469</v>
      </c>
      <c r="K321" s="98" t="s">
        <v>391</v>
      </c>
    </row>
    <row r="322" spans="3:11" ht="15.75">
      <c r="C322" s="667" t="s">
        <v>1947</v>
      </c>
      <c r="D322" s="158">
        <v>4</v>
      </c>
      <c r="E322" s="123">
        <v>50000</v>
      </c>
      <c r="F322" s="97">
        <f t="shared" si="33"/>
        <v>200000</v>
      </c>
      <c r="G322" s="161" t="s">
        <v>126</v>
      </c>
      <c r="H322" s="438" t="s">
        <v>816</v>
      </c>
      <c r="I322" s="130" t="str">
        <f>VLOOKUP(H322,Presupuesto!$B$11:$C$565,2,0)</f>
        <v>PRODUCTOS DE ARTES GRAFICAS</v>
      </c>
      <c r="J322" s="98" t="s">
        <v>1363</v>
      </c>
      <c r="K322" s="98" t="s">
        <v>409</v>
      </c>
    </row>
    <row r="323" spans="3:11">
      <c r="C323" s="141"/>
      <c r="D323" s="158"/>
      <c r="E323" s="123"/>
      <c r="F323" s="97">
        <f t="shared" si="33"/>
        <v>0</v>
      </c>
      <c r="G323" s="161" t="s">
        <v>126</v>
      </c>
      <c r="H323" s="438" t="s">
        <v>870</v>
      </c>
      <c r="I323" s="130" t="str">
        <f>VLOOKUP(H323,Presupuesto!$B$11:$C$565,2,0)</f>
        <v>DIESEL</v>
      </c>
      <c r="J323" s="98" t="s">
        <v>1363</v>
      </c>
      <c r="K323" s="98" t="s">
        <v>409</v>
      </c>
    </row>
    <row r="324" spans="3:11">
      <c r="C324" s="141"/>
      <c r="D324" s="158"/>
      <c r="E324" s="123"/>
      <c r="F324" s="97">
        <f t="shared" si="33"/>
        <v>0</v>
      </c>
      <c r="G324" s="161" t="s">
        <v>126</v>
      </c>
      <c r="H324" s="438"/>
      <c r="I324" s="130" t="e">
        <f>VLOOKUP(H324,Presupuesto!$B$11:$C$565,2,0)</f>
        <v>#N/A</v>
      </c>
      <c r="J324" s="98" t="s">
        <v>1363</v>
      </c>
      <c r="K324" s="98" t="s">
        <v>398</v>
      </c>
    </row>
    <row r="325" spans="3:11">
      <c r="C325" s="141"/>
      <c r="D325" s="158"/>
      <c r="E325" s="123"/>
      <c r="F325" s="97">
        <f t="shared" si="33"/>
        <v>0</v>
      </c>
      <c r="G325" s="161"/>
      <c r="H325" s="142"/>
      <c r="I325" s="130" t="e">
        <f>VLOOKUP(H325,Presupuesto!$B$11:$C$565,2,0)</f>
        <v>#N/A</v>
      </c>
      <c r="J325" s="98" t="s">
        <v>1363</v>
      </c>
      <c r="K325" s="98" t="s">
        <v>409</v>
      </c>
    </row>
    <row r="327" spans="3:11" ht="15.75" thickBot="1"/>
    <row r="328" spans="3:11" ht="15.75" thickBot="1">
      <c r="C328" s="157" t="s">
        <v>53</v>
      </c>
      <c r="D328" s="353">
        <f>SUM(F335:F339)</f>
        <v>3600</v>
      </c>
      <c r="E328" s="434"/>
      <c r="F328" s="70"/>
      <c r="G328" s="79"/>
      <c r="H328" s="70"/>
      <c r="I328" s="70"/>
      <c r="J328" s="434"/>
      <c r="K328" s="434"/>
    </row>
    <row r="329" spans="3:11">
      <c r="C329" s="70"/>
      <c r="D329" s="31"/>
      <c r="E329" s="93"/>
      <c r="F329" s="93"/>
      <c r="G329" s="93"/>
      <c r="H329" s="76"/>
      <c r="I329" s="76"/>
      <c r="J329" s="76"/>
      <c r="K329" s="112"/>
    </row>
    <row r="330" spans="3:11">
      <c r="C330" s="70"/>
      <c r="D330" s="31"/>
      <c r="E330" s="93"/>
      <c r="F330" s="93"/>
      <c r="G330" s="93"/>
      <c r="H330" s="76"/>
      <c r="I330" s="76"/>
      <c r="J330" s="76"/>
      <c r="K330" s="112"/>
    </row>
    <row r="331" spans="3:11" ht="15.75">
      <c r="C331" s="202" t="s">
        <v>389</v>
      </c>
      <c r="D331" s="351" t="s">
        <v>1965</v>
      </c>
      <c r="E331" s="93"/>
      <c r="F331" s="93"/>
      <c r="G331" s="93"/>
      <c r="H331" s="76"/>
      <c r="I331" s="76"/>
      <c r="J331" s="76"/>
      <c r="K331" s="112"/>
    </row>
    <row r="332" spans="3:11" ht="18.75">
      <c r="C332" s="210" t="str">
        <f>IFERROR(VLOOKUP(D331,'1. Desarrollo e Innov. Curricu.'!$E:$F,2,FALSE),IFERROR(VLOOKUP(D331,'2. Investigación Científica'!$E:$F,2,FALSE),IFERROR(VLOOKUP(D331,'3. Vinculación Univ. Sociedad'!$E:$F,2,FALSE),IFERROR(VLOOKUP(D331,'4. Docencia y Profesorado Univ.'!$E:$F,2,FALSE),IFERROR(VLOOKUP(D331,'5. Estudiantes y Graduados'!$E:$F,2,FALSE),IFERROR(VLOOKUP(D331,'11. Gestion Administrativa'!$E:$F,2,FALSE),IFERROR(VLOOKUP(D331,'13. Gestión Académica'!$E:$F,2,FALSE),IFERROR(VLOOKUP(D331,'8. Asegura. de la Calid. y M'!$E:$F,2,FALSE),IFERROR(VLOOKUP(D331,'6. Gestión del Conocimiento'!$E:$F,2,FALSE),IFERROR(VLOOKUP(D331,'15. Gobernabilidad y Proceso...'!$E:$F,2,FALSE),IFERROR(VLOOKUP(D331,'12. Gestión del Talento Humano'!$E:$F,2,FALSE),IFERROR(VLOOKUP(D331,'14. Internacional... de la E.S.'!$E:$F,2,FALSE),IFERROR(VLOOKUP(D331,'10. Posgrado'!$E:$F,2,FALSE),IFERROR(VLOOKUP(D331,'17. Gestión TIC'!$E:$F,2,FALSE),IFERROR(VLOOKUP(D331,'16. Desa. del Sistema Educ.Sup.'!$E:$F,2,FALSE),IFERROR(VLOOKUP(D331,'9. Cultura de Inno. Insti...'!$E:$F,2,FALSE),VLOOKUP(D331,'7. Lo Esencial de la Reforma U.'!$E:$F,2,0)))))))))))))))))</f>
        <v xml:space="preserve">1. Conformacion de la comision del Centro 2. Conformacion de sub comisiones 3. Elaboracion de manuales de procesos. 4. Instrumentalizacion </v>
      </c>
      <c r="D332" s="31"/>
      <c r="E332" s="93"/>
      <c r="F332" s="93"/>
      <c r="G332" s="93"/>
      <c r="H332" s="76"/>
      <c r="I332" s="76"/>
      <c r="J332" s="76"/>
      <c r="K332" s="112"/>
    </row>
    <row r="333" spans="3:11" ht="15.75" thickBot="1">
      <c r="C333" s="434"/>
      <c r="D333" s="434"/>
      <c r="E333" s="434"/>
      <c r="F333" s="93"/>
      <c r="G333" s="76"/>
      <c r="H333" s="76"/>
      <c r="I333" s="76"/>
      <c r="J333" s="434"/>
      <c r="K333" s="434"/>
    </row>
    <row r="334" spans="3:11" ht="30.75" thickBot="1">
      <c r="C334" s="129" t="s">
        <v>44</v>
      </c>
      <c r="D334" s="129" t="s">
        <v>55</v>
      </c>
      <c r="E334" s="136" t="s">
        <v>57</v>
      </c>
      <c r="F334" s="135" t="s">
        <v>27</v>
      </c>
      <c r="G334" s="133" t="s">
        <v>128</v>
      </c>
      <c r="H334" s="136" t="s">
        <v>46</v>
      </c>
      <c r="I334" s="133" t="s">
        <v>129</v>
      </c>
      <c r="J334" s="133" t="s">
        <v>407</v>
      </c>
      <c r="K334" s="133" t="s">
        <v>408</v>
      </c>
    </row>
    <row r="335" spans="3:11">
      <c r="C335" s="220" t="s">
        <v>425</v>
      </c>
      <c r="D335" s="221">
        <v>0</v>
      </c>
      <c r="E335" s="219">
        <f>HLOOKUP(C335,$AH$2:$BU$3,2,0)</f>
        <v>2000</v>
      </c>
      <c r="F335" s="97">
        <f t="shared" ref="F335:F339" si="34">D335*E335</f>
        <v>0</v>
      </c>
      <c r="G335" s="161" t="s">
        <v>126</v>
      </c>
      <c r="H335" s="438" t="s">
        <v>303</v>
      </c>
      <c r="I335" s="130" t="str">
        <f>VLOOKUP(H335,Presupuesto!$B$11:$C$565,2,0)</f>
        <v>PASAJES NACIONALES (26110-00)</v>
      </c>
      <c r="J335" s="218" t="s">
        <v>469</v>
      </c>
      <c r="K335" s="98" t="s">
        <v>391</v>
      </c>
    </row>
    <row r="336" spans="3:11" ht="15.75">
      <c r="C336" s="667" t="s">
        <v>1947</v>
      </c>
      <c r="D336" s="158">
        <v>2</v>
      </c>
      <c r="E336" s="123">
        <v>1800</v>
      </c>
      <c r="F336" s="97">
        <f t="shared" si="34"/>
        <v>3600</v>
      </c>
      <c r="G336" s="161" t="s">
        <v>126</v>
      </c>
      <c r="H336" s="438" t="s">
        <v>816</v>
      </c>
      <c r="I336" s="130" t="str">
        <f>VLOOKUP(H336,Presupuesto!$B$11:$C$565,2,0)</f>
        <v>PRODUCTOS DE ARTES GRAFICAS</v>
      </c>
      <c r="J336" s="98" t="s">
        <v>1363</v>
      </c>
      <c r="K336" s="98" t="s">
        <v>409</v>
      </c>
    </row>
    <row r="337" spans="3:11">
      <c r="C337" s="141"/>
      <c r="D337" s="158"/>
      <c r="E337" s="123"/>
      <c r="F337" s="97">
        <f t="shared" si="34"/>
        <v>0</v>
      </c>
      <c r="G337" s="161" t="s">
        <v>126</v>
      </c>
      <c r="H337" s="438" t="s">
        <v>870</v>
      </c>
      <c r="I337" s="130" t="str">
        <f>VLOOKUP(H337,Presupuesto!$B$11:$C$565,2,0)</f>
        <v>DIESEL</v>
      </c>
      <c r="J337" s="98" t="s">
        <v>1363</v>
      </c>
      <c r="K337" s="98" t="s">
        <v>409</v>
      </c>
    </row>
    <row r="338" spans="3:11">
      <c r="C338" s="141"/>
      <c r="D338" s="158"/>
      <c r="E338" s="123"/>
      <c r="F338" s="97">
        <f t="shared" si="34"/>
        <v>0</v>
      </c>
      <c r="G338" s="161" t="s">
        <v>126</v>
      </c>
      <c r="H338" s="438"/>
      <c r="I338" s="130" t="e">
        <f>VLOOKUP(H338,Presupuesto!$B$11:$C$565,2,0)</f>
        <v>#N/A</v>
      </c>
      <c r="J338" s="98" t="s">
        <v>1363</v>
      </c>
      <c r="K338" s="98" t="s">
        <v>398</v>
      </c>
    </row>
    <row r="339" spans="3:11">
      <c r="C339" s="141"/>
      <c r="D339" s="158"/>
      <c r="E339" s="123"/>
      <c r="F339" s="97">
        <f t="shared" si="34"/>
        <v>0</v>
      </c>
      <c r="G339" s="161"/>
      <c r="H339" s="142"/>
      <c r="I339" s="130" t="e">
        <f>VLOOKUP(H339,Presupuesto!$B$11:$C$565,2,0)</f>
        <v>#N/A</v>
      </c>
      <c r="J339" s="98" t="s">
        <v>1363</v>
      </c>
      <c r="K339" s="98" t="s">
        <v>409</v>
      </c>
    </row>
    <row r="342" spans="3:11" ht="15.75" thickBot="1"/>
    <row r="343" spans="3:11" ht="15.75" thickBot="1">
      <c r="C343" s="157" t="s">
        <v>53</v>
      </c>
      <c r="D343" s="353">
        <f>SUM(F350:F354)</f>
        <v>615551.20000000007</v>
      </c>
      <c r="E343" s="434"/>
      <c r="F343" s="70"/>
      <c r="G343" s="79"/>
      <c r="H343" s="70"/>
      <c r="I343" s="70"/>
      <c r="J343" s="434"/>
      <c r="K343" s="434"/>
    </row>
    <row r="344" spans="3:11">
      <c r="C344" s="70"/>
      <c r="D344" s="31"/>
      <c r="E344" s="93"/>
      <c r="F344" s="93"/>
      <c r="G344" s="93"/>
      <c r="H344" s="76"/>
      <c r="I344" s="76"/>
      <c r="J344" s="76"/>
      <c r="K344" s="112"/>
    </row>
    <row r="345" spans="3:11">
      <c r="C345" s="70"/>
      <c r="D345" s="31"/>
      <c r="E345" s="93"/>
      <c r="F345" s="93"/>
      <c r="G345" s="93"/>
      <c r="H345" s="76"/>
      <c r="I345" s="76"/>
      <c r="J345" s="76"/>
      <c r="K345" s="112"/>
    </row>
    <row r="346" spans="3:11" ht="15.75">
      <c r="C346" s="202" t="s">
        <v>389</v>
      </c>
      <c r="D346" s="351" t="s">
        <v>1987</v>
      </c>
      <c r="E346" s="93"/>
      <c r="F346" s="93"/>
      <c r="G346" s="93"/>
      <c r="H346" s="76"/>
      <c r="I346" s="76"/>
      <c r="J346" s="76"/>
      <c r="K346" s="112"/>
    </row>
    <row r="347" spans="3:11" ht="18.75">
      <c r="C347" s="210" t="str">
        <f>IFERROR(VLOOKUP(D346,'1. Desarrollo e Innov. Curricu.'!$E:$F,2,FALSE),IFERROR(VLOOKUP(D346,'2. Investigación Científica'!$E:$F,2,FALSE),IFERROR(VLOOKUP(D346,'3. Vinculación Univ. Sociedad'!$E:$F,2,FALSE),IFERROR(VLOOKUP(D346,'4. Docencia y Profesorado Univ.'!$E:$F,2,FALSE),IFERROR(VLOOKUP(D346,'5. Estudiantes y Graduados'!$E:$F,2,FALSE),IFERROR(VLOOKUP(D346,'11. Gestion Administrativa'!$E:$F,2,FALSE),IFERROR(VLOOKUP(D346,'13. Gestión Académica'!$E:$F,2,FALSE),IFERROR(VLOOKUP(D346,'8. Asegura. de la Calid. y M'!$E:$F,2,FALSE),IFERROR(VLOOKUP(D346,'6. Gestión del Conocimiento'!$E:$F,2,FALSE),IFERROR(VLOOKUP(D346,'15. Gobernabilidad y Proceso...'!$E:$F,2,FALSE),IFERROR(VLOOKUP(D346,'12. Gestión del Talento Humano'!$E:$F,2,FALSE),IFERROR(VLOOKUP(D346,'14. Internacional... de la E.S.'!$E:$F,2,FALSE),IFERROR(VLOOKUP(D346,'10. Posgrado'!$E:$F,2,FALSE),IFERROR(VLOOKUP(D346,'17. Gestión TIC'!$E:$F,2,FALSE),IFERROR(VLOOKUP(D346,'16. Desa. del Sistema Educ.Sup.'!$E:$F,2,FALSE),IFERROR(VLOOKUP(D346,'9. Cultura de Inno. Insti...'!$E:$F,2,FALSE),VLOOKUP(D346,'7. Lo Esencial de la Reforma U.'!$E:$F,2,0)))))))))))))))))</f>
        <v xml:space="preserve">1. identificar los proyectos de movilidad internos 2. aplicar a convocatorias que ofrezcan financiamiento complementario para movilidad 3. realizar contactos con universidades regionales 4. gestion administrativa tecnica  de los  proyectos de movilidad 5. seguimiento post movilidad 6. difusion de resultados   </v>
      </c>
      <c r="D347" s="31"/>
      <c r="E347" s="93"/>
      <c r="F347" s="93"/>
      <c r="G347" s="93"/>
      <c r="H347" s="76"/>
      <c r="I347" s="76"/>
      <c r="J347" s="76"/>
      <c r="K347" s="112"/>
    </row>
    <row r="348" spans="3:11" ht="15.75" thickBot="1">
      <c r="C348" s="434"/>
      <c r="D348" s="434"/>
      <c r="E348" s="434"/>
      <c r="F348" s="93"/>
      <c r="G348" s="76"/>
      <c r="H348" s="76"/>
      <c r="I348" s="76"/>
      <c r="J348" s="434"/>
      <c r="K348" s="434"/>
    </row>
    <row r="349" spans="3:11" ht="30.75" thickBot="1">
      <c r="C349" s="129" t="s">
        <v>44</v>
      </c>
      <c r="D349" s="129" t="s">
        <v>55</v>
      </c>
      <c r="E349" s="136" t="s">
        <v>57</v>
      </c>
      <c r="F349" s="135" t="s">
        <v>27</v>
      </c>
      <c r="G349" s="133" t="s">
        <v>128</v>
      </c>
      <c r="H349" s="136" t="s">
        <v>46</v>
      </c>
      <c r="I349" s="133" t="s">
        <v>129</v>
      </c>
      <c r="J349" s="133" t="s">
        <v>407</v>
      </c>
      <c r="K349" s="133" t="s">
        <v>408</v>
      </c>
    </row>
    <row r="350" spans="3:11">
      <c r="C350" s="220" t="s">
        <v>447</v>
      </c>
      <c r="D350" s="221">
        <v>100</v>
      </c>
      <c r="E350" s="219">
        <f>HLOOKUP(C350,$AH$2:$BU$3,2,0)</f>
        <v>5275.5120000000006</v>
      </c>
      <c r="F350" s="97">
        <f t="shared" ref="F350:F354" si="35">D350*E350</f>
        <v>527551.20000000007</v>
      </c>
      <c r="G350" s="161" t="s">
        <v>126</v>
      </c>
      <c r="H350" s="438" t="s">
        <v>752</v>
      </c>
      <c r="I350" s="130" t="str">
        <f>VLOOKUP(H350,Presupuesto!$B$11:$C$565,2,0)</f>
        <v>PASAJES AL EXTERIOR</v>
      </c>
      <c r="J350" s="218" t="s">
        <v>1364</v>
      </c>
      <c r="K350" s="98" t="s">
        <v>391</v>
      </c>
    </row>
    <row r="351" spans="3:11" ht="15.75">
      <c r="C351" s="667" t="s">
        <v>1993</v>
      </c>
      <c r="D351" s="158">
        <v>40</v>
      </c>
      <c r="E351" s="123">
        <v>2200</v>
      </c>
      <c r="F351" s="97">
        <f t="shared" si="35"/>
        <v>88000</v>
      </c>
      <c r="G351" s="161" t="s">
        <v>126</v>
      </c>
      <c r="H351" s="438" t="s">
        <v>295</v>
      </c>
      <c r="I351" s="130" t="str">
        <f>VLOOKUP(H351,Presupuesto!$B$11:$C$565,2,0)</f>
        <v>OTROS SERVICIOS COMERCIALES Y FINANCIEROS N.C.</v>
      </c>
      <c r="J351" s="218" t="s">
        <v>1364</v>
      </c>
      <c r="K351" s="98" t="s">
        <v>409</v>
      </c>
    </row>
    <row r="352" spans="3:11">
      <c r="C352" s="141"/>
      <c r="D352" s="158"/>
      <c r="E352" s="123"/>
      <c r="F352" s="97">
        <f t="shared" si="35"/>
        <v>0</v>
      </c>
      <c r="G352" s="161" t="s">
        <v>126</v>
      </c>
      <c r="H352" s="438" t="s">
        <v>870</v>
      </c>
      <c r="I352" s="130" t="str">
        <f>VLOOKUP(H352,Presupuesto!$B$11:$C$565,2,0)</f>
        <v>DIESEL</v>
      </c>
      <c r="J352" s="218" t="s">
        <v>1364</v>
      </c>
      <c r="K352" s="98" t="s">
        <v>409</v>
      </c>
    </row>
    <row r="353" spans="3:11">
      <c r="C353" s="141"/>
      <c r="D353" s="158"/>
      <c r="E353" s="123"/>
      <c r="F353" s="97">
        <f t="shared" si="35"/>
        <v>0</v>
      </c>
      <c r="G353" s="161" t="s">
        <v>126</v>
      </c>
      <c r="H353" s="438"/>
      <c r="I353" s="130" t="e">
        <f>VLOOKUP(H353,Presupuesto!$B$11:$C$565,2,0)</f>
        <v>#N/A</v>
      </c>
      <c r="J353" s="218" t="s">
        <v>1364</v>
      </c>
      <c r="K353" s="98" t="s">
        <v>398</v>
      </c>
    </row>
    <row r="354" spans="3:11">
      <c r="C354" s="141"/>
      <c r="D354" s="158"/>
      <c r="E354" s="123"/>
      <c r="F354" s="97">
        <f t="shared" si="35"/>
        <v>0</v>
      </c>
      <c r="G354" s="161"/>
      <c r="H354" s="142"/>
      <c r="I354" s="130" t="e">
        <f>VLOOKUP(H354,Presupuesto!$B$11:$C$565,2,0)</f>
        <v>#N/A</v>
      </c>
      <c r="J354" s="218" t="s">
        <v>1364</v>
      </c>
      <c r="K354" s="98" t="s">
        <v>409</v>
      </c>
    </row>
    <row r="355" spans="3:11">
      <c r="C355" s="434"/>
      <c r="D355" s="434"/>
      <c r="E355" s="434"/>
      <c r="F355" s="434"/>
      <c r="G355" s="421"/>
      <c r="H355" s="434"/>
      <c r="I355" s="434"/>
      <c r="J355" s="434"/>
      <c r="K355" s="434"/>
    </row>
    <row r="356" spans="3:11" ht="15.75" thickBot="1"/>
    <row r="357" spans="3:11" ht="15.75" thickBot="1">
      <c r="C357" s="157" t="s">
        <v>53</v>
      </c>
      <c r="D357" s="353">
        <f>SUM(F364:F369)</f>
        <v>250807.435</v>
      </c>
      <c r="E357" s="434"/>
      <c r="F357" s="70"/>
      <c r="G357" s="79"/>
      <c r="H357" s="70"/>
      <c r="I357" s="70"/>
      <c r="J357" s="434"/>
      <c r="K357" s="434"/>
    </row>
    <row r="358" spans="3:11">
      <c r="C358" s="70"/>
      <c r="D358" s="31"/>
      <c r="E358" s="93"/>
      <c r="F358" s="93"/>
      <c r="G358" s="93"/>
      <c r="H358" s="76"/>
      <c r="I358" s="76"/>
      <c r="J358" s="76"/>
      <c r="K358" s="112"/>
    </row>
    <row r="359" spans="3:11">
      <c r="C359" s="70"/>
      <c r="D359" s="31"/>
      <c r="E359" s="93"/>
      <c r="F359" s="93"/>
      <c r="G359" s="93"/>
      <c r="H359" s="76"/>
      <c r="I359" s="76"/>
      <c r="J359" s="76"/>
      <c r="K359" s="112"/>
    </row>
    <row r="360" spans="3:11" ht="15.75">
      <c r="C360" s="202" t="s">
        <v>389</v>
      </c>
      <c r="D360" s="351" t="s">
        <v>1997</v>
      </c>
      <c r="E360" s="93"/>
      <c r="F360" s="93"/>
      <c r="G360" s="93"/>
      <c r="H360" s="76"/>
      <c r="I360" s="76"/>
      <c r="J360" s="76"/>
      <c r="K360" s="112"/>
    </row>
    <row r="361" spans="3:11" ht="18.75">
      <c r="C361" s="210" t="str">
        <f>IFERROR(VLOOKUP(D360,'1. Desarrollo e Innov. Curricu.'!$E:$F,2,FALSE),IFERROR(VLOOKUP(D360,'2. Investigación Científica'!$E:$F,2,FALSE),IFERROR(VLOOKUP(D360,'3. Vinculación Univ. Sociedad'!$E:$F,2,FALSE),IFERROR(VLOOKUP(D360,'4. Docencia y Profesorado Univ.'!$E:$F,2,FALSE),IFERROR(VLOOKUP(D360,'5. Estudiantes y Graduados'!$E:$F,2,FALSE),IFERROR(VLOOKUP(D360,'11. Gestion Administrativa'!$E:$F,2,FALSE),IFERROR(VLOOKUP(D360,'13. Gestión Académica'!$E:$F,2,FALSE),IFERROR(VLOOKUP(D360,'8. Asegura. de la Calid. y M'!$E:$F,2,FALSE),IFERROR(VLOOKUP(D360,'6. Gestión del Conocimiento'!$E:$F,2,FALSE),IFERROR(VLOOKUP(D360,'15. Gobernabilidad y Proceso...'!$E:$F,2,FALSE),IFERROR(VLOOKUP(D360,'12. Gestión del Talento Humano'!$E:$F,2,FALSE),IFERROR(VLOOKUP(D360,'14. Internacional... de la E.S.'!$E:$F,2,FALSE),IFERROR(VLOOKUP(D360,'10. Posgrado'!$E:$F,2,FALSE),IFERROR(VLOOKUP(D360,'17. Gestión TIC'!$E:$F,2,FALSE),IFERROR(VLOOKUP(D360,'16. Desa. del Sistema Educ.Sup.'!$E:$F,2,FALSE),IFERROR(VLOOKUP(D360,'9. Cultura de Inno. Insti...'!$E:$F,2,FALSE),VLOOKUP(D360,'7. Lo Esencial de la Reforma U.'!$E:$F,2,0)))))))))))))))))</f>
        <v xml:space="preserve">1. agenda de trabajo 2. seguimiento a los acuerdos que se establezcan </v>
      </c>
      <c r="D361" s="31"/>
      <c r="E361" s="93"/>
      <c r="F361" s="93"/>
      <c r="G361" s="93"/>
      <c r="H361" s="76"/>
      <c r="I361" s="76"/>
      <c r="J361" s="76"/>
      <c r="K361" s="112"/>
    </row>
    <row r="362" spans="3:11" ht="15.75" thickBot="1">
      <c r="C362" s="434"/>
      <c r="D362" s="434"/>
      <c r="E362" s="434"/>
      <c r="F362" s="93"/>
      <c r="G362" s="76"/>
      <c r="H362" s="76"/>
      <c r="I362" s="76"/>
      <c r="J362" s="434"/>
      <c r="K362" s="434"/>
    </row>
    <row r="363" spans="3:11" ht="30.75" thickBot="1">
      <c r="C363" s="129" t="s">
        <v>44</v>
      </c>
      <c r="D363" s="129" t="s">
        <v>55</v>
      </c>
      <c r="E363" s="136" t="s">
        <v>57</v>
      </c>
      <c r="F363" s="135" t="s">
        <v>27</v>
      </c>
      <c r="G363" s="133" t="s">
        <v>128</v>
      </c>
      <c r="H363" s="136" t="s">
        <v>46</v>
      </c>
      <c r="I363" s="133" t="s">
        <v>129</v>
      </c>
      <c r="J363" s="133" t="s">
        <v>407</v>
      </c>
      <c r="K363" s="133" t="s">
        <v>408</v>
      </c>
    </row>
    <row r="364" spans="3:11">
      <c r="C364" s="220" t="s">
        <v>443</v>
      </c>
      <c r="D364" s="221">
        <v>5</v>
      </c>
      <c r="E364" s="219">
        <f>HLOOKUP(C364,$AH$2:$BU$3,2,0)</f>
        <v>5934.951</v>
      </c>
      <c r="F364" s="97">
        <f t="shared" ref="F364:F366" si="36">D364*E364</f>
        <v>29674.755000000001</v>
      </c>
      <c r="G364" s="161" t="s">
        <v>126</v>
      </c>
      <c r="H364" s="438" t="s">
        <v>752</v>
      </c>
      <c r="I364" s="130" t="str">
        <f>VLOOKUP(H364,Presupuesto!$B$11:$C$565,2,0)</f>
        <v>PASAJES AL EXTERIOR</v>
      </c>
      <c r="J364" s="218" t="s">
        <v>1364</v>
      </c>
      <c r="K364" s="98" t="s">
        <v>391</v>
      </c>
    </row>
    <row r="365" spans="3:11" ht="15.75">
      <c r="C365" s="667" t="s">
        <v>2002</v>
      </c>
      <c r="D365" s="158">
        <v>1</v>
      </c>
      <c r="E365" s="123">
        <v>30000</v>
      </c>
      <c r="F365" s="97">
        <f t="shared" si="36"/>
        <v>30000</v>
      </c>
      <c r="G365" s="161" t="s">
        <v>126</v>
      </c>
      <c r="H365" s="438" t="s">
        <v>752</v>
      </c>
      <c r="I365" s="130" t="str">
        <f>VLOOKUP(H365,Presupuesto!$B$11:$C$565,2,0)</f>
        <v>PASAJES AL EXTERIOR</v>
      </c>
      <c r="J365" s="218" t="s">
        <v>1364</v>
      </c>
      <c r="K365" s="98" t="s">
        <v>409</v>
      </c>
    </row>
    <row r="366" spans="3:11" ht="15.75" thickBot="1">
      <c r="C366" s="141" t="s">
        <v>2003</v>
      </c>
      <c r="D366" s="158">
        <v>5</v>
      </c>
      <c r="E366" s="123">
        <v>1100</v>
      </c>
      <c r="F366" s="97">
        <f t="shared" si="36"/>
        <v>5500</v>
      </c>
      <c r="G366" s="161" t="s">
        <v>126</v>
      </c>
      <c r="H366" s="438" t="s">
        <v>752</v>
      </c>
      <c r="I366" s="130" t="str">
        <f>VLOOKUP(H366,Presupuesto!$B$11:$C$565,2,0)</f>
        <v>PASAJES AL EXTERIOR</v>
      </c>
      <c r="J366" s="218" t="s">
        <v>1364</v>
      </c>
      <c r="K366" s="98" t="s">
        <v>409</v>
      </c>
    </row>
    <row r="367" spans="3:11">
      <c r="C367" s="220" t="s">
        <v>447</v>
      </c>
      <c r="D367" s="221">
        <v>15</v>
      </c>
      <c r="E367" s="219">
        <f>HLOOKUP(C367,$AH$2:$BU$3,2,0)</f>
        <v>5275.5120000000006</v>
      </c>
      <c r="F367" s="97">
        <f t="shared" ref="F367" si="37">D367*E367</f>
        <v>79132.680000000008</v>
      </c>
      <c r="G367" s="161" t="s">
        <v>126</v>
      </c>
      <c r="H367" s="438" t="s">
        <v>752</v>
      </c>
      <c r="I367" s="130" t="str">
        <f>VLOOKUP(H367,Presupuesto!$B$11:$C$565,2,0)</f>
        <v>PASAJES AL EXTERIOR</v>
      </c>
      <c r="J367" s="218" t="s">
        <v>1364</v>
      </c>
      <c r="K367" s="98" t="s">
        <v>398</v>
      </c>
    </row>
    <row r="368" spans="3:11" ht="15.75">
      <c r="C368" s="667" t="s">
        <v>2002</v>
      </c>
      <c r="D368" s="158">
        <v>3</v>
      </c>
      <c r="E368" s="123">
        <v>30000</v>
      </c>
      <c r="F368" s="97">
        <f t="shared" ref="F368:F369" si="38">D368*E368</f>
        <v>90000</v>
      </c>
      <c r="G368" s="161" t="s">
        <v>126</v>
      </c>
      <c r="H368" s="438" t="s">
        <v>752</v>
      </c>
      <c r="I368" s="130" t="str">
        <f>VLOOKUP(H368,Presupuesto!$B$11:$C$565,2,0)</f>
        <v>PASAJES AL EXTERIOR</v>
      </c>
      <c r="J368" s="218" t="s">
        <v>1364</v>
      </c>
      <c r="K368" s="98" t="s">
        <v>398</v>
      </c>
    </row>
    <row r="369" spans="3:11">
      <c r="C369" s="141" t="s">
        <v>2003</v>
      </c>
      <c r="D369" s="158">
        <v>15</v>
      </c>
      <c r="E369" s="123">
        <v>1100</v>
      </c>
      <c r="F369" s="97">
        <f t="shared" si="38"/>
        <v>16500</v>
      </c>
      <c r="G369" s="161" t="s">
        <v>126</v>
      </c>
      <c r="H369" s="438" t="s">
        <v>752</v>
      </c>
      <c r="I369" s="130" t="str">
        <f>VLOOKUP(H369,Presupuesto!$B$11:$C$565,2,0)</f>
        <v>PASAJES AL EXTERIOR</v>
      </c>
      <c r="J369" s="218" t="s">
        <v>1364</v>
      </c>
      <c r="K369" s="98" t="s">
        <v>398</v>
      </c>
    </row>
    <row r="371" spans="3:11" ht="15.75" thickBot="1"/>
    <row r="372" spans="3:11" ht="15.75" thickBot="1">
      <c r="C372" s="157" t="s">
        <v>53</v>
      </c>
      <c r="D372" s="353">
        <f>SUM(F379:F382)</f>
        <v>252000</v>
      </c>
      <c r="E372" s="434"/>
      <c r="F372" s="70"/>
      <c r="G372" s="79"/>
      <c r="H372" s="70"/>
      <c r="I372" s="70"/>
      <c r="J372" s="434"/>
      <c r="K372" s="434"/>
    </row>
    <row r="373" spans="3:11">
      <c r="C373" s="70"/>
      <c r="D373" s="31"/>
      <c r="E373" s="93"/>
      <c r="F373" s="93"/>
      <c r="G373" s="93"/>
      <c r="H373" s="76"/>
      <c r="I373" s="76"/>
      <c r="J373" s="76"/>
      <c r="K373" s="112"/>
    </row>
    <row r="374" spans="3:11">
      <c r="C374" s="70"/>
      <c r="D374" s="31"/>
      <c r="E374" s="93"/>
      <c r="F374" s="93"/>
      <c r="G374" s="93"/>
      <c r="H374" s="76"/>
      <c r="I374" s="76"/>
      <c r="J374" s="76"/>
      <c r="K374" s="112"/>
    </row>
    <row r="375" spans="3:11" ht="15.75">
      <c r="C375" s="202" t="s">
        <v>389</v>
      </c>
      <c r="D375" s="351" t="s">
        <v>2006</v>
      </c>
      <c r="E375" s="93"/>
      <c r="F375" s="93"/>
      <c r="G375" s="93"/>
      <c r="H375" s="76"/>
      <c r="I375" s="76"/>
      <c r="J375" s="76"/>
      <c r="K375" s="112"/>
    </row>
    <row r="376" spans="3:11" ht="18.75">
      <c r="C376" s="210" t="str">
        <f>IFERROR(VLOOKUP(D375,'1. Desarrollo e Innov. Curricu.'!$E:$F,2,FALSE),IFERROR(VLOOKUP(D375,'2. Investigación Científica'!$E:$F,2,FALSE),IFERROR(VLOOKUP(D375,'3. Vinculación Univ. Sociedad'!$E:$F,2,FALSE),IFERROR(VLOOKUP(D375,'4. Docencia y Profesorado Univ.'!$E:$F,2,FALSE),IFERROR(VLOOKUP(D375,'5. Estudiantes y Graduados'!$E:$F,2,FALSE),IFERROR(VLOOKUP(D375,'11. Gestion Administrativa'!$E:$F,2,FALSE),IFERROR(VLOOKUP(D375,'13. Gestión Académica'!$E:$F,2,FALSE),IFERROR(VLOOKUP(D375,'8. Asegura. de la Calid. y M'!$E:$F,2,FALSE),IFERROR(VLOOKUP(D375,'6. Gestión del Conocimiento'!$E:$F,2,FALSE),IFERROR(VLOOKUP(D375,'15. Gobernabilidad y Proceso...'!$E:$F,2,FALSE),IFERROR(VLOOKUP(D375,'12. Gestión del Talento Humano'!$E:$F,2,FALSE),IFERROR(VLOOKUP(D375,'14. Internacional... de la E.S.'!$E:$F,2,FALSE),IFERROR(VLOOKUP(D375,'10. Posgrado'!$E:$F,2,FALSE),IFERROR(VLOOKUP(D375,'17. Gestión TIC'!$E:$F,2,FALSE),IFERROR(VLOOKUP(D375,'16. Desa. del Sistema Educ.Sup.'!$E:$F,2,FALSE),IFERROR(VLOOKUP(D375,'9. Cultura de Inno. Insti...'!$E:$F,2,FALSE),VLOOKUP(D375,'7. Lo Esencial de la Reforma U.'!$E:$F,2,0)))))))))))))))))</f>
        <v xml:space="preserve">1. Identificacion y analisis  del perfil del estudiante o academico visitante 2. contrato de estudio o plan de trabajo 3. gestion academico administrativa de la recepcion 4. seguimiento durante la visita </v>
      </c>
      <c r="D376" s="31"/>
      <c r="E376" s="93"/>
      <c r="F376" s="93"/>
      <c r="G376" s="93"/>
      <c r="H376" s="76"/>
      <c r="I376" s="76"/>
      <c r="J376" s="76"/>
      <c r="K376" s="112"/>
    </row>
    <row r="377" spans="3:11" ht="15.75" thickBot="1">
      <c r="C377" s="434"/>
      <c r="D377" s="434"/>
      <c r="E377" s="434"/>
      <c r="F377" s="93"/>
      <c r="G377" s="76"/>
      <c r="H377" s="76"/>
      <c r="I377" s="76"/>
      <c r="J377" s="434"/>
      <c r="K377" s="434"/>
    </row>
    <row r="378" spans="3:11" ht="30.75" thickBot="1">
      <c r="C378" s="129" t="s">
        <v>44</v>
      </c>
      <c r="D378" s="129" t="s">
        <v>55</v>
      </c>
      <c r="E378" s="136" t="s">
        <v>57</v>
      </c>
      <c r="F378" s="135" t="s">
        <v>27</v>
      </c>
      <c r="G378" s="133" t="s">
        <v>128</v>
      </c>
      <c r="H378" s="136" t="s">
        <v>46</v>
      </c>
      <c r="I378" s="133" t="s">
        <v>129</v>
      </c>
      <c r="J378" s="133" t="s">
        <v>407</v>
      </c>
      <c r="K378" s="133" t="s">
        <v>408</v>
      </c>
    </row>
    <row r="379" spans="3:11">
      <c r="C379" s="220" t="s">
        <v>443</v>
      </c>
      <c r="D379" s="221"/>
      <c r="E379" s="219">
        <f>HLOOKUP(C379,$AH$2:$BU$3,2,0)</f>
        <v>5934.951</v>
      </c>
      <c r="F379" s="97">
        <f t="shared" ref="F379:F382" si="39">D379*E379</f>
        <v>0</v>
      </c>
      <c r="G379" s="161" t="s">
        <v>126</v>
      </c>
      <c r="H379" s="438" t="s">
        <v>752</v>
      </c>
      <c r="I379" s="130" t="str">
        <f>VLOOKUP(H379,Presupuesto!$B$11:$C$565,2,0)</f>
        <v>PASAJES AL EXTERIOR</v>
      </c>
      <c r="J379" s="218" t="s">
        <v>1364</v>
      </c>
      <c r="K379" s="98" t="s">
        <v>391</v>
      </c>
    </row>
    <row r="380" spans="3:11" ht="15.75">
      <c r="C380" s="667" t="s">
        <v>2002</v>
      </c>
      <c r="D380" s="158">
        <v>2</v>
      </c>
      <c r="E380" s="123">
        <v>30000</v>
      </c>
      <c r="F380" s="97">
        <f t="shared" si="39"/>
        <v>60000</v>
      </c>
      <c r="G380" s="161" t="s">
        <v>126</v>
      </c>
      <c r="H380" s="438" t="s">
        <v>752</v>
      </c>
      <c r="I380" s="130" t="str">
        <f>VLOOKUP(H380,Presupuesto!$B$11:$C$565,2,0)</f>
        <v>PASAJES AL EXTERIOR</v>
      </c>
      <c r="J380" s="218" t="s">
        <v>1364</v>
      </c>
      <c r="K380" s="98" t="s">
        <v>409</v>
      </c>
    </row>
    <row r="381" spans="3:11">
      <c r="C381" s="141" t="s">
        <v>2011</v>
      </c>
      <c r="D381" s="158">
        <v>8</v>
      </c>
      <c r="E381" s="123">
        <v>15000</v>
      </c>
      <c r="F381" s="97">
        <f t="shared" si="39"/>
        <v>120000</v>
      </c>
      <c r="G381" s="161" t="s">
        <v>126</v>
      </c>
      <c r="H381" s="438" t="s">
        <v>295</v>
      </c>
      <c r="I381" s="130" t="str">
        <f>VLOOKUP(H381,Presupuesto!$B$11:$C$565,2,0)</f>
        <v>OTROS SERVICIOS COMERCIALES Y FINANCIEROS N.C.</v>
      </c>
      <c r="J381" s="218" t="s">
        <v>1364</v>
      </c>
      <c r="K381" s="98" t="s">
        <v>409</v>
      </c>
    </row>
    <row r="382" spans="3:11">
      <c r="C382" s="141" t="s">
        <v>2003</v>
      </c>
      <c r="D382" s="158">
        <v>240</v>
      </c>
      <c r="E382" s="123">
        <v>300</v>
      </c>
      <c r="F382" s="97">
        <f t="shared" si="39"/>
        <v>72000</v>
      </c>
      <c r="G382" s="161" t="s">
        <v>126</v>
      </c>
      <c r="H382" s="438" t="s">
        <v>752</v>
      </c>
      <c r="I382" s="130" t="str">
        <f>VLOOKUP(H382,Presupuesto!$B$11:$C$565,2,0)</f>
        <v>PASAJES AL EXTERIOR</v>
      </c>
      <c r="J382" s="218" t="s">
        <v>1364</v>
      </c>
      <c r="K382" s="98" t="s">
        <v>398</v>
      </c>
    </row>
    <row r="384" spans="3:11" ht="15.75" thickBot="1"/>
    <row r="385" spans="3:11" ht="15.75" thickBot="1">
      <c r="C385" s="157" t="s">
        <v>53</v>
      </c>
      <c r="D385" s="353">
        <f>SUM(F392:F395)</f>
        <v>20000</v>
      </c>
      <c r="E385" s="434"/>
      <c r="F385" s="70"/>
      <c r="G385" s="79"/>
      <c r="H385" s="70"/>
      <c r="I385" s="70"/>
      <c r="J385" s="434"/>
      <c r="K385" s="434"/>
    </row>
    <row r="386" spans="3:11">
      <c r="C386" s="70"/>
      <c r="D386" s="31"/>
      <c r="E386" s="93"/>
      <c r="F386" s="93"/>
      <c r="G386" s="93"/>
      <c r="H386" s="76"/>
      <c r="I386" s="76"/>
      <c r="J386" s="76"/>
      <c r="K386" s="112"/>
    </row>
    <row r="387" spans="3:11">
      <c r="C387" s="70"/>
      <c r="D387" s="31"/>
      <c r="E387" s="93"/>
      <c r="F387" s="93"/>
      <c r="G387" s="93"/>
      <c r="H387" s="76"/>
      <c r="I387" s="76"/>
      <c r="J387" s="76"/>
      <c r="K387" s="112"/>
    </row>
    <row r="388" spans="3:11" ht="15.75">
      <c r="C388" s="202" t="s">
        <v>389</v>
      </c>
      <c r="D388" s="351" t="s">
        <v>2013</v>
      </c>
      <c r="E388" s="93"/>
      <c r="F388" s="93"/>
      <c r="G388" s="93"/>
      <c r="H388" s="76"/>
      <c r="I388" s="76"/>
      <c r="J388" s="76"/>
      <c r="K388" s="112"/>
    </row>
    <row r="389" spans="3:11" ht="18.75">
      <c r="C389" s="210" t="str">
        <f>IFERROR(VLOOKUP(D388,'1. Desarrollo e Innov. Curricu.'!$E:$F,2,FALSE),IFERROR(VLOOKUP(D388,'2. Investigación Científica'!$E:$F,2,FALSE),IFERROR(VLOOKUP(D388,'3. Vinculación Univ. Sociedad'!$E:$F,2,FALSE),IFERROR(VLOOKUP(D388,'4. Docencia y Profesorado Univ.'!$E:$F,2,FALSE),IFERROR(VLOOKUP(D388,'5. Estudiantes y Graduados'!$E:$F,2,FALSE),IFERROR(VLOOKUP(D388,'11. Gestion Administrativa'!$E:$F,2,FALSE),IFERROR(VLOOKUP(D388,'13. Gestión Académica'!$E:$F,2,FALSE),IFERROR(VLOOKUP(D388,'8. Asegura. de la Calid. y M'!$E:$F,2,FALSE),IFERROR(VLOOKUP(D388,'6. Gestión del Conocimiento'!$E:$F,2,FALSE),IFERROR(VLOOKUP(D388,'15. Gobernabilidad y Proceso...'!$E:$F,2,FALSE),IFERROR(VLOOKUP(D388,'12. Gestión del Talento Humano'!$E:$F,2,FALSE),IFERROR(VLOOKUP(D388,'14. Internacional... de la E.S.'!$E:$F,2,FALSE),IFERROR(VLOOKUP(D388,'10. Posgrado'!$E:$F,2,FALSE),IFERROR(VLOOKUP(D388,'17. Gestión TIC'!$E:$F,2,FALSE),IFERROR(VLOOKUP(D388,'16. Desa. del Sistema Educ.Sup.'!$E:$F,2,FALSE),IFERROR(VLOOKUP(D388,'9. Cultura de Inno. Insti...'!$E:$F,2,FALSE),VLOOKUP(D388,'7. Lo Esencial de la Reforma U.'!$E:$F,2,0)))))))))))))))))</f>
        <v xml:space="preserve">1. gestionar la impresión de boletines de becas y trifolios informativos, convocatorias de proyectos de movilidad, 2. distribucion del material impreso </v>
      </c>
      <c r="D389" s="31"/>
      <c r="E389" s="93"/>
      <c r="F389" s="93"/>
      <c r="G389" s="93"/>
      <c r="H389" s="76"/>
      <c r="I389" s="76"/>
      <c r="J389" s="76"/>
      <c r="K389" s="112"/>
    </row>
    <row r="390" spans="3:11" ht="15.75" thickBot="1">
      <c r="C390" s="434"/>
      <c r="D390" s="434"/>
      <c r="E390" s="434"/>
      <c r="F390" s="93"/>
      <c r="G390" s="76"/>
      <c r="H390" s="76"/>
      <c r="I390" s="76"/>
      <c r="J390" s="434"/>
      <c r="K390" s="434"/>
    </row>
    <row r="391" spans="3:11" ht="30.75" thickBot="1">
      <c r="C391" s="129" t="s">
        <v>44</v>
      </c>
      <c r="D391" s="129" t="s">
        <v>55</v>
      </c>
      <c r="E391" s="136" t="s">
        <v>57</v>
      </c>
      <c r="F391" s="135" t="s">
        <v>27</v>
      </c>
      <c r="G391" s="133" t="s">
        <v>128</v>
      </c>
      <c r="H391" s="136" t="s">
        <v>46</v>
      </c>
      <c r="I391" s="133" t="s">
        <v>129</v>
      </c>
      <c r="J391" s="133" t="s">
        <v>407</v>
      </c>
      <c r="K391" s="133" t="s">
        <v>408</v>
      </c>
    </row>
    <row r="392" spans="3:11">
      <c r="C392" s="220" t="s">
        <v>443</v>
      </c>
      <c r="D392" s="221"/>
      <c r="E392" s="219">
        <f>HLOOKUP(C392,$AH$2:$BU$3,2,0)</f>
        <v>5934.951</v>
      </c>
      <c r="F392" s="97">
        <f t="shared" ref="F392:F395" si="40">D392*E392</f>
        <v>0</v>
      </c>
      <c r="G392" s="161" t="s">
        <v>126</v>
      </c>
      <c r="H392" s="438" t="s">
        <v>752</v>
      </c>
      <c r="I392" s="130" t="str">
        <f>VLOOKUP(H392,Presupuesto!$B$11:$C$565,2,0)</f>
        <v>PASAJES AL EXTERIOR</v>
      </c>
      <c r="J392" s="218" t="s">
        <v>1364</v>
      </c>
      <c r="K392" s="98" t="s">
        <v>391</v>
      </c>
    </row>
    <row r="393" spans="3:11" ht="15.75">
      <c r="C393" s="667" t="s">
        <v>1947</v>
      </c>
      <c r="D393" s="158">
        <v>4</v>
      </c>
      <c r="E393" s="123">
        <v>5000</v>
      </c>
      <c r="F393" s="97">
        <f t="shared" si="40"/>
        <v>20000</v>
      </c>
      <c r="G393" s="161" t="s">
        <v>126</v>
      </c>
      <c r="H393" s="438" t="s">
        <v>816</v>
      </c>
      <c r="I393" s="130" t="str">
        <f>VLOOKUP(H393,Presupuesto!$B$11:$C$565,2,0)</f>
        <v>PRODUCTOS DE ARTES GRAFICAS</v>
      </c>
      <c r="J393" s="218" t="s">
        <v>1364</v>
      </c>
      <c r="K393" s="98" t="s">
        <v>409</v>
      </c>
    </row>
    <row r="394" spans="3:11">
      <c r="C394" s="141"/>
      <c r="D394" s="158"/>
      <c r="E394" s="123">
        <v>15000</v>
      </c>
      <c r="F394" s="97">
        <f t="shared" si="40"/>
        <v>0</v>
      </c>
      <c r="G394" s="161" t="s">
        <v>126</v>
      </c>
      <c r="H394" s="438" t="s">
        <v>295</v>
      </c>
      <c r="I394" s="130" t="str">
        <f>VLOOKUP(H394,Presupuesto!$B$11:$C$565,2,0)</f>
        <v>OTROS SERVICIOS COMERCIALES Y FINANCIEROS N.C.</v>
      </c>
      <c r="J394" s="218" t="s">
        <v>1364</v>
      </c>
      <c r="K394" s="98" t="s">
        <v>409</v>
      </c>
    </row>
    <row r="395" spans="3:11">
      <c r="C395" s="141"/>
      <c r="D395" s="158"/>
      <c r="E395" s="123">
        <v>300</v>
      </c>
      <c r="F395" s="97">
        <f t="shared" si="40"/>
        <v>0</v>
      </c>
      <c r="G395" s="161" t="s">
        <v>126</v>
      </c>
      <c r="H395" s="438" t="s">
        <v>752</v>
      </c>
      <c r="I395" s="130" t="str">
        <f>VLOOKUP(H395,Presupuesto!$B$11:$C$565,2,0)</f>
        <v>PASAJES AL EXTERIOR</v>
      </c>
      <c r="J395" s="218" t="s">
        <v>1364</v>
      </c>
      <c r="K395" s="98" t="s">
        <v>398</v>
      </c>
    </row>
    <row r="397" spans="3:11" ht="15.75" thickBot="1"/>
    <row r="398" spans="3:11" ht="15.75" thickBot="1">
      <c r="C398" s="157" t="s">
        <v>53</v>
      </c>
      <c r="D398" s="353">
        <f>SUM(F405:F410)</f>
        <v>142000</v>
      </c>
      <c r="E398" s="434"/>
      <c r="F398" s="70"/>
      <c r="G398" s="79"/>
      <c r="H398" s="70"/>
      <c r="I398" s="70"/>
      <c r="J398" s="434"/>
      <c r="K398" s="434"/>
    </row>
    <row r="399" spans="3:11">
      <c r="C399" s="70"/>
      <c r="D399" s="31"/>
      <c r="E399" s="93"/>
      <c r="F399" s="93"/>
      <c r="G399" s="93"/>
      <c r="H399" s="76"/>
      <c r="I399" s="76"/>
      <c r="J399" s="76"/>
      <c r="K399" s="112"/>
    </row>
    <row r="400" spans="3:11">
      <c r="C400" s="70"/>
      <c r="D400" s="31"/>
      <c r="E400" s="93"/>
      <c r="F400" s="93"/>
      <c r="G400" s="93"/>
      <c r="H400" s="76"/>
      <c r="I400" s="76"/>
      <c r="J400" s="76"/>
      <c r="K400" s="112"/>
    </row>
    <row r="401" spans="3:11" ht="15.75">
      <c r="C401" s="202" t="s">
        <v>389</v>
      </c>
      <c r="D401" s="351" t="s">
        <v>2021</v>
      </c>
      <c r="E401" s="93"/>
      <c r="F401" s="93"/>
      <c r="G401" s="93"/>
      <c r="H401" s="76"/>
      <c r="I401" s="76"/>
      <c r="J401" s="76"/>
      <c r="K401" s="112"/>
    </row>
    <row r="402" spans="3:11" ht="18.75">
      <c r="C402" s="210" t="str">
        <f>IFERROR(VLOOKUP(D401,'1. Desarrollo e Innov. Curricu.'!$E:$F,2,FALSE),IFERROR(VLOOKUP(D401,'2. Investigación Científica'!$E:$F,2,FALSE),IFERROR(VLOOKUP(D401,'3. Vinculación Univ. Sociedad'!$E:$F,2,FALSE),IFERROR(VLOOKUP(D401,'4. Docencia y Profesorado Univ.'!$E:$F,2,FALSE),IFERROR(VLOOKUP(D401,'5. Estudiantes y Graduados'!$E:$F,2,FALSE),IFERROR(VLOOKUP(D401,'11. Gestion Administrativa'!$E:$F,2,FALSE),IFERROR(VLOOKUP(D401,'13. Gestión Académica'!$E:$F,2,FALSE),IFERROR(VLOOKUP(D401,'8. Asegura. de la Calid. y M'!$E:$F,2,FALSE),IFERROR(VLOOKUP(D401,'6. Gestión del Conocimiento'!$E:$F,2,FALSE),IFERROR(VLOOKUP(D401,'15. Gobernabilidad y Proceso...'!$E:$F,2,FALSE),IFERROR(VLOOKUP(D401,'12. Gestión del Talento Humano'!$E:$F,2,FALSE),IFERROR(VLOOKUP(D401,'14. Internacional... de la E.S.'!$E:$F,2,FALSE),IFERROR(VLOOKUP(D401,'10. Posgrado'!$E:$F,2,FALSE),IFERROR(VLOOKUP(D401,'17. Gestión TIC'!$E:$F,2,FALSE),IFERROR(VLOOKUP(D401,'16. Desa. del Sistema Educ.Sup.'!$E:$F,2,FALSE),IFERROR(VLOOKUP(D401,'9. Cultura de Inno. Insti...'!$E:$F,2,FALSE),VLOOKUP(D401,'7. Lo Esencial de la Reforma U.'!$E:$F,2,0)))))))))))))))))</f>
        <v xml:space="preserve">1. coordinacion de enlaces 2. planificacion de los eventos 3. montaje del evento </v>
      </c>
      <c r="D402" s="31"/>
      <c r="E402" s="93"/>
      <c r="F402" s="93"/>
      <c r="G402" s="93"/>
      <c r="H402" s="76"/>
      <c r="I402" s="76"/>
      <c r="J402" s="76"/>
      <c r="K402" s="112"/>
    </row>
    <row r="403" spans="3:11" ht="15.75" thickBot="1">
      <c r="C403" s="434"/>
      <c r="D403" s="434"/>
      <c r="E403" s="434"/>
      <c r="F403" s="93"/>
      <c r="G403" s="76"/>
      <c r="H403" s="76"/>
      <c r="I403" s="76"/>
      <c r="J403" s="434"/>
      <c r="K403" s="434"/>
    </row>
    <row r="404" spans="3:11" ht="30.75" thickBot="1">
      <c r="C404" s="129" t="s">
        <v>44</v>
      </c>
      <c r="D404" s="129" t="s">
        <v>55</v>
      </c>
      <c r="E404" s="136" t="s">
        <v>57</v>
      </c>
      <c r="F404" s="135" t="s">
        <v>27</v>
      </c>
      <c r="G404" s="133" t="s">
        <v>128</v>
      </c>
      <c r="H404" s="136" t="s">
        <v>46</v>
      </c>
      <c r="I404" s="133" t="s">
        <v>129</v>
      </c>
      <c r="J404" s="133" t="s">
        <v>407</v>
      </c>
      <c r="K404" s="133" t="s">
        <v>408</v>
      </c>
    </row>
    <row r="405" spans="3:11">
      <c r="C405" s="220" t="s">
        <v>443</v>
      </c>
      <c r="D405" s="221"/>
      <c r="E405" s="219">
        <f>HLOOKUP(C405,$AH$2:$BU$3,2,0)</f>
        <v>5934.951</v>
      </c>
      <c r="F405" s="97">
        <f t="shared" ref="F405:F410" si="41">D405*E405</f>
        <v>0</v>
      </c>
      <c r="G405" s="161" t="s">
        <v>126</v>
      </c>
      <c r="H405" s="438" t="s">
        <v>752</v>
      </c>
      <c r="I405" s="130" t="str">
        <f>VLOOKUP(H405,Presupuesto!$B$11:$C$565,2,0)</f>
        <v>PASAJES AL EXTERIOR</v>
      </c>
      <c r="J405" s="218" t="s">
        <v>1364</v>
      </c>
      <c r="K405" s="98" t="s">
        <v>391</v>
      </c>
    </row>
    <row r="406" spans="3:11">
      <c r="C406" s="141" t="s">
        <v>1828</v>
      </c>
      <c r="D406" s="158">
        <v>4</v>
      </c>
      <c r="E406" s="123">
        <v>2000</v>
      </c>
      <c r="F406" s="97">
        <f t="shared" si="41"/>
        <v>8000</v>
      </c>
      <c r="G406" s="161" t="s">
        <v>126</v>
      </c>
      <c r="H406" s="438" t="s">
        <v>295</v>
      </c>
      <c r="I406" s="130" t="str">
        <f>VLOOKUP(H406,Presupuesto!$B$11:$C$565,2,0)</f>
        <v>OTROS SERVICIOS COMERCIALES Y FINANCIEROS N.C.</v>
      </c>
      <c r="J406" s="218" t="s">
        <v>1364</v>
      </c>
      <c r="K406" s="98" t="s">
        <v>409</v>
      </c>
    </row>
    <row r="407" spans="3:11">
      <c r="C407" s="141" t="s">
        <v>2023</v>
      </c>
      <c r="D407" s="158">
        <v>4</v>
      </c>
      <c r="E407" s="123">
        <v>6000</v>
      </c>
      <c r="F407" s="97">
        <f t="shared" si="41"/>
        <v>24000</v>
      </c>
      <c r="G407" s="161" t="s">
        <v>126</v>
      </c>
      <c r="H407" s="438" t="s">
        <v>295</v>
      </c>
      <c r="I407" s="130" t="str">
        <f>VLOOKUP(H407,Presupuesto!$B$11:$C$565,2,0)</f>
        <v>OTROS SERVICIOS COMERCIALES Y FINANCIEROS N.C.</v>
      </c>
      <c r="J407" s="218" t="s">
        <v>1364</v>
      </c>
      <c r="K407" s="98" t="s">
        <v>409</v>
      </c>
    </row>
    <row r="408" spans="3:11">
      <c r="C408" s="141" t="s">
        <v>1851</v>
      </c>
      <c r="D408" s="158">
        <v>900</v>
      </c>
      <c r="E408" s="123">
        <v>100</v>
      </c>
      <c r="F408" s="97">
        <f t="shared" si="41"/>
        <v>90000</v>
      </c>
      <c r="G408" s="161" t="s">
        <v>126</v>
      </c>
      <c r="H408" s="438" t="s">
        <v>789</v>
      </c>
      <c r="I408" s="130" t="str">
        <f>VLOOKUP(H408,Presupuesto!$B$11:$C$565,2,0)</f>
        <v>ALIMENTOS B EBIDAS PARA PERSONAS</v>
      </c>
      <c r="J408" s="218" t="s">
        <v>1364</v>
      </c>
      <c r="K408" s="98" t="s">
        <v>398</v>
      </c>
    </row>
    <row r="409" spans="3:11">
      <c r="C409" s="141" t="s">
        <v>1843</v>
      </c>
      <c r="D409" s="158">
        <v>1</v>
      </c>
      <c r="E409" s="123">
        <v>10000</v>
      </c>
      <c r="F409" s="97">
        <f t="shared" si="41"/>
        <v>10000</v>
      </c>
      <c r="G409" s="161" t="s">
        <v>126</v>
      </c>
      <c r="H409" s="438" t="s">
        <v>868</v>
      </c>
      <c r="I409" s="130" t="str">
        <f>VLOOKUP(H409,Presupuesto!$B$11:$C$565,2,0)</f>
        <v>GASOLINA</v>
      </c>
      <c r="J409" s="218" t="s">
        <v>1364</v>
      </c>
      <c r="K409" s="98" t="s">
        <v>398</v>
      </c>
    </row>
    <row r="410" spans="3:11">
      <c r="C410" s="141" t="s">
        <v>1843</v>
      </c>
      <c r="D410" s="158">
        <v>1</v>
      </c>
      <c r="E410" s="123">
        <v>10000</v>
      </c>
      <c r="F410" s="97">
        <f t="shared" si="41"/>
        <v>10000</v>
      </c>
      <c r="G410" s="161" t="s">
        <v>126</v>
      </c>
      <c r="H410" s="438" t="s">
        <v>870</v>
      </c>
      <c r="I410" s="130" t="str">
        <f>VLOOKUP(H410,Presupuesto!$B$11:$C$565,2,0)</f>
        <v>DIESEL</v>
      </c>
      <c r="J410" s="218" t="s">
        <v>1364</v>
      </c>
      <c r="K410" s="98" t="s">
        <v>398</v>
      </c>
    </row>
    <row r="412" spans="3:11" ht="15.75" thickBot="1"/>
    <row r="413" spans="3:11" ht="15.75" thickBot="1">
      <c r="C413" s="157" t="s">
        <v>53</v>
      </c>
      <c r="D413" s="353">
        <f>SUM(F420:F439)</f>
        <v>454300</v>
      </c>
      <c r="E413" s="434"/>
      <c r="F413" s="70"/>
      <c r="G413" s="79"/>
      <c r="H413" s="70"/>
      <c r="I413" s="70"/>
      <c r="J413" s="434"/>
      <c r="K413" s="434"/>
    </row>
    <row r="414" spans="3:11">
      <c r="C414" s="70"/>
      <c r="D414" s="31"/>
      <c r="E414" s="93"/>
      <c r="F414" s="93"/>
      <c r="G414" s="93"/>
      <c r="H414" s="76"/>
      <c r="I414" s="76"/>
      <c r="J414" s="76"/>
      <c r="K414" s="112"/>
    </row>
    <row r="415" spans="3:11">
      <c r="C415" s="70"/>
      <c r="D415" s="31"/>
      <c r="E415" s="93"/>
      <c r="F415" s="93"/>
      <c r="G415" s="93"/>
      <c r="H415" s="76"/>
      <c r="I415" s="76"/>
      <c r="J415" s="76"/>
      <c r="K415" s="112"/>
    </row>
    <row r="416" spans="3:11" ht="15.75">
      <c r="C416" s="202" t="s">
        <v>389</v>
      </c>
      <c r="D416" s="351" t="s">
        <v>2054</v>
      </c>
      <c r="E416" s="93"/>
      <c r="F416" s="93"/>
      <c r="G416" s="93"/>
      <c r="H416" s="76"/>
      <c r="I416" s="76"/>
      <c r="J416" s="76"/>
      <c r="K416" s="112"/>
    </row>
    <row r="417" spans="3:11" ht="18.75">
      <c r="C417" s="210" t="str">
        <f>IFERROR(VLOOKUP(D416,'1. Desarrollo e Innov. Curricu.'!$E:$F,2,FALSE),IFERROR(VLOOKUP(D416,'2. Investigación Científica'!$E:$F,2,FALSE),IFERROR(VLOOKUP(D416,'3. Vinculación Univ. Sociedad'!$E:$F,2,FALSE),IFERROR(VLOOKUP(D416,'4. Docencia y Profesorado Univ.'!$E:$F,2,FALSE),IFERROR(VLOOKUP(D416,'5. Estudiantes y Graduados'!$E:$F,2,FALSE),IFERROR(VLOOKUP(D416,'11. Gestion Administrativa'!$E:$F,2,FALSE),IFERROR(VLOOKUP(D416,'13. Gestión Académica'!$E:$F,2,FALSE),IFERROR(VLOOKUP(D416,'8. Asegura. de la Calid. y M'!$E:$F,2,FALSE),IFERROR(VLOOKUP(D416,'6. Gestión del Conocimiento'!$E:$F,2,FALSE),IFERROR(VLOOKUP(D416,'15. Gobernabilidad y Proceso...'!$E:$F,2,FALSE),IFERROR(VLOOKUP(D416,'12. Gestión del Talento Humano'!$E:$F,2,FALSE),IFERROR(VLOOKUP(D416,'14. Internacional... de la E.S.'!$E:$F,2,FALSE),IFERROR(VLOOKUP(D416,'10. Posgrado'!$E:$F,2,FALSE),IFERROR(VLOOKUP(D416,'17. Gestión TIC'!$E:$F,2,FALSE),IFERROR(VLOOKUP(D416,'16. Desa. del Sistema Educ.Sup.'!$E:$F,2,FALSE),IFERROR(VLOOKUP(D416,'9. Cultura de Inno. Insti...'!$E:$F,2,FALSE),VLOOKUP(D416,'7. Lo Esencial de la Reforma U.'!$E:$F,2,0)))))))))))))))))</f>
        <v xml:space="preserve">1. Realización de Campañas de concientización , RECICLATON , Flora y Fauna , Hora  del planeta, Dia del Planeta , Día del Agua </v>
      </c>
      <c r="D417" s="31"/>
      <c r="E417" s="93"/>
      <c r="F417" s="93"/>
      <c r="G417" s="93"/>
      <c r="H417" s="76"/>
      <c r="I417" s="76"/>
      <c r="J417" s="76"/>
      <c r="K417" s="112"/>
    </row>
    <row r="418" spans="3:11" ht="15.75" thickBot="1">
      <c r="C418" s="434"/>
      <c r="D418" s="434"/>
      <c r="E418" s="434"/>
      <c r="F418" s="93"/>
      <c r="G418" s="76"/>
      <c r="H418" s="76"/>
      <c r="I418" s="76"/>
      <c r="J418" s="434"/>
      <c r="K418" s="434"/>
    </row>
    <row r="419" spans="3:11" ht="30.75" thickBot="1">
      <c r="C419" s="129" t="s">
        <v>44</v>
      </c>
      <c r="D419" s="129" t="s">
        <v>55</v>
      </c>
      <c r="E419" s="136" t="s">
        <v>57</v>
      </c>
      <c r="F419" s="135" t="s">
        <v>27</v>
      </c>
      <c r="G419" s="133" t="s">
        <v>128</v>
      </c>
      <c r="H419" s="136" t="s">
        <v>46</v>
      </c>
      <c r="I419" s="133" t="s">
        <v>129</v>
      </c>
      <c r="J419" s="133" t="s">
        <v>407</v>
      </c>
      <c r="K419" s="133" t="s">
        <v>408</v>
      </c>
    </row>
    <row r="420" spans="3:11">
      <c r="C420" s="220" t="s">
        <v>443</v>
      </c>
      <c r="D420" s="221"/>
      <c r="E420" s="219">
        <f>HLOOKUP(C420,$AH$2:$BU$3,2,0)</f>
        <v>5934.951</v>
      </c>
      <c r="F420" s="97">
        <f t="shared" ref="F420:F425" si="42">D420*E420</f>
        <v>0</v>
      </c>
      <c r="G420" s="161" t="s">
        <v>126</v>
      </c>
      <c r="H420" s="438" t="s">
        <v>752</v>
      </c>
      <c r="I420" s="130" t="str">
        <f>VLOOKUP(H420,Presupuesto!$B$11:$C$565,2,0)</f>
        <v>PASAJES AL EXTERIOR</v>
      </c>
      <c r="J420" s="218" t="s">
        <v>1359</v>
      </c>
      <c r="K420" s="98" t="s">
        <v>391</v>
      </c>
    </row>
    <row r="421" spans="3:11">
      <c r="C421" s="141" t="s">
        <v>2057</v>
      </c>
      <c r="D421" s="158">
        <v>9</v>
      </c>
      <c r="E421" s="123">
        <v>1000</v>
      </c>
      <c r="F421" s="97">
        <f t="shared" si="42"/>
        <v>9000</v>
      </c>
      <c r="G421" s="161" t="s">
        <v>126</v>
      </c>
      <c r="H421" s="438" t="s">
        <v>295</v>
      </c>
      <c r="I421" s="130" t="str">
        <f>VLOOKUP(H421,Presupuesto!$B$11:$C$565,2,0)</f>
        <v>OTROS SERVICIOS COMERCIALES Y FINANCIEROS N.C.</v>
      </c>
      <c r="J421" s="218" t="s">
        <v>1359</v>
      </c>
      <c r="K421" s="98" t="s">
        <v>409</v>
      </c>
    </row>
    <row r="422" spans="3:11">
      <c r="C422" s="141" t="s">
        <v>2058</v>
      </c>
      <c r="D422" s="158">
        <v>3</v>
      </c>
      <c r="E422" s="123">
        <v>25000</v>
      </c>
      <c r="F422" s="97">
        <f t="shared" si="42"/>
        <v>75000</v>
      </c>
      <c r="G422" s="161" t="s">
        <v>126</v>
      </c>
      <c r="H422" s="438" t="s">
        <v>787</v>
      </c>
      <c r="I422" s="130" t="str">
        <f>VLOOKUP(H422,Presupuesto!$B$11:$C$565,2,0)</f>
        <v>ACTUACIONES ARTISTICAS</v>
      </c>
      <c r="J422" s="218" t="s">
        <v>1359</v>
      </c>
      <c r="K422" s="98" t="s">
        <v>409</v>
      </c>
    </row>
    <row r="423" spans="3:11" ht="15.75">
      <c r="C423" s="681" t="s">
        <v>2059</v>
      </c>
      <c r="D423" s="158">
        <v>1</v>
      </c>
      <c r="E423" s="123">
        <v>78000</v>
      </c>
      <c r="F423" s="97">
        <f t="shared" si="42"/>
        <v>78000</v>
      </c>
      <c r="G423" s="161" t="s">
        <v>126</v>
      </c>
      <c r="H423" s="438" t="s">
        <v>816</v>
      </c>
      <c r="I423" s="130" t="str">
        <f>VLOOKUP(H423,Presupuesto!$B$11:$C$565,2,0)</f>
        <v>PRODUCTOS DE ARTES GRAFICAS</v>
      </c>
      <c r="J423" s="218" t="s">
        <v>1359</v>
      </c>
      <c r="K423" s="98" t="s">
        <v>409</v>
      </c>
    </row>
    <row r="424" spans="3:11" ht="15.75">
      <c r="C424" s="681" t="s">
        <v>2060</v>
      </c>
      <c r="D424" s="158">
        <v>1</v>
      </c>
      <c r="E424" s="123">
        <v>25000</v>
      </c>
      <c r="F424" s="97">
        <f t="shared" ref="F424" si="43">D424*E424</f>
        <v>25000</v>
      </c>
      <c r="G424" s="161" t="s">
        <v>126</v>
      </c>
      <c r="H424" s="438" t="s">
        <v>816</v>
      </c>
      <c r="I424" s="130" t="str">
        <f>VLOOKUP(H424,Presupuesto!$B$11:$C$565,2,0)</f>
        <v>PRODUCTOS DE ARTES GRAFICAS</v>
      </c>
      <c r="J424" s="218" t="s">
        <v>1359</v>
      </c>
      <c r="K424" s="98" t="s">
        <v>409</v>
      </c>
    </row>
    <row r="425" spans="3:11">
      <c r="C425" s="141" t="s">
        <v>2061</v>
      </c>
      <c r="D425" s="158">
        <v>1</v>
      </c>
      <c r="E425" s="123">
        <v>68750</v>
      </c>
      <c r="F425" s="97">
        <f t="shared" si="42"/>
        <v>68750</v>
      </c>
      <c r="G425" s="161" t="s">
        <v>126</v>
      </c>
      <c r="H425" s="438" t="s">
        <v>295</v>
      </c>
      <c r="I425" s="130" t="str">
        <f>VLOOKUP(H425,Presupuesto!$B$11:$C$565,2,0)</f>
        <v>OTROS SERVICIOS COMERCIALES Y FINANCIEROS N.C.</v>
      </c>
      <c r="J425" s="218" t="s">
        <v>1359</v>
      </c>
      <c r="K425" s="98" t="s">
        <v>409</v>
      </c>
    </row>
    <row r="426" spans="3:11">
      <c r="C426" s="141" t="s">
        <v>2063</v>
      </c>
      <c r="D426" s="158">
        <v>1</v>
      </c>
      <c r="E426" s="123">
        <v>3600</v>
      </c>
      <c r="F426" s="97">
        <f t="shared" ref="F426:F429" si="44">D426*E426</f>
        <v>3600</v>
      </c>
      <c r="G426" s="161" t="s">
        <v>126</v>
      </c>
      <c r="H426" s="438" t="s">
        <v>295</v>
      </c>
      <c r="I426" s="130" t="str">
        <f>VLOOKUP(H426,Presupuesto!$B$11:$C$565,2,0)</f>
        <v>OTROS SERVICIOS COMERCIALES Y FINANCIEROS N.C.</v>
      </c>
      <c r="J426" s="218" t="s">
        <v>1359</v>
      </c>
      <c r="K426" s="98" t="s">
        <v>398</v>
      </c>
    </row>
    <row r="427" spans="3:11" ht="15.75">
      <c r="C427" s="681" t="s">
        <v>2064</v>
      </c>
      <c r="D427" s="158">
        <v>1</v>
      </c>
      <c r="E427" s="123">
        <v>11200</v>
      </c>
      <c r="F427" s="97">
        <f t="shared" si="44"/>
        <v>11200</v>
      </c>
      <c r="G427" s="161" t="s">
        <v>126</v>
      </c>
      <c r="H427" s="438" t="s">
        <v>816</v>
      </c>
      <c r="I427" s="130" t="str">
        <f>VLOOKUP(H427,Presupuesto!$B$11:$C$565,2,0)</f>
        <v>PRODUCTOS DE ARTES GRAFICAS</v>
      </c>
      <c r="J427" s="218" t="s">
        <v>1359</v>
      </c>
      <c r="K427" s="98" t="s">
        <v>398</v>
      </c>
    </row>
    <row r="428" spans="3:11">
      <c r="C428" s="141" t="s">
        <v>2065</v>
      </c>
      <c r="D428" s="158">
        <v>1</v>
      </c>
      <c r="E428" s="123">
        <v>3600</v>
      </c>
      <c r="F428" s="97">
        <f t="shared" si="44"/>
        <v>3600</v>
      </c>
      <c r="G428" s="161" t="s">
        <v>126</v>
      </c>
      <c r="H428" s="438" t="s">
        <v>295</v>
      </c>
      <c r="I428" s="130" t="str">
        <f>VLOOKUP(H428,Presupuesto!$B$11:$C$565,2,0)</f>
        <v>OTROS SERVICIOS COMERCIALES Y FINANCIEROS N.C.</v>
      </c>
      <c r="J428" s="218" t="s">
        <v>1359</v>
      </c>
      <c r="K428" s="98" t="s">
        <v>398</v>
      </c>
    </row>
    <row r="429" spans="3:11">
      <c r="C429" s="141" t="s">
        <v>2066</v>
      </c>
      <c r="D429" s="158">
        <v>3</v>
      </c>
      <c r="E429" s="123">
        <v>700</v>
      </c>
      <c r="F429" s="97">
        <f t="shared" si="44"/>
        <v>2100</v>
      </c>
      <c r="G429" s="161" t="s">
        <v>126</v>
      </c>
      <c r="H429" s="438" t="s">
        <v>295</v>
      </c>
      <c r="I429" s="130" t="str">
        <f>VLOOKUP(H429,Presupuesto!$B$11:$C$565,2,0)</f>
        <v>OTROS SERVICIOS COMERCIALES Y FINANCIEROS N.C.</v>
      </c>
      <c r="J429" s="218" t="s">
        <v>1359</v>
      </c>
      <c r="K429" s="98" t="s">
        <v>398</v>
      </c>
    </row>
    <row r="430" spans="3:11">
      <c r="C430" s="141" t="s">
        <v>2067</v>
      </c>
      <c r="D430" s="158">
        <v>60</v>
      </c>
      <c r="E430" s="123">
        <v>150</v>
      </c>
      <c r="F430" s="97">
        <f t="shared" ref="F430:F432" si="45">D430*E430</f>
        <v>9000</v>
      </c>
      <c r="G430" s="161" t="s">
        <v>126</v>
      </c>
      <c r="H430" s="438" t="s">
        <v>789</v>
      </c>
      <c r="I430" s="130" t="str">
        <f>VLOOKUP(H430,Presupuesto!$B$11:$C$565,2,0)</f>
        <v>ALIMENTOS B EBIDAS PARA PERSONAS</v>
      </c>
      <c r="J430" s="218" t="s">
        <v>1359</v>
      </c>
      <c r="K430" s="98" t="s">
        <v>398</v>
      </c>
    </row>
    <row r="431" spans="3:11" ht="15.75">
      <c r="C431" s="681" t="s">
        <v>2068</v>
      </c>
      <c r="D431" s="158">
        <v>1</v>
      </c>
      <c r="E431" s="123">
        <v>26350</v>
      </c>
      <c r="F431" s="97">
        <f t="shared" si="45"/>
        <v>26350</v>
      </c>
      <c r="G431" s="161" t="s">
        <v>126</v>
      </c>
      <c r="H431" s="438" t="s">
        <v>816</v>
      </c>
      <c r="I431" s="130" t="str">
        <f>VLOOKUP(H431,Presupuesto!$B$11:$C$565,2,0)</f>
        <v>PRODUCTOS DE ARTES GRAFICAS</v>
      </c>
      <c r="J431" s="218" t="s">
        <v>1359</v>
      </c>
      <c r="K431" s="98" t="s">
        <v>398</v>
      </c>
    </row>
    <row r="432" spans="3:11">
      <c r="C432" s="141" t="s">
        <v>2069</v>
      </c>
      <c r="D432" s="158">
        <v>1</v>
      </c>
      <c r="E432" s="123">
        <f>2100+3600</f>
        <v>5700</v>
      </c>
      <c r="F432" s="97">
        <f t="shared" si="45"/>
        <v>5700</v>
      </c>
      <c r="G432" s="161" t="s">
        <v>126</v>
      </c>
      <c r="H432" s="438" t="s">
        <v>295</v>
      </c>
      <c r="I432" s="130" t="str">
        <f>VLOOKUP(H432,Presupuesto!$B$11:$C$565,2,0)</f>
        <v>OTROS SERVICIOS COMERCIALES Y FINANCIEROS N.C.</v>
      </c>
      <c r="J432" s="218" t="s">
        <v>1359</v>
      </c>
      <c r="K432" s="98" t="s">
        <v>398</v>
      </c>
    </row>
    <row r="433" spans="3:11">
      <c r="C433" s="141" t="s">
        <v>2070</v>
      </c>
      <c r="D433" s="158">
        <v>60</v>
      </c>
      <c r="E433" s="123">
        <v>150</v>
      </c>
      <c r="F433" s="97">
        <f t="shared" ref="F433" si="46">D433*E433</f>
        <v>9000</v>
      </c>
      <c r="G433" s="161" t="s">
        <v>126</v>
      </c>
      <c r="H433" s="438" t="s">
        <v>789</v>
      </c>
      <c r="I433" s="130" t="str">
        <f>VLOOKUP(H433,Presupuesto!$B$11:$C$565,2,0)</f>
        <v>ALIMENTOS B EBIDAS PARA PERSONAS</v>
      </c>
      <c r="J433" s="218" t="s">
        <v>1359</v>
      </c>
      <c r="K433" s="98" t="s">
        <v>398</v>
      </c>
    </row>
    <row r="434" spans="3:11" ht="15.75">
      <c r="C434" s="681" t="s">
        <v>2071</v>
      </c>
      <c r="D434" s="158">
        <v>1</v>
      </c>
      <c r="E434" s="123">
        <v>12100</v>
      </c>
      <c r="F434" s="97">
        <f t="shared" ref="F434" si="47">D434*E434</f>
        <v>12100</v>
      </c>
      <c r="G434" s="161" t="s">
        <v>126</v>
      </c>
      <c r="H434" s="438" t="s">
        <v>816</v>
      </c>
      <c r="I434" s="130" t="str">
        <f>VLOOKUP(H434,Presupuesto!$B$11:$C$565,2,0)</f>
        <v>PRODUCTOS DE ARTES GRAFICAS</v>
      </c>
      <c r="J434" s="218" t="s">
        <v>1359</v>
      </c>
      <c r="K434" s="98" t="s">
        <v>398</v>
      </c>
    </row>
    <row r="435" spans="3:11">
      <c r="C435" s="141" t="s">
        <v>2072</v>
      </c>
      <c r="D435" s="158">
        <v>1</v>
      </c>
      <c r="E435" s="123">
        <v>25000</v>
      </c>
      <c r="F435" s="97">
        <f t="shared" ref="F435:F439" si="48">D435*E435</f>
        <v>25000</v>
      </c>
      <c r="G435" s="161" t="s">
        <v>126</v>
      </c>
      <c r="H435" s="438" t="s">
        <v>787</v>
      </c>
      <c r="I435" s="130" t="str">
        <f>VLOOKUP(H435,Presupuesto!$B$11:$C$565,2,0)</f>
        <v>ACTUACIONES ARTISTICAS</v>
      </c>
      <c r="J435" s="218" t="s">
        <v>1359</v>
      </c>
      <c r="K435" s="98" t="s">
        <v>398</v>
      </c>
    </row>
    <row r="436" spans="3:11">
      <c r="C436" s="141" t="s">
        <v>2073</v>
      </c>
      <c r="D436" s="158">
        <v>1</v>
      </c>
      <c r="E436" s="123">
        <v>16900</v>
      </c>
      <c r="F436" s="97">
        <f t="shared" si="48"/>
        <v>16900</v>
      </c>
      <c r="G436" s="161" t="s">
        <v>126</v>
      </c>
      <c r="H436" s="438" t="s">
        <v>295</v>
      </c>
      <c r="I436" s="130" t="str">
        <f>VLOOKUP(H436,Presupuesto!$B$11:$C$565,2,0)</f>
        <v>OTROS SERVICIOS COMERCIALES Y FINANCIEROS N.C.</v>
      </c>
      <c r="J436" s="218" t="s">
        <v>1359</v>
      </c>
      <c r="K436" s="98" t="s">
        <v>398</v>
      </c>
    </row>
    <row r="437" spans="3:11">
      <c r="C437" s="141" t="s">
        <v>2074</v>
      </c>
      <c r="D437" s="158">
        <v>150</v>
      </c>
      <c r="E437" s="123">
        <v>190</v>
      </c>
      <c r="F437" s="97">
        <f t="shared" si="48"/>
        <v>28500</v>
      </c>
      <c r="G437" s="161" t="s">
        <v>126</v>
      </c>
      <c r="H437" s="438" t="s">
        <v>789</v>
      </c>
      <c r="I437" s="130" t="str">
        <f>VLOOKUP(H437,Presupuesto!$B$11:$C$565,2,0)</f>
        <v>ALIMENTOS B EBIDAS PARA PERSONAS</v>
      </c>
      <c r="J437" s="218" t="s">
        <v>1359</v>
      </c>
      <c r="K437" s="98" t="s">
        <v>398</v>
      </c>
    </row>
    <row r="438" spans="3:11" ht="15.75">
      <c r="C438" s="681" t="s">
        <v>2075</v>
      </c>
      <c r="D438" s="158">
        <v>1</v>
      </c>
      <c r="E438" s="123">
        <v>45500</v>
      </c>
      <c r="F438" s="97">
        <f t="shared" si="48"/>
        <v>45500</v>
      </c>
      <c r="G438" s="161" t="s">
        <v>126</v>
      </c>
      <c r="H438" s="438" t="s">
        <v>816</v>
      </c>
      <c r="I438" s="130" t="str">
        <f>VLOOKUP(H438,Presupuesto!$B$11:$C$565,2,0)</f>
        <v>PRODUCTOS DE ARTES GRAFICAS</v>
      </c>
      <c r="J438" s="218" t="s">
        <v>1359</v>
      </c>
      <c r="K438" s="98" t="s">
        <v>398</v>
      </c>
    </row>
    <row r="439" spans="3:11" ht="15.75">
      <c r="C439" s="681"/>
      <c r="D439" s="158"/>
      <c r="E439" s="123"/>
      <c r="F439" s="97">
        <f t="shared" si="48"/>
        <v>0</v>
      </c>
      <c r="G439" s="161" t="s">
        <v>126</v>
      </c>
      <c r="H439" s="438" t="s">
        <v>816</v>
      </c>
      <c r="I439" s="130" t="str">
        <f>VLOOKUP(H439,Presupuesto!$B$11:$C$565,2,0)</f>
        <v>PRODUCTOS DE ARTES GRAFICAS</v>
      </c>
      <c r="J439" s="218" t="s">
        <v>1359</v>
      </c>
      <c r="K439" s="98" t="s">
        <v>398</v>
      </c>
    </row>
    <row r="441" spans="3:11" ht="15.75" thickBot="1"/>
    <row r="442" spans="3:11" ht="15.75" thickBot="1">
      <c r="C442" s="157" t="s">
        <v>53</v>
      </c>
      <c r="D442" s="353">
        <f>SUM(F449:F468)</f>
        <v>687000</v>
      </c>
      <c r="E442" s="434"/>
      <c r="F442" s="70"/>
      <c r="G442" s="79"/>
      <c r="H442" s="70"/>
      <c r="I442" s="70"/>
      <c r="J442" s="434"/>
      <c r="K442" s="434"/>
    </row>
    <row r="443" spans="3:11">
      <c r="C443" s="70"/>
      <c r="D443" s="31"/>
      <c r="E443" s="93"/>
      <c r="F443" s="93"/>
      <c r="G443" s="93"/>
      <c r="H443" s="76"/>
      <c r="I443" s="76"/>
      <c r="J443" s="76"/>
      <c r="K443" s="112"/>
    </row>
    <row r="444" spans="3:11">
      <c r="C444" s="70"/>
      <c r="D444" s="31"/>
      <c r="E444" s="93"/>
      <c r="F444" s="93"/>
      <c r="G444" s="93"/>
      <c r="H444" s="76"/>
      <c r="I444" s="76"/>
      <c r="J444" s="76"/>
      <c r="K444" s="112"/>
    </row>
    <row r="445" spans="3:11" ht="15.75">
      <c r="C445" s="202" t="s">
        <v>389</v>
      </c>
      <c r="D445" s="351" t="s">
        <v>2120</v>
      </c>
      <c r="E445" s="93"/>
      <c r="F445" s="93"/>
      <c r="G445" s="93"/>
      <c r="H445" s="76"/>
      <c r="I445" s="76"/>
      <c r="J445" s="76"/>
      <c r="K445" s="112"/>
    </row>
    <row r="446" spans="3:11" ht="18.75">
      <c r="C446" s="210" t="str">
        <f>IFERROR(VLOOKUP(D445,'1. Desarrollo e Innov. Curricu.'!$E:$F,2,FALSE),IFERROR(VLOOKUP(D445,'2. Investigación Científica'!$E:$F,2,FALSE),IFERROR(VLOOKUP(D445,'3. Vinculación Univ. Sociedad'!$E:$F,2,FALSE),IFERROR(VLOOKUP(D445,'4. Docencia y Profesorado Univ.'!$E:$F,2,FALSE),IFERROR(VLOOKUP(D445,'5. Estudiantes y Graduados'!$E:$F,2,FALSE),IFERROR(VLOOKUP(D445,'11. Gestion Administrativa'!$E:$F,2,FALSE),IFERROR(VLOOKUP(D445,'13. Gestión Académica'!$E:$F,2,FALSE),IFERROR(VLOOKUP(D445,'8. Asegura. de la Calid. y M'!$E:$F,2,FALSE),IFERROR(VLOOKUP(D445,'6. Gestión del Conocimiento'!$E:$F,2,FALSE),IFERROR(VLOOKUP(D445,'15. Gobernabilidad y Proceso...'!$E:$F,2,FALSE),IFERROR(VLOOKUP(D445,'12. Gestión del Talento Humano'!$E:$F,2,FALSE),IFERROR(VLOOKUP(D445,'14. Internacional... de la E.S.'!$E:$F,2,FALSE),IFERROR(VLOOKUP(D445,'10. Posgrado'!$E:$F,2,FALSE),IFERROR(VLOOKUP(D445,'17. Gestión TIC'!$E:$F,2,FALSE),IFERROR(VLOOKUP(D445,'16. Desa. del Sistema Educ.Sup.'!$E:$F,2,FALSE),IFERROR(VLOOKUP(D445,'9. Cultura de Inno. Insti...'!$E:$F,2,FALSE),VLOOKUP(D445,'7. Lo Esencial de la Reforma U.'!$E:$F,2,0)))))))))))))))))</f>
        <v xml:space="preserve">1. planificación de actividades institucionale s (graduaciones, festival puma, cine al paso, campañas de difusión </v>
      </c>
      <c r="D446" s="31"/>
      <c r="E446" s="93"/>
      <c r="F446" s="93"/>
      <c r="G446" s="93"/>
      <c r="H446" s="76"/>
      <c r="I446" s="76"/>
      <c r="J446" s="76"/>
      <c r="K446" s="112"/>
    </row>
    <row r="447" spans="3:11" ht="15.75" thickBot="1">
      <c r="C447" s="434"/>
      <c r="D447" s="434"/>
      <c r="E447" s="434"/>
      <c r="F447" s="93"/>
      <c r="G447" s="76"/>
      <c r="H447" s="76"/>
      <c r="I447" s="76"/>
      <c r="J447" s="434"/>
      <c r="K447" s="434"/>
    </row>
    <row r="448" spans="3:11" ht="30.75" thickBot="1">
      <c r="C448" s="129" t="s">
        <v>44</v>
      </c>
      <c r="D448" s="129" t="s">
        <v>55</v>
      </c>
      <c r="E448" s="136" t="s">
        <v>57</v>
      </c>
      <c r="F448" s="135" t="s">
        <v>27</v>
      </c>
      <c r="G448" s="133" t="s">
        <v>128</v>
      </c>
      <c r="H448" s="136" t="s">
        <v>46</v>
      </c>
      <c r="I448" s="133" t="s">
        <v>129</v>
      </c>
      <c r="J448" s="133" t="s">
        <v>407</v>
      </c>
      <c r="K448" s="133" t="s">
        <v>408</v>
      </c>
    </row>
    <row r="449" spans="3:11">
      <c r="C449" s="220" t="s">
        <v>443</v>
      </c>
      <c r="D449" s="221"/>
      <c r="E449" s="219">
        <f>HLOOKUP(C449,$AH$2:$BU$3,2,0)</f>
        <v>5934.951</v>
      </c>
      <c r="F449" s="97">
        <f t="shared" ref="F449:F460" si="49">D449*E449</f>
        <v>0</v>
      </c>
      <c r="G449" s="161" t="s">
        <v>126</v>
      </c>
      <c r="H449" s="438" t="s">
        <v>752</v>
      </c>
      <c r="I449" s="130" t="str">
        <f>VLOOKUP(H449,Presupuesto!$B$11:$C$565,2,0)</f>
        <v>PASAJES AL EXTERIOR</v>
      </c>
      <c r="J449" s="218" t="s">
        <v>1359</v>
      </c>
      <c r="K449" s="98" t="s">
        <v>391</v>
      </c>
    </row>
    <row r="450" spans="3:11">
      <c r="C450" s="141" t="s">
        <v>2122</v>
      </c>
      <c r="D450" s="158">
        <v>4</v>
      </c>
      <c r="E450" s="123">
        <v>30000</v>
      </c>
      <c r="F450" s="97">
        <f t="shared" si="49"/>
        <v>120000</v>
      </c>
      <c r="G450" s="161" t="s">
        <v>126</v>
      </c>
      <c r="H450" s="438" t="s">
        <v>278</v>
      </c>
      <c r="I450" s="130" t="str">
        <f>VLOOKUP(H450,Presupuesto!$B$11:$C$565,2,0)</f>
        <v>ALQUILER DE EDIFICIOS Y LOCALES (22100-00)</v>
      </c>
      <c r="J450" s="438" t="s">
        <v>1361</v>
      </c>
      <c r="K450" s="98" t="s">
        <v>409</v>
      </c>
    </row>
    <row r="451" spans="3:11">
      <c r="C451" s="141" t="s">
        <v>2123</v>
      </c>
      <c r="D451" s="158">
        <v>6</v>
      </c>
      <c r="E451" s="123">
        <v>3000</v>
      </c>
      <c r="F451" s="97">
        <f t="shared" si="49"/>
        <v>18000</v>
      </c>
      <c r="G451" s="161" t="s">
        <v>126</v>
      </c>
      <c r="H451" s="438" t="s">
        <v>789</v>
      </c>
      <c r="I451" s="130" t="str">
        <f>VLOOKUP(H451,Presupuesto!$B$11:$C$565,2,0)</f>
        <v>ALIMENTOS B EBIDAS PARA PERSONAS</v>
      </c>
      <c r="J451" s="438" t="s">
        <v>1361</v>
      </c>
      <c r="K451" s="98" t="s">
        <v>409</v>
      </c>
    </row>
    <row r="452" spans="3:11" ht="15.75">
      <c r="C452" s="681" t="s">
        <v>2124</v>
      </c>
      <c r="D452" s="158">
        <v>6</v>
      </c>
      <c r="E452" s="123">
        <v>5000</v>
      </c>
      <c r="F452" s="97">
        <f t="shared" si="49"/>
        <v>30000</v>
      </c>
      <c r="G452" s="161" t="s">
        <v>126</v>
      </c>
      <c r="H452" s="438" t="s">
        <v>816</v>
      </c>
      <c r="I452" s="130" t="str">
        <f>VLOOKUP(H452,Presupuesto!$B$11:$C$565,2,0)</f>
        <v>PRODUCTOS DE ARTES GRAFICAS</v>
      </c>
      <c r="J452" s="438" t="s">
        <v>1361</v>
      </c>
      <c r="K452" s="98" t="s">
        <v>409</v>
      </c>
    </row>
    <row r="453" spans="3:11" ht="15.75">
      <c r="C453" s="681" t="s">
        <v>2124</v>
      </c>
      <c r="D453" s="158">
        <v>6</v>
      </c>
      <c r="E453" s="123">
        <v>5000</v>
      </c>
      <c r="F453" s="97">
        <f t="shared" si="49"/>
        <v>30000</v>
      </c>
      <c r="G453" s="161" t="s">
        <v>126</v>
      </c>
      <c r="H453" s="438" t="s">
        <v>295</v>
      </c>
      <c r="I453" s="130" t="str">
        <f>VLOOKUP(H453,Presupuesto!$B$11:$C$565,2,0)</f>
        <v>OTROS SERVICIOS COMERCIALES Y FINANCIEROS N.C.</v>
      </c>
      <c r="J453" s="438" t="s">
        <v>1361</v>
      </c>
      <c r="K453" s="98" t="s">
        <v>409</v>
      </c>
    </row>
    <row r="454" spans="3:11">
      <c r="C454" s="141" t="s">
        <v>2125</v>
      </c>
      <c r="D454" s="158">
        <v>1</v>
      </c>
      <c r="E454" s="123">
        <f>9000+20000+100000</f>
        <v>129000</v>
      </c>
      <c r="F454" s="97">
        <f t="shared" si="49"/>
        <v>129000</v>
      </c>
      <c r="G454" s="161" t="s">
        <v>126</v>
      </c>
      <c r="H454" s="438" t="s">
        <v>816</v>
      </c>
      <c r="I454" s="130" t="str">
        <f>VLOOKUP(H454,Presupuesto!$B$11:$C$565,2,0)</f>
        <v>PRODUCTOS DE ARTES GRAFICAS</v>
      </c>
      <c r="J454" s="438" t="s">
        <v>1361</v>
      </c>
      <c r="K454" s="98" t="s">
        <v>409</v>
      </c>
    </row>
    <row r="455" spans="3:11">
      <c r="C455" s="141" t="s">
        <v>2125</v>
      </c>
      <c r="D455" s="158">
        <v>1</v>
      </c>
      <c r="E455" s="123">
        <f>140000+90000</f>
        <v>230000</v>
      </c>
      <c r="F455" s="97">
        <f t="shared" si="49"/>
        <v>230000</v>
      </c>
      <c r="G455" s="161" t="s">
        <v>126</v>
      </c>
      <c r="H455" s="438" t="s">
        <v>295</v>
      </c>
      <c r="I455" s="130" t="str">
        <f>VLOOKUP(H455,Presupuesto!$B$11:$C$565,2,0)</f>
        <v>OTROS SERVICIOS COMERCIALES Y FINANCIEROS N.C.</v>
      </c>
      <c r="J455" s="438" t="s">
        <v>1361</v>
      </c>
      <c r="K455" s="98" t="s">
        <v>398</v>
      </c>
    </row>
    <row r="456" spans="3:11">
      <c r="C456" s="141" t="s">
        <v>2125</v>
      </c>
      <c r="D456" s="158">
        <v>1</v>
      </c>
      <c r="E456" s="123">
        <v>100000</v>
      </c>
      <c r="F456" s="97">
        <f t="shared" si="49"/>
        <v>100000</v>
      </c>
      <c r="G456" s="161" t="s">
        <v>126</v>
      </c>
      <c r="H456" s="438" t="s">
        <v>789</v>
      </c>
      <c r="I456" s="130" t="str">
        <f>VLOOKUP(H456,Presupuesto!$B$11:$C$565,2,0)</f>
        <v>ALIMENTOS B EBIDAS PARA PERSONAS</v>
      </c>
      <c r="J456" s="438" t="s">
        <v>1361</v>
      </c>
      <c r="K456" s="98" t="s">
        <v>398</v>
      </c>
    </row>
    <row r="457" spans="3:11">
      <c r="C457" s="141" t="s">
        <v>2125</v>
      </c>
      <c r="D457" s="158">
        <v>1</v>
      </c>
      <c r="E457" s="123">
        <v>30000</v>
      </c>
      <c r="F457" s="97">
        <f t="shared" si="49"/>
        <v>30000</v>
      </c>
      <c r="G457" s="161" t="s">
        <v>126</v>
      </c>
      <c r="H457" s="438" t="s">
        <v>787</v>
      </c>
      <c r="I457" s="130" t="str">
        <f>VLOOKUP(H457,Presupuesto!$B$11:$C$565,2,0)</f>
        <v>ACTUACIONES ARTISTICAS</v>
      </c>
      <c r="J457" s="438" t="s">
        <v>1361</v>
      </c>
      <c r="K457" s="98" t="s">
        <v>398</v>
      </c>
    </row>
    <row r="458" spans="3:11">
      <c r="C458" s="141"/>
      <c r="D458" s="158"/>
      <c r="E458" s="123"/>
      <c r="F458" s="97">
        <f t="shared" si="49"/>
        <v>0</v>
      </c>
      <c r="G458" s="161" t="s">
        <v>126</v>
      </c>
      <c r="H458" s="438" t="s">
        <v>295</v>
      </c>
      <c r="I458" s="130" t="str">
        <f>VLOOKUP(H458,Presupuesto!$B$11:$C$565,2,0)</f>
        <v>OTROS SERVICIOS COMERCIALES Y FINANCIEROS N.C.</v>
      </c>
      <c r="J458" s="438" t="s">
        <v>1361</v>
      </c>
      <c r="K458" s="98" t="s">
        <v>398</v>
      </c>
    </row>
    <row r="459" spans="3:11">
      <c r="C459" s="141"/>
      <c r="D459" s="158"/>
      <c r="E459" s="123"/>
      <c r="F459" s="97">
        <f t="shared" si="49"/>
        <v>0</v>
      </c>
      <c r="G459" s="161" t="s">
        <v>126</v>
      </c>
      <c r="H459" s="438" t="s">
        <v>789</v>
      </c>
      <c r="I459" s="130" t="str">
        <f>VLOOKUP(H459,Presupuesto!$B$11:$C$565,2,0)</f>
        <v>ALIMENTOS B EBIDAS PARA PERSONAS</v>
      </c>
      <c r="J459" s="438" t="s">
        <v>1361</v>
      </c>
      <c r="K459" s="98" t="s">
        <v>398</v>
      </c>
    </row>
    <row r="460" spans="3:11" ht="15.75">
      <c r="C460" s="681"/>
      <c r="D460" s="158"/>
      <c r="E460" s="123"/>
      <c r="F460" s="97">
        <f t="shared" si="49"/>
        <v>0</v>
      </c>
      <c r="G460" s="161" t="s">
        <v>126</v>
      </c>
      <c r="H460" s="438" t="s">
        <v>816</v>
      </c>
      <c r="I460" s="130" t="str">
        <f>VLOOKUP(H460,Presupuesto!$B$11:$C$565,2,0)</f>
        <v>PRODUCTOS DE ARTES GRAFICAS</v>
      </c>
      <c r="J460" s="438" t="s">
        <v>1361</v>
      </c>
      <c r="K460" s="98" t="s">
        <v>398</v>
      </c>
    </row>
    <row r="462" spans="3:11" ht="15.75" thickBot="1"/>
    <row r="463" spans="3:11" ht="15.75" thickBot="1">
      <c r="C463" s="157" t="s">
        <v>53</v>
      </c>
      <c r="D463" s="353">
        <f>SUM(F470:F481)</f>
        <v>1000000</v>
      </c>
      <c r="E463" s="434"/>
      <c r="F463" s="70"/>
      <c r="G463" s="79"/>
      <c r="H463" s="70"/>
      <c r="I463" s="70"/>
      <c r="J463" s="434"/>
      <c r="K463" s="434"/>
    </row>
    <row r="464" spans="3:11">
      <c r="C464" s="70"/>
      <c r="D464" s="31"/>
      <c r="E464" s="93"/>
      <c r="F464" s="93"/>
      <c r="G464" s="93"/>
      <c r="H464" s="76"/>
      <c r="I464" s="76"/>
      <c r="J464" s="76"/>
      <c r="K464" s="112"/>
    </row>
    <row r="465" spans="3:11">
      <c r="C465" s="70"/>
      <c r="D465" s="31"/>
      <c r="E465" s="93"/>
      <c r="F465" s="93"/>
      <c r="G465" s="93"/>
      <c r="H465" s="76"/>
      <c r="I465" s="76"/>
      <c r="J465" s="76"/>
      <c r="K465" s="112"/>
    </row>
    <row r="466" spans="3:11" ht="15.75">
      <c r="C466" s="202" t="s">
        <v>389</v>
      </c>
      <c r="D466" s="351" t="s">
        <v>2121</v>
      </c>
      <c r="E466" s="93"/>
      <c r="F466" s="93"/>
      <c r="G466" s="93"/>
      <c r="H466" s="76"/>
      <c r="I466" s="76"/>
      <c r="J466" s="76"/>
      <c r="K466" s="112"/>
    </row>
    <row r="467" spans="3:11" ht="18.75">
      <c r="C467" s="210" t="str">
        <f>IFERROR(VLOOKUP(D466,'1. Desarrollo e Innov. Curricu.'!$E:$F,2,FALSE),IFERROR(VLOOKUP(D466,'2. Investigación Científica'!$E:$F,2,FALSE),IFERROR(VLOOKUP(D466,'3. Vinculación Univ. Sociedad'!$E:$F,2,FALSE),IFERROR(VLOOKUP(D466,'4. Docencia y Profesorado Univ.'!$E:$F,2,FALSE),IFERROR(VLOOKUP(D466,'5. Estudiantes y Graduados'!$E:$F,2,FALSE),IFERROR(VLOOKUP(D466,'11. Gestion Administrativa'!$E:$F,2,FALSE),IFERROR(VLOOKUP(D466,'13. Gestión Académica'!$E:$F,2,FALSE),IFERROR(VLOOKUP(D466,'8. Asegura. de la Calid. y M'!$E:$F,2,FALSE),IFERROR(VLOOKUP(D466,'6. Gestión del Conocimiento'!$E:$F,2,FALSE),IFERROR(VLOOKUP(D466,'15. Gobernabilidad y Proceso...'!$E:$F,2,FALSE),IFERROR(VLOOKUP(D466,'12. Gestión del Talento Humano'!$E:$F,2,FALSE),IFERROR(VLOOKUP(D466,'14. Internacional... de la E.S.'!$E:$F,2,FALSE),IFERROR(VLOOKUP(D466,'10. Posgrado'!$E:$F,2,FALSE),IFERROR(VLOOKUP(D466,'17. Gestión TIC'!$E:$F,2,FALSE),IFERROR(VLOOKUP(D466,'16. Desa. del Sistema Educ.Sup.'!$E:$F,2,FALSE),IFERROR(VLOOKUP(D466,'9. Cultura de Inno. Insti...'!$E:$F,2,FALSE),VLOOKUP(D466,'7. Lo Esencial de la Reforma U.'!$E:$F,2,0)))))))))))))))))</f>
        <v xml:space="preserve">1. planificación de eventos 2. solicitudes a la sub dirección de administración y finanzas 3 realización del evento </v>
      </c>
      <c r="D467" s="31"/>
      <c r="E467" s="93"/>
      <c r="F467" s="93"/>
      <c r="G467" s="93"/>
      <c r="H467" s="76"/>
      <c r="I467" s="76"/>
      <c r="J467" s="76"/>
      <c r="K467" s="112"/>
    </row>
    <row r="468" spans="3:11" ht="15.75" thickBot="1">
      <c r="C468" s="434"/>
      <c r="D468" s="434"/>
      <c r="E468" s="434"/>
      <c r="F468" s="93"/>
      <c r="G468" s="76"/>
      <c r="H468" s="76"/>
      <c r="I468" s="76"/>
      <c r="J468" s="434"/>
      <c r="K468" s="434"/>
    </row>
    <row r="469" spans="3:11" ht="30.75" thickBot="1">
      <c r="C469" s="129" t="s">
        <v>44</v>
      </c>
      <c r="D469" s="129" t="s">
        <v>55</v>
      </c>
      <c r="E469" s="136" t="s">
        <v>57</v>
      </c>
      <c r="F469" s="135" t="s">
        <v>27</v>
      </c>
      <c r="G469" s="133" t="s">
        <v>128</v>
      </c>
      <c r="H469" s="136" t="s">
        <v>46</v>
      </c>
      <c r="I469" s="133" t="s">
        <v>129</v>
      </c>
      <c r="J469" s="133" t="s">
        <v>407</v>
      </c>
      <c r="K469" s="133" t="s">
        <v>408</v>
      </c>
    </row>
    <row r="470" spans="3:11">
      <c r="C470" s="220" t="s">
        <v>443</v>
      </c>
      <c r="D470" s="221"/>
      <c r="E470" s="219">
        <f>HLOOKUP(C470,$AH$2:$BU$3,2,0)</f>
        <v>5934.951</v>
      </c>
      <c r="F470" s="97">
        <f t="shared" ref="F470:F473" si="50">D470*E470</f>
        <v>0</v>
      </c>
      <c r="G470" s="161" t="s">
        <v>126</v>
      </c>
      <c r="H470" s="438" t="s">
        <v>752</v>
      </c>
      <c r="I470" s="130" t="str">
        <f>VLOOKUP(H470,Presupuesto!$B$11:$C$565,2,0)</f>
        <v>PASAJES AL EXTERIOR</v>
      </c>
      <c r="J470" s="218" t="s">
        <v>1359</v>
      </c>
      <c r="K470" s="98" t="s">
        <v>391</v>
      </c>
    </row>
    <row r="471" spans="3:11">
      <c r="C471" s="141" t="s">
        <v>2149</v>
      </c>
      <c r="D471" s="158">
        <v>1</v>
      </c>
      <c r="E471" s="123">
        <v>250000</v>
      </c>
      <c r="F471" s="97">
        <f t="shared" si="50"/>
        <v>250000</v>
      </c>
      <c r="G471" s="161" t="s">
        <v>126</v>
      </c>
      <c r="H471" s="438" t="s">
        <v>278</v>
      </c>
      <c r="I471" s="130" t="str">
        <f>VLOOKUP(H471,Presupuesto!$B$11:$C$565,2,0)</f>
        <v>ALQUILER DE EDIFICIOS Y LOCALES (22100-00)</v>
      </c>
      <c r="J471" s="438" t="s">
        <v>1361</v>
      </c>
      <c r="K471" s="98" t="s">
        <v>409</v>
      </c>
    </row>
    <row r="472" spans="3:11">
      <c r="C472" s="141" t="s">
        <v>2148</v>
      </c>
      <c r="D472" s="158">
        <v>1</v>
      </c>
      <c r="E472" s="123">
        <v>400000</v>
      </c>
      <c r="F472" s="97">
        <f t="shared" si="50"/>
        <v>400000</v>
      </c>
      <c r="G472" s="161" t="s">
        <v>126</v>
      </c>
      <c r="H472" s="438" t="s">
        <v>789</v>
      </c>
      <c r="I472" s="130" t="str">
        <f>VLOOKUP(H472,Presupuesto!$B$11:$C$565,2,0)</f>
        <v>ALIMENTOS B EBIDAS PARA PERSONAS</v>
      </c>
      <c r="J472" s="438" t="s">
        <v>1361</v>
      </c>
      <c r="K472" s="98" t="s">
        <v>409</v>
      </c>
    </row>
    <row r="473" spans="3:11" ht="15.75">
      <c r="C473" s="681" t="s">
        <v>2150</v>
      </c>
      <c r="D473" s="158">
        <v>1</v>
      </c>
      <c r="E473" s="123">
        <v>350000</v>
      </c>
      <c r="F473" s="97">
        <f t="shared" si="50"/>
        <v>350000</v>
      </c>
      <c r="G473" s="161" t="s">
        <v>126</v>
      </c>
      <c r="H473" s="438" t="s">
        <v>816</v>
      </c>
      <c r="I473" s="130" t="str">
        <f>VLOOKUP(H473,Presupuesto!$B$11:$C$565,2,0)</f>
        <v>PRODUCTOS DE ARTES GRAFICAS</v>
      </c>
      <c r="J473" s="438" t="s">
        <v>1361</v>
      </c>
      <c r="K473" s="98" t="s">
        <v>409</v>
      </c>
    </row>
    <row r="475" spans="3:11" ht="15.75" thickBot="1"/>
    <row r="476" spans="3:11" ht="15.75" thickBot="1">
      <c r="C476" s="157" t="s">
        <v>53</v>
      </c>
      <c r="D476" s="353">
        <f>SUM(F483:F494)</f>
        <v>63000</v>
      </c>
      <c r="E476" s="434"/>
      <c r="F476" s="70"/>
      <c r="G476" s="79"/>
      <c r="H476" s="70"/>
      <c r="I476" s="70"/>
      <c r="J476" s="434"/>
      <c r="K476" s="434"/>
    </row>
    <row r="477" spans="3:11">
      <c r="C477" s="70"/>
      <c r="D477" s="31"/>
      <c r="E477" s="93"/>
      <c r="F477" s="93"/>
      <c r="G477" s="93"/>
      <c r="H477" s="76"/>
      <c r="I477" s="76"/>
      <c r="J477" s="76"/>
      <c r="K477" s="112"/>
    </row>
    <row r="478" spans="3:11">
      <c r="C478" s="70"/>
      <c r="D478" s="31"/>
      <c r="E478" s="93"/>
      <c r="F478" s="93"/>
      <c r="G478" s="93"/>
      <c r="H478" s="76"/>
      <c r="I478" s="76"/>
      <c r="J478" s="76"/>
      <c r="K478" s="112"/>
    </row>
    <row r="479" spans="3:11" ht="15.75">
      <c r="C479" s="202" t="s">
        <v>389</v>
      </c>
      <c r="D479" s="351" t="s">
        <v>2171</v>
      </c>
      <c r="E479" s="93"/>
      <c r="F479" s="93"/>
      <c r="G479" s="93"/>
      <c r="H479" s="76"/>
      <c r="I479" s="76"/>
      <c r="J479" s="76"/>
      <c r="K479" s="112"/>
    </row>
    <row r="480" spans="3:11" ht="18.75">
      <c r="C480" s="210" t="str">
        <f>IFERROR(VLOOKUP(D479,'1. Desarrollo e Innov. Curricu.'!$E:$F,2,FALSE),IFERROR(VLOOKUP(D479,'2. Investigación Científica'!$E:$F,2,FALSE),IFERROR(VLOOKUP(D479,'3. Vinculación Univ. Sociedad'!$E:$F,2,FALSE),IFERROR(VLOOKUP(D479,'4. Docencia y Profesorado Univ.'!$E:$F,2,FALSE),IFERROR(VLOOKUP(D479,'5. Estudiantes y Graduados'!$E:$F,2,FALSE),IFERROR(VLOOKUP(D479,'11. Gestion Administrativa'!$E:$F,2,FALSE),IFERROR(VLOOKUP(D479,'13. Gestión Académica'!$E:$F,2,FALSE),IFERROR(VLOOKUP(D479,'8. Asegura. de la Calid. y M'!$E:$F,2,FALSE),IFERROR(VLOOKUP(D479,'6. Gestión del Conocimiento'!$E:$F,2,FALSE),IFERROR(VLOOKUP(D479,'15. Gobernabilidad y Proceso...'!$E:$F,2,FALSE),IFERROR(VLOOKUP(D479,'12. Gestión del Talento Humano'!$E:$F,2,FALSE),IFERROR(VLOOKUP(D479,'14. Internacional... de la E.S.'!$E:$F,2,FALSE),IFERROR(VLOOKUP(D479,'10. Posgrado'!$E:$F,2,FALSE),IFERROR(VLOOKUP(D479,'17. Gestión TIC'!$E:$F,2,FALSE),IFERROR(VLOOKUP(D479,'16. Desa. del Sistema Educ.Sup.'!$E:$F,2,FALSE),IFERROR(VLOOKUP(D479,'9. Cultura de Inno. Insti...'!$E:$F,2,FALSE),VLOOKUP(D479,'7. Lo Esencial de la Reforma U.'!$E:$F,2,0)))))))))))))))))</f>
        <v>Divulgar a través de los medios de comunicación el reconocimiento a universitarios que se  destacan por su conducta ejemplar. Elaboración de murales de transparencia</v>
      </c>
      <c r="D480" s="31"/>
      <c r="E480" s="93"/>
      <c r="F480" s="93"/>
      <c r="G480" s="93"/>
      <c r="H480" s="76"/>
      <c r="I480" s="76"/>
      <c r="J480" s="76"/>
      <c r="K480" s="112"/>
    </row>
    <row r="481" spans="3:11" ht="15.75" thickBot="1">
      <c r="C481" s="434"/>
      <c r="D481" s="434"/>
      <c r="E481" s="434"/>
      <c r="F481" s="93"/>
      <c r="G481" s="76"/>
      <c r="H481" s="76"/>
      <c r="I481" s="76"/>
      <c r="J481" s="434"/>
      <c r="K481" s="434"/>
    </row>
    <row r="482" spans="3:11" ht="30.75" thickBot="1">
      <c r="C482" s="129" t="s">
        <v>44</v>
      </c>
      <c r="D482" s="129" t="s">
        <v>55</v>
      </c>
      <c r="E482" s="136" t="s">
        <v>57</v>
      </c>
      <c r="F482" s="135" t="s">
        <v>27</v>
      </c>
      <c r="G482" s="133" t="s">
        <v>128</v>
      </c>
      <c r="H482" s="136" t="s">
        <v>46</v>
      </c>
      <c r="I482" s="133" t="s">
        <v>129</v>
      </c>
      <c r="J482" s="133" t="s">
        <v>407</v>
      </c>
      <c r="K482" s="133" t="s">
        <v>408</v>
      </c>
    </row>
    <row r="483" spans="3:11">
      <c r="C483" s="220" t="s">
        <v>443</v>
      </c>
      <c r="D483" s="221"/>
      <c r="E483" s="219">
        <f>HLOOKUP(C483,$AH$2:$BU$3,2,0)</f>
        <v>5934.951</v>
      </c>
      <c r="F483" s="97">
        <f t="shared" ref="F483:F486" si="51">D483*E483</f>
        <v>0</v>
      </c>
      <c r="G483" s="161" t="s">
        <v>126</v>
      </c>
      <c r="H483" s="438" t="s">
        <v>752</v>
      </c>
      <c r="I483" s="130" t="str">
        <f>VLOOKUP(H483,Presupuesto!$B$11:$C$565,2,0)</f>
        <v>PASAJES AL EXTERIOR</v>
      </c>
      <c r="J483" s="218" t="s">
        <v>1358</v>
      </c>
      <c r="K483" s="98" t="s">
        <v>391</v>
      </c>
    </row>
    <row r="484" spans="3:11">
      <c r="C484" s="141" t="s">
        <v>2149</v>
      </c>
      <c r="D484" s="158">
        <v>1</v>
      </c>
      <c r="E484" s="123">
        <v>5000</v>
      </c>
      <c r="F484" s="97">
        <f t="shared" si="51"/>
        <v>5000</v>
      </c>
      <c r="G484" s="161" t="s">
        <v>126</v>
      </c>
      <c r="H484" s="438" t="s">
        <v>278</v>
      </c>
      <c r="I484" s="130" t="str">
        <f>VLOOKUP(H484,Presupuesto!$B$11:$C$565,2,0)</f>
        <v>ALQUILER DE EDIFICIOS Y LOCALES (22100-00)</v>
      </c>
      <c r="J484" s="218" t="s">
        <v>1358</v>
      </c>
      <c r="K484" s="98" t="s">
        <v>409</v>
      </c>
    </row>
    <row r="485" spans="3:11">
      <c r="C485" s="141" t="s">
        <v>2148</v>
      </c>
      <c r="D485" s="158">
        <v>220</v>
      </c>
      <c r="E485" s="123">
        <v>150</v>
      </c>
      <c r="F485" s="97">
        <f t="shared" si="51"/>
        <v>33000</v>
      </c>
      <c r="G485" s="161" t="s">
        <v>126</v>
      </c>
      <c r="H485" s="438" t="s">
        <v>789</v>
      </c>
      <c r="I485" s="130" t="str">
        <f>VLOOKUP(H485,Presupuesto!$B$11:$C$565,2,0)</f>
        <v>ALIMENTOS B EBIDAS PARA PERSONAS</v>
      </c>
      <c r="J485" s="218" t="s">
        <v>1358</v>
      </c>
      <c r="K485" s="98" t="s">
        <v>409</v>
      </c>
    </row>
    <row r="486" spans="3:11" ht="15.75">
      <c r="C486" s="681" t="s">
        <v>2150</v>
      </c>
      <c r="D486" s="158">
        <v>25</v>
      </c>
      <c r="E486" s="123">
        <v>1000</v>
      </c>
      <c r="F486" s="97">
        <f t="shared" si="51"/>
        <v>25000</v>
      </c>
      <c r="G486" s="161" t="s">
        <v>126</v>
      </c>
      <c r="H486" s="438" t="s">
        <v>816</v>
      </c>
      <c r="I486" s="130" t="str">
        <f>VLOOKUP(H486,Presupuesto!$B$11:$C$565,2,0)</f>
        <v>PRODUCTOS DE ARTES GRAFICAS</v>
      </c>
      <c r="J486" s="218" t="s">
        <v>1358</v>
      </c>
      <c r="K486" s="98" t="s">
        <v>409</v>
      </c>
    </row>
    <row r="488" spans="3:11" ht="15.75" thickBot="1"/>
    <row r="489" spans="3:11" ht="15.75" thickBot="1">
      <c r="C489" s="157" t="s">
        <v>53</v>
      </c>
      <c r="D489" s="353">
        <f>SUM(F496:F507)</f>
        <v>10000</v>
      </c>
      <c r="E489" s="434"/>
      <c r="F489" s="70"/>
      <c r="G489" s="79"/>
      <c r="H489" s="70"/>
      <c r="I489" s="70"/>
      <c r="J489" s="434"/>
      <c r="K489" s="434"/>
    </row>
    <row r="490" spans="3:11">
      <c r="C490" s="70"/>
      <c r="D490" s="31"/>
      <c r="E490" s="93"/>
      <c r="F490" s="93"/>
      <c r="G490" s="93"/>
      <c r="H490" s="76"/>
      <c r="I490" s="76"/>
      <c r="J490" s="76"/>
      <c r="K490" s="112"/>
    </row>
    <row r="491" spans="3:11">
      <c r="C491" s="70"/>
      <c r="D491" s="31"/>
      <c r="E491" s="93"/>
      <c r="F491" s="93"/>
      <c r="G491" s="93"/>
      <c r="H491" s="76"/>
      <c r="I491" s="76"/>
      <c r="J491" s="76"/>
      <c r="K491" s="112"/>
    </row>
    <row r="492" spans="3:11" ht="15.75">
      <c r="C492" s="202" t="s">
        <v>389</v>
      </c>
      <c r="D492" s="351" t="s">
        <v>1888</v>
      </c>
      <c r="E492" s="93"/>
      <c r="F492" s="93"/>
      <c r="G492" s="93"/>
      <c r="H492" s="76"/>
      <c r="I492" s="76"/>
      <c r="J492" s="76"/>
      <c r="K492" s="112"/>
    </row>
    <row r="493" spans="3:11" ht="18.75">
      <c r="C493" s="210" t="str">
        <f>IFERROR(VLOOKUP(D492,'1. Desarrollo e Innov. Curricu.'!$E:$F,2,FALSE),IFERROR(VLOOKUP(D492,'2. Investigación Científica'!$E:$F,2,FALSE),IFERROR(VLOOKUP(D492,'3. Vinculación Univ. Sociedad'!$E:$F,2,FALSE),IFERROR(VLOOKUP(D492,'4. Docencia y Profesorado Univ.'!$E:$F,2,FALSE),IFERROR(VLOOKUP(D492,'5. Estudiantes y Graduados'!$E:$F,2,FALSE),IFERROR(VLOOKUP(D492,'11. Gestion Administrativa'!$E:$F,2,FALSE),IFERROR(VLOOKUP(D492,'13. Gestión Académica'!$E:$F,2,FALSE),IFERROR(VLOOKUP(D492,'8. Asegura. de la Calid. y M'!$E:$F,2,FALSE),IFERROR(VLOOKUP(D492,'6. Gestión del Conocimiento'!$E:$F,2,FALSE),IFERROR(VLOOKUP(D492,'15. Gobernabilidad y Proceso...'!$E:$F,2,FALSE),IFERROR(VLOOKUP(D492,'12. Gestión del Talento Humano'!$E:$F,2,FALSE),IFERROR(VLOOKUP(D492,'14. Internacional... de la E.S.'!$E:$F,2,FALSE),IFERROR(VLOOKUP(D492,'10. Posgrado'!$E:$F,2,FALSE),IFERROR(VLOOKUP(D492,'17. Gestión TIC'!$E:$F,2,FALSE),IFERROR(VLOOKUP(D492,'16. Desa. del Sistema Educ.Sup.'!$E:$F,2,FALSE),IFERROR(VLOOKUP(D492,'9. Cultura de Inno. Insti...'!$E:$F,2,FALSE),VLOOKUP(D492,'7. Lo Esencial de la Reforma U.'!$E:$F,2,0)))))))))))))))))</f>
        <v>1. Aplicación de estrategias e iniciativas para la sostenibilidad de construcción de ciudadanía. 2.  Realización y difusión  de estudios de los  mínimos culturales y medios de vida de las comunidades de los diferentes municipios de la red N°2</v>
      </c>
      <c r="D493" s="31"/>
      <c r="E493" s="93"/>
      <c r="F493" s="93"/>
      <c r="G493" s="93"/>
      <c r="H493" s="76"/>
      <c r="I493" s="76"/>
      <c r="J493" s="76"/>
      <c r="K493" s="112"/>
    </row>
    <row r="494" spans="3:11" ht="15.75" thickBot="1">
      <c r="C494" s="434"/>
      <c r="D494" s="434"/>
      <c r="E494" s="434"/>
      <c r="F494" s="93"/>
      <c r="G494" s="76"/>
      <c r="H494" s="76"/>
      <c r="I494" s="76"/>
      <c r="J494" s="434"/>
      <c r="K494" s="434"/>
    </row>
    <row r="495" spans="3:11" ht="30.75" thickBot="1">
      <c r="C495" s="129" t="s">
        <v>44</v>
      </c>
      <c r="D495" s="129" t="s">
        <v>55</v>
      </c>
      <c r="E495" s="136" t="s">
        <v>57</v>
      </c>
      <c r="F495" s="135" t="s">
        <v>27</v>
      </c>
      <c r="G495" s="133" t="s">
        <v>128</v>
      </c>
      <c r="H495" s="136" t="s">
        <v>46</v>
      </c>
      <c r="I495" s="133" t="s">
        <v>129</v>
      </c>
      <c r="J495" s="133" t="s">
        <v>407</v>
      </c>
      <c r="K495" s="133" t="s">
        <v>408</v>
      </c>
    </row>
    <row r="496" spans="3:11">
      <c r="C496" s="220" t="s">
        <v>443</v>
      </c>
      <c r="D496" s="221"/>
      <c r="E496" s="219">
        <f>HLOOKUP(C496,$AH$2:$BU$3,2,0)</f>
        <v>5934.951</v>
      </c>
      <c r="F496" s="97">
        <f t="shared" ref="F496:F499" si="52">D496*E496</f>
        <v>0</v>
      </c>
      <c r="G496" s="161" t="s">
        <v>126</v>
      </c>
      <c r="H496" s="438" t="s">
        <v>752</v>
      </c>
      <c r="I496" s="130" t="str">
        <f>VLOOKUP(H496,Presupuesto!$B$11:$C$565,2,0)</f>
        <v>PASAJES AL EXTERIOR</v>
      </c>
      <c r="J496" s="218" t="s">
        <v>1358</v>
      </c>
      <c r="K496" s="98" t="s">
        <v>391</v>
      </c>
    </row>
    <row r="497" spans="3:11">
      <c r="C497" s="141" t="s">
        <v>1843</v>
      </c>
      <c r="D497" s="158">
        <v>1</v>
      </c>
      <c r="E497" s="123">
        <v>5000</v>
      </c>
      <c r="F497" s="97">
        <f t="shared" si="52"/>
        <v>5000</v>
      </c>
      <c r="G497" s="161" t="s">
        <v>126</v>
      </c>
      <c r="H497" s="438" t="s">
        <v>868</v>
      </c>
      <c r="I497" s="130" t="str">
        <f>VLOOKUP(H497,Presupuesto!$B$11:$C$565,2,0)</f>
        <v>GASOLINA</v>
      </c>
      <c r="J497" s="218" t="s">
        <v>1358</v>
      </c>
      <c r="K497" s="98" t="s">
        <v>409</v>
      </c>
    </row>
    <row r="498" spans="3:11">
      <c r="C498" s="141" t="s">
        <v>1843</v>
      </c>
      <c r="D498" s="158">
        <v>1</v>
      </c>
      <c r="E498" s="123">
        <v>5000</v>
      </c>
      <c r="F498" s="97">
        <f t="shared" si="52"/>
        <v>5000</v>
      </c>
      <c r="G498" s="161" t="s">
        <v>126</v>
      </c>
      <c r="H498" s="438" t="s">
        <v>870</v>
      </c>
      <c r="I498" s="130" t="str">
        <f>VLOOKUP(H498,Presupuesto!$B$11:$C$565,2,0)</f>
        <v>DIESEL</v>
      </c>
      <c r="J498" s="218" t="s">
        <v>1358</v>
      </c>
      <c r="K498" s="98" t="s">
        <v>409</v>
      </c>
    </row>
    <row r="499" spans="3:11" ht="15.75">
      <c r="C499" s="681"/>
      <c r="D499" s="158"/>
      <c r="E499" s="123">
        <v>1000</v>
      </c>
      <c r="F499" s="97">
        <f t="shared" si="52"/>
        <v>0</v>
      </c>
      <c r="G499" s="161" t="s">
        <v>126</v>
      </c>
      <c r="H499" s="438" t="s">
        <v>816</v>
      </c>
      <c r="I499" s="130" t="str">
        <f>VLOOKUP(H499,Presupuesto!$B$11:$C$565,2,0)</f>
        <v>PRODUCTOS DE ARTES GRAFICAS</v>
      </c>
      <c r="J499" s="218" t="s">
        <v>1358</v>
      </c>
      <c r="K499" s="98" t="s">
        <v>409</v>
      </c>
    </row>
    <row r="501" spans="3:11" ht="15.75" thickBot="1"/>
    <row r="502" spans="3:11" ht="15.75" thickBot="1">
      <c r="C502" s="157" t="s">
        <v>53</v>
      </c>
      <c r="D502" s="353">
        <f>SUM(F509:F520)</f>
        <v>50000</v>
      </c>
      <c r="E502" s="434"/>
      <c r="F502" s="70"/>
      <c r="G502" s="79"/>
      <c r="H502" s="70"/>
      <c r="I502" s="70"/>
      <c r="J502" s="434"/>
      <c r="K502" s="434"/>
    </row>
    <row r="503" spans="3:11">
      <c r="C503" s="70"/>
      <c r="D503" s="31"/>
      <c r="E503" s="93"/>
      <c r="F503" s="93"/>
      <c r="G503" s="93"/>
      <c r="H503" s="76"/>
      <c r="I503" s="76"/>
      <c r="J503" s="76"/>
      <c r="K503" s="112"/>
    </row>
    <row r="504" spans="3:11">
      <c r="C504" s="70"/>
      <c r="D504" s="31"/>
      <c r="E504" s="93"/>
      <c r="F504" s="93"/>
      <c r="G504" s="93"/>
      <c r="H504" s="76"/>
      <c r="I504" s="76"/>
      <c r="J504" s="76"/>
      <c r="K504" s="112"/>
    </row>
    <row r="505" spans="3:11" ht="15.75">
      <c r="C505" s="202" t="s">
        <v>389</v>
      </c>
      <c r="D505" s="351" t="s">
        <v>2181</v>
      </c>
      <c r="E505" s="93"/>
      <c r="F505" s="93"/>
      <c r="G505" s="93"/>
      <c r="H505" s="76"/>
      <c r="I505" s="76"/>
      <c r="J505" s="76"/>
      <c r="K505" s="112"/>
    </row>
    <row r="506" spans="3:11" ht="18.75">
      <c r="C506" s="210" t="str">
        <f>IFERROR(VLOOKUP(D505,'1. Desarrollo e Innov. Curricu.'!$E:$F,2,FALSE),IFERROR(VLOOKUP(D505,'2. Investigación Científica'!$E:$F,2,FALSE),IFERROR(VLOOKUP(D505,'3. Vinculación Univ. Sociedad'!$E:$F,2,FALSE),IFERROR(VLOOKUP(D505,'4. Docencia y Profesorado Univ.'!$E:$F,2,FALSE),IFERROR(VLOOKUP(D505,'5. Estudiantes y Graduados'!$E:$F,2,FALSE),IFERROR(VLOOKUP(D505,'11. Gestion Administrativa'!$E:$F,2,FALSE),IFERROR(VLOOKUP(D505,'13. Gestión Académica'!$E:$F,2,FALSE),IFERROR(VLOOKUP(D505,'8. Asegura. de la Calid. y M'!$E:$F,2,FALSE),IFERROR(VLOOKUP(D505,'6. Gestión del Conocimiento'!$E:$F,2,FALSE),IFERROR(VLOOKUP(D505,'15. Gobernabilidad y Proceso...'!$E:$F,2,FALSE),IFERROR(VLOOKUP(D505,'12. Gestión del Talento Humano'!$E:$F,2,FALSE),IFERROR(VLOOKUP(D505,'14. Internacional... de la E.S.'!$E:$F,2,FALSE),IFERROR(VLOOKUP(D505,'10. Posgrado'!$E:$F,2,FALSE),IFERROR(VLOOKUP(D505,'17. Gestión TIC'!$E:$F,2,FALSE),IFERROR(VLOOKUP(D505,'16. Desa. del Sistema Educ.Sup.'!$E:$F,2,FALSE),IFERROR(VLOOKUP(D505,'9. Cultura de Inno. Insti...'!$E:$F,2,FALSE),VLOOKUP(D505,'7. Lo Esencial de la Reforma U.'!$E:$F,2,0)))))))))))))))))</f>
        <v>Planificación y socialización del proyecto en la UNAH-VS.  Participación de la comunidad universitaria de la UNAH-VS. Lograr la participación de otros centros universitarios regionales y de Universidades Privadas de la región. Socialización del proyecto con otras universidades</v>
      </c>
      <c r="D506" s="31"/>
      <c r="E506" s="93"/>
      <c r="F506" s="93"/>
      <c r="G506" s="93"/>
      <c r="H506" s="76"/>
      <c r="I506" s="76"/>
      <c r="J506" s="76"/>
      <c r="K506" s="112"/>
    </row>
    <row r="507" spans="3:11" ht="15.75" thickBot="1">
      <c r="C507" s="434"/>
      <c r="D507" s="434"/>
      <c r="E507" s="434"/>
      <c r="F507" s="93"/>
      <c r="G507" s="76"/>
      <c r="H507" s="76"/>
      <c r="I507" s="76"/>
      <c r="J507" s="434"/>
      <c r="K507" s="434"/>
    </row>
    <row r="508" spans="3:11" ht="30.75" thickBot="1">
      <c r="C508" s="129" t="s">
        <v>44</v>
      </c>
      <c r="D508" s="129" t="s">
        <v>55</v>
      </c>
      <c r="E508" s="136" t="s">
        <v>57</v>
      </c>
      <c r="F508" s="135" t="s">
        <v>27</v>
      </c>
      <c r="G508" s="133" t="s">
        <v>128</v>
      </c>
      <c r="H508" s="136" t="s">
        <v>46</v>
      </c>
      <c r="I508" s="133" t="s">
        <v>129</v>
      </c>
      <c r="J508" s="133" t="s">
        <v>407</v>
      </c>
      <c r="K508" s="133" t="s">
        <v>408</v>
      </c>
    </row>
    <row r="509" spans="3:11">
      <c r="C509" s="220" t="s">
        <v>443</v>
      </c>
      <c r="D509" s="221"/>
      <c r="E509" s="219">
        <f>HLOOKUP(C509,$AH$2:$BU$3,2,0)</f>
        <v>5934.951</v>
      </c>
      <c r="F509" s="97">
        <f t="shared" ref="F509:F512" si="53">D509*E509</f>
        <v>0</v>
      </c>
      <c r="G509" s="161" t="s">
        <v>126</v>
      </c>
      <c r="H509" s="438" t="s">
        <v>752</v>
      </c>
      <c r="I509" s="130" t="str">
        <f>VLOOKUP(H509,Presupuesto!$B$11:$C$565,2,0)</f>
        <v>PASAJES AL EXTERIOR</v>
      </c>
      <c r="J509" s="218" t="s">
        <v>1358</v>
      </c>
      <c r="K509" s="98" t="s">
        <v>391</v>
      </c>
    </row>
    <row r="510" spans="3:11">
      <c r="C510" s="141" t="s">
        <v>1843</v>
      </c>
      <c r="D510" s="158">
        <v>1</v>
      </c>
      <c r="E510" s="123">
        <v>5000</v>
      </c>
      <c r="F510" s="97">
        <f t="shared" si="53"/>
        <v>5000</v>
      </c>
      <c r="G510" s="161" t="s">
        <v>126</v>
      </c>
      <c r="H510" s="438" t="s">
        <v>868</v>
      </c>
      <c r="I510" s="130" t="str">
        <f>VLOOKUP(H510,Presupuesto!$B$11:$C$565,2,0)</f>
        <v>GASOLINA</v>
      </c>
      <c r="J510" s="218" t="s">
        <v>1358</v>
      </c>
      <c r="K510" s="98" t="s">
        <v>409</v>
      </c>
    </row>
    <row r="511" spans="3:11">
      <c r="C511" s="141" t="s">
        <v>1843</v>
      </c>
      <c r="D511" s="158">
        <v>1</v>
      </c>
      <c r="E511" s="123">
        <v>5000</v>
      </c>
      <c r="F511" s="97">
        <f t="shared" si="53"/>
        <v>5000</v>
      </c>
      <c r="G511" s="161" t="s">
        <v>126</v>
      </c>
      <c r="H511" s="438" t="s">
        <v>870</v>
      </c>
      <c r="I511" s="130" t="str">
        <f>VLOOKUP(H511,Presupuesto!$B$11:$C$565,2,0)</f>
        <v>DIESEL</v>
      </c>
      <c r="J511" s="218" t="s">
        <v>1358</v>
      </c>
      <c r="K511" s="98" t="s">
        <v>409</v>
      </c>
    </row>
    <row r="512" spans="3:11">
      <c r="C512" s="141" t="s">
        <v>2149</v>
      </c>
      <c r="D512" s="158">
        <v>10</v>
      </c>
      <c r="E512" s="123">
        <v>1000</v>
      </c>
      <c r="F512" s="97">
        <f t="shared" si="53"/>
        <v>10000</v>
      </c>
      <c r="G512" s="161" t="s">
        <v>126</v>
      </c>
      <c r="H512" s="438" t="s">
        <v>278</v>
      </c>
      <c r="I512" s="130" t="str">
        <f>VLOOKUP(H512,Presupuesto!$B$11:$C$565,2,0)</f>
        <v>ALQUILER DE EDIFICIOS Y LOCALES (22100-00)</v>
      </c>
      <c r="J512" s="218" t="s">
        <v>1358</v>
      </c>
      <c r="K512" s="98" t="s">
        <v>409</v>
      </c>
    </row>
    <row r="513" spans="3:11">
      <c r="C513" s="141" t="s">
        <v>2148</v>
      </c>
      <c r="D513" s="158">
        <v>200</v>
      </c>
      <c r="E513" s="123">
        <v>100</v>
      </c>
      <c r="F513" s="97">
        <f t="shared" ref="F513:F516" si="54">D513*E513</f>
        <v>20000</v>
      </c>
      <c r="G513" s="161" t="s">
        <v>126</v>
      </c>
      <c r="H513" s="438" t="s">
        <v>789</v>
      </c>
      <c r="I513" s="130" t="str">
        <f>VLOOKUP(H513,Presupuesto!$B$11:$C$565,2,0)</f>
        <v>ALIMENTOS B EBIDAS PARA PERSONAS</v>
      </c>
      <c r="J513" s="218" t="s">
        <v>1358</v>
      </c>
      <c r="K513" s="98" t="s">
        <v>409</v>
      </c>
    </row>
    <row r="514" spans="3:11" ht="15.75">
      <c r="C514" s="681" t="s">
        <v>2150</v>
      </c>
      <c r="D514" s="158">
        <v>1</v>
      </c>
      <c r="E514" s="123">
        <v>10000</v>
      </c>
      <c r="F514" s="97">
        <f t="shared" si="54"/>
        <v>10000</v>
      </c>
      <c r="G514" s="161" t="s">
        <v>126</v>
      </c>
      <c r="H514" s="438" t="s">
        <v>816</v>
      </c>
      <c r="I514" s="130" t="str">
        <f>VLOOKUP(H514,Presupuesto!$B$11:$C$565,2,0)</f>
        <v>PRODUCTOS DE ARTES GRAFICAS</v>
      </c>
      <c r="J514" s="218" t="s">
        <v>1358</v>
      </c>
      <c r="K514" s="98" t="s">
        <v>409</v>
      </c>
    </row>
    <row r="515" spans="3:11" ht="15.75">
      <c r="C515" s="681"/>
      <c r="D515" s="158"/>
      <c r="E515" s="123">
        <v>1000</v>
      </c>
      <c r="F515" s="97">
        <f t="shared" si="54"/>
        <v>0</v>
      </c>
      <c r="G515" s="161" t="s">
        <v>126</v>
      </c>
      <c r="H515" s="438" t="s">
        <v>816</v>
      </c>
      <c r="I515" s="130" t="str">
        <f>VLOOKUP(H515,Presupuesto!$B$11:$C$565,2,0)</f>
        <v>PRODUCTOS DE ARTES GRAFICAS</v>
      </c>
      <c r="J515" s="218" t="s">
        <v>1358</v>
      </c>
      <c r="K515" s="98" t="s">
        <v>409</v>
      </c>
    </row>
    <row r="516" spans="3:11" ht="15.75">
      <c r="C516" s="681"/>
      <c r="D516" s="158"/>
      <c r="E516" s="123">
        <v>1000</v>
      </c>
      <c r="F516" s="97">
        <f t="shared" si="54"/>
        <v>0</v>
      </c>
      <c r="G516" s="161" t="s">
        <v>126</v>
      </c>
      <c r="H516" s="438" t="s">
        <v>816</v>
      </c>
      <c r="I516" s="130" t="str">
        <f>VLOOKUP(H516,Presupuesto!$B$11:$C$565,2,0)</f>
        <v>PRODUCTOS DE ARTES GRAFICAS</v>
      </c>
      <c r="J516" s="218" t="s">
        <v>1358</v>
      </c>
      <c r="K516" s="98" t="s">
        <v>409</v>
      </c>
    </row>
    <row r="518" spans="3:11" ht="15.75" thickBot="1"/>
    <row r="519" spans="3:11" ht="15.75" thickBot="1">
      <c r="C519" s="157" t="s">
        <v>53</v>
      </c>
      <c r="D519" s="353">
        <f>SUM(F526:F536)</f>
        <v>40000</v>
      </c>
      <c r="E519" s="434"/>
      <c r="F519" s="70"/>
      <c r="G519" s="79"/>
      <c r="H519" s="70"/>
      <c r="I519" s="70"/>
      <c r="J519" s="434"/>
      <c r="K519" s="434"/>
    </row>
    <row r="520" spans="3:11">
      <c r="C520" s="70"/>
      <c r="D520" s="31"/>
      <c r="E520" s="93"/>
      <c r="F520" s="93"/>
      <c r="G520" s="93"/>
      <c r="H520" s="76"/>
      <c r="I520" s="76"/>
      <c r="J520" s="76"/>
      <c r="K520" s="112"/>
    </row>
    <row r="521" spans="3:11">
      <c r="C521" s="70"/>
      <c r="D521" s="31"/>
      <c r="E521" s="93"/>
      <c r="F521" s="93"/>
      <c r="G521" s="93"/>
      <c r="H521" s="76"/>
      <c r="I521" s="76"/>
      <c r="J521" s="76"/>
      <c r="K521" s="112"/>
    </row>
    <row r="522" spans="3:11" ht="15.75">
      <c r="C522" s="202" t="s">
        <v>389</v>
      </c>
      <c r="D522" s="351" t="s">
        <v>2186</v>
      </c>
      <c r="E522" s="93"/>
      <c r="F522" s="93"/>
      <c r="G522" s="93"/>
      <c r="H522" s="76"/>
      <c r="I522" s="76"/>
      <c r="J522" s="76"/>
      <c r="K522" s="112"/>
    </row>
    <row r="523" spans="3:11" ht="18.75">
      <c r="C523" s="210" t="str">
        <f>IFERROR(VLOOKUP(D522,'1. Desarrollo e Innov. Curricu.'!$E:$F,2,FALSE),IFERROR(VLOOKUP(D522,'2. Investigación Científica'!$E:$F,2,FALSE),IFERROR(VLOOKUP(D522,'3. Vinculación Univ. Sociedad'!$E:$F,2,FALSE),IFERROR(VLOOKUP(D522,'4. Docencia y Profesorado Univ.'!$E:$F,2,FALSE),IFERROR(VLOOKUP(D522,'5. Estudiantes y Graduados'!$E:$F,2,FALSE),IFERROR(VLOOKUP(D522,'11. Gestion Administrativa'!$E:$F,2,FALSE),IFERROR(VLOOKUP(D522,'13. Gestión Académica'!$E:$F,2,FALSE),IFERROR(VLOOKUP(D522,'8. Asegura. de la Calid. y M'!$E:$F,2,FALSE),IFERROR(VLOOKUP(D522,'6. Gestión del Conocimiento'!$E:$F,2,FALSE),IFERROR(VLOOKUP(D522,'15. Gobernabilidad y Proceso...'!$E:$F,2,FALSE),IFERROR(VLOOKUP(D522,'12. Gestión del Talento Humano'!$E:$F,2,FALSE),IFERROR(VLOOKUP(D522,'14. Internacional... de la E.S.'!$E:$F,2,FALSE),IFERROR(VLOOKUP(D522,'10. Posgrado'!$E:$F,2,FALSE),IFERROR(VLOOKUP(D522,'17. Gestión TIC'!$E:$F,2,FALSE),IFERROR(VLOOKUP(D522,'16. Desa. del Sistema Educ.Sup.'!$E:$F,2,FALSE),IFERROR(VLOOKUP(D522,'9. Cultura de Inno. Insti...'!$E:$F,2,FALSE),VLOOKUP(D522,'7. Lo Esencial de la Reforma U.'!$E:$F,2,0)))))))))))))))))</f>
        <v>Establecer alianzas estratégicas con organismos de la sociedad civil de la región, como ser los Consejos Regionales de Desarrollo, Consejos Regionales de Cultura y Mancomunidades. Socialización del plan con todos los actores sociales . Firma de convenios para unir esfuerzos en la realización de proyectos de interés común, vinculados a la construcción de ciudadanía.</v>
      </c>
      <c r="D523" s="31"/>
      <c r="E523" s="93"/>
      <c r="F523" s="93"/>
      <c r="G523" s="93"/>
      <c r="H523" s="76"/>
      <c r="I523" s="76"/>
      <c r="J523" s="76"/>
      <c r="K523" s="112"/>
    </row>
    <row r="524" spans="3:11" ht="15.75" thickBot="1">
      <c r="C524" s="434"/>
      <c r="D524" s="434"/>
      <c r="E524" s="434"/>
      <c r="F524" s="93"/>
      <c r="G524" s="76"/>
      <c r="H524" s="76"/>
      <c r="I524" s="76"/>
      <c r="J524" s="434"/>
      <c r="K524" s="434"/>
    </row>
    <row r="525" spans="3:11" ht="30.75" thickBot="1">
      <c r="C525" s="129" t="s">
        <v>44</v>
      </c>
      <c r="D525" s="129" t="s">
        <v>55</v>
      </c>
      <c r="E525" s="136" t="s">
        <v>57</v>
      </c>
      <c r="F525" s="135" t="s">
        <v>27</v>
      </c>
      <c r="G525" s="133" t="s">
        <v>128</v>
      </c>
      <c r="H525" s="136" t="s">
        <v>46</v>
      </c>
      <c r="I525" s="133" t="s">
        <v>129</v>
      </c>
      <c r="J525" s="133" t="s">
        <v>407</v>
      </c>
      <c r="K525" s="133" t="s">
        <v>408</v>
      </c>
    </row>
    <row r="526" spans="3:11">
      <c r="C526" s="220" t="s">
        <v>443</v>
      </c>
      <c r="D526" s="221"/>
      <c r="E526" s="219">
        <f>HLOOKUP(C526,$AH$2:$BU$3,2,0)</f>
        <v>5934.951</v>
      </c>
      <c r="F526" s="97">
        <f t="shared" ref="F526:F532" si="55">D526*E526</f>
        <v>0</v>
      </c>
      <c r="G526" s="161" t="s">
        <v>126</v>
      </c>
      <c r="H526" s="438" t="s">
        <v>752</v>
      </c>
      <c r="I526" s="130" t="str">
        <f>VLOOKUP(H526,Presupuesto!$B$11:$C$565,2,0)</f>
        <v>PASAJES AL EXTERIOR</v>
      </c>
      <c r="J526" s="218" t="s">
        <v>1358</v>
      </c>
      <c r="K526" s="98" t="s">
        <v>391</v>
      </c>
    </row>
    <row r="527" spans="3:11">
      <c r="C527" s="141" t="s">
        <v>1843</v>
      </c>
      <c r="D527" s="158">
        <v>1</v>
      </c>
      <c r="E527" s="123">
        <v>5000</v>
      </c>
      <c r="F527" s="97">
        <f t="shared" si="55"/>
        <v>5000</v>
      </c>
      <c r="G527" s="161" t="s">
        <v>126</v>
      </c>
      <c r="H527" s="438" t="s">
        <v>868</v>
      </c>
      <c r="I527" s="130" t="str">
        <f>VLOOKUP(H527,Presupuesto!$B$11:$C$565,2,0)</f>
        <v>GASOLINA</v>
      </c>
      <c r="J527" s="218" t="s">
        <v>1358</v>
      </c>
      <c r="K527" s="98" t="s">
        <v>409</v>
      </c>
    </row>
    <row r="528" spans="3:11">
      <c r="C528" s="141" t="s">
        <v>1843</v>
      </c>
      <c r="D528" s="158">
        <v>1</v>
      </c>
      <c r="E528" s="123">
        <v>5000</v>
      </c>
      <c r="F528" s="97">
        <f t="shared" si="55"/>
        <v>5000</v>
      </c>
      <c r="G528" s="161" t="s">
        <v>126</v>
      </c>
      <c r="H528" s="438" t="s">
        <v>870</v>
      </c>
      <c r="I528" s="130" t="str">
        <f>VLOOKUP(H528,Presupuesto!$B$11:$C$565,2,0)</f>
        <v>DIESEL</v>
      </c>
      <c r="J528" s="218" t="s">
        <v>1358</v>
      </c>
      <c r="K528" s="98" t="s">
        <v>409</v>
      </c>
    </row>
    <row r="529" spans="3:11">
      <c r="C529" s="141" t="s">
        <v>2148</v>
      </c>
      <c r="D529" s="158">
        <v>200</v>
      </c>
      <c r="E529" s="123">
        <v>100</v>
      </c>
      <c r="F529" s="97">
        <f t="shared" si="55"/>
        <v>20000</v>
      </c>
      <c r="G529" s="161" t="s">
        <v>126</v>
      </c>
      <c r="H529" s="438" t="s">
        <v>789</v>
      </c>
      <c r="I529" s="130" t="str">
        <f>VLOOKUP(H529,Presupuesto!$B$11:$C$565,2,0)</f>
        <v>ALIMENTOS B EBIDAS PARA PERSONAS</v>
      </c>
      <c r="J529" s="218" t="s">
        <v>1358</v>
      </c>
      <c r="K529" s="98" t="s">
        <v>409</v>
      </c>
    </row>
    <row r="530" spans="3:11" ht="15.75">
      <c r="C530" s="681" t="s">
        <v>2150</v>
      </c>
      <c r="D530" s="158">
        <v>1</v>
      </c>
      <c r="E530" s="123">
        <v>10000</v>
      </c>
      <c r="F530" s="97">
        <f t="shared" si="55"/>
        <v>10000</v>
      </c>
      <c r="G530" s="161" t="s">
        <v>126</v>
      </c>
      <c r="H530" s="438" t="s">
        <v>816</v>
      </c>
      <c r="I530" s="130" t="str">
        <f>VLOOKUP(H530,Presupuesto!$B$11:$C$565,2,0)</f>
        <v>PRODUCTOS DE ARTES GRAFICAS</v>
      </c>
      <c r="J530" s="218" t="s">
        <v>1358</v>
      </c>
      <c r="K530" s="98" t="s">
        <v>409</v>
      </c>
    </row>
    <row r="531" spans="3:11" ht="15.75">
      <c r="C531" s="681"/>
      <c r="D531" s="158"/>
      <c r="E531" s="123">
        <v>1000</v>
      </c>
      <c r="F531" s="97">
        <f t="shared" si="55"/>
        <v>0</v>
      </c>
      <c r="G531" s="161" t="s">
        <v>126</v>
      </c>
      <c r="H531" s="438" t="s">
        <v>816</v>
      </c>
      <c r="I531" s="130" t="str">
        <f>VLOOKUP(H531,Presupuesto!$B$11:$C$565,2,0)</f>
        <v>PRODUCTOS DE ARTES GRAFICAS</v>
      </c>
      <c r="J531" s="218" t="s">
        <v>1358</v>
      </c>
      <c r="K531" s="98" t="s">
        <v>409</v>
      </c>
    </row>
    <row r="532" spans="3:11" ht="15.75">
      <c r="C532" s="681"/>
      <c r="D532" s="158"/>
      <c r="E532" s="123">
        <v>1000</v>
      </c>
      <c r="F532" s="97">
        <f t="shared" si="55"/>
        <v>0</v>
      </c>
      <c r="G532" s="161" t="s">
        <v>126</v>
      </c>
      <c r="H532" s="438" t="s">
        <v>816</v>
      </c>
      <c r="I532" s="130" t="str">
        <f>VLOOKUP(H532,Presupuesto!$B$11:$C$565,2,0)</f>
        <v>PRODUCTOS DE ARTES GRAFICAS</v>
      </c>
      <c r="J532" s="218" t="s">
        <v>1358</v>
      </c>
      <c r="K532" s="98" t="s">
        <v>409</v>
      </c>
    </row>
    <row r="534" spans="3:11" ht="15.75" thickBot="1"/>
    <row r="535" spans="3:11" ht="15.75" thickBot="1">
      <c r="C535" s="157" t="s">
        <v>53</v>
      </c>
      <c r="D535" s="353">
        <f>SUM(F542:F550)</f>
        <v>200000</v>
      </c>
      <c r="E535" s="434"/>
      <c r="F535" s="70"/>
      <c r="G535" s="79"/>
      <c r="H535" s="70"/>
      <c r="I535" s="70"/>
      <c r="J535" s="434"/>
      <c r="K535" s="434"/>
    </row>
    <row r="536" spans="3:11">
      <c r="C536" s="70"/>
      <c r="D536" s="31"/>
      <c r="E536" s="93"/>
      <c r="F536" s="93"/>
      <c r="G536" s="93"/>
      <c r="H536" s="76"/>
      <c r="I536" s="76"/>
      <c r="J536" s="76"/>
      <c r="K536" s="112"/>
    </row>
    <row r="537" spans="3:11">
      <c r="C537" s="70"/>
      <c r="D537" s="31"/>
      <c r="E537" s="93"/>
      <c r="F537" s="93"/>
      <c r="G537" s="93"/>
      <c r="H537" s="76"/>
      <c r="I537" s="76"/>
      <c r="J537" s="76"/>
      <c r="K537" s="112"/>
    </row>
    <row r="538" spans="3:11" ht="15.75">
      <c r="C538" s="202" t="s">
        <v>389</v>
      </c>
      <c r="D538" s="351" t="s">
        <v>1903</v>
      </c>
      <c r="E538" s="93"/>
      <c r="F538" s="93"/>
      <c r="G538" s="93"/>
      <c r="H538" s="76"/>
      <c r="I538" s="76"/>
      <c r="J538" s="76"/>
      <c r="K538" s="112"/>
    </row>
    <row r="539" spans="3:11" ht="18.75">
      <c r="C539" s="210" t="str">
        <f>IFERROR(VLOOKUP(D538,'1. Desarrollo e Innov. Curricu.'!$E:$F,2,FALSE),IFERROR(VLOOKUP(D538,'2. Investigación Científica'!$E:$F,2,FALSE),IFERROR(VLOOKUP(D538,'3. Vinculación Univ. Sociedad'!$E:$F,2,FALSE),IFERROR(VLOOKUP(D538,'4. Docencia y Profesorado Univ.'!$E:$F,2,FALSE),IFERROR(VLOOKUP(D538,'5. Estudiantes y Graduados'!$E:$F,2,FALSE),IFERROR(VLOOKUP(D538,'11. Gestion Administrativa'!$E:$F,2,FALSE),IFERROR(VLOOKUP(D538,'13. Gestión Académica'!$E:$F,2,FALSE),IFERROR(VLOOKUP(D538,'8. Asegura. de la Calid. y M'!$E:$F,2,FALSE),IFERROR(VLOOKUP(D538,'6. Gestión del Conocimiento'!$E:$F,2,FALSE),IFERROR(VLOOKUP(D538,'15. Gobernabilidad y Proceso...'!$E:$F,2,FALSE),IFERROR(VLOOKUP(D538,'12. Gestión del Talento Humano'!$E:$F,2,FALSE),IFERROR(VLOOKUP(D538,'14. Internacional... de la E.S.'!$E:$F,2,FALSE),IFERROR(VLOOKUP(D538,'10. Posgrado'!$E:$F,2,FALSE),IFERROR(VLOOKUP(D538,'17. Gestión TIC'!$E:$F,2,FALSE),IFERROR(VLOOKUP(D538,'16. Desa. del Sistema Educ.Sup.'!$E:$F,2,FALSE),IFERROR(VLOOKUP(D538,'9. Cultura de Inno. Insti...'!$E:$F,2,FALSE),VLOOKUP(D538,'7. Lo Esencial de la Reforma U.'!$E:$F,2,0)))))))))))))))))</f>
        <v>Diseñar una campaña de comunicación educativa para que la comunidad universitaria esté  informada sobre los avances del programa, relevando lo pertinente a valores, ciudadanía, como parte fundamental del proceso transformador.</v>
      </c>
      <c r="D539" s="31"/>
      <c r="E539" s="93"/>
      <c r="F539" s="93"/>
      <c r="G539" s="93"/>
      <c r="H539" s="76"/>
      <c r="I539" s="76"/>
      <c r="J539" s="76"/>
      <c r="K539" s="112"/>
    </row>
    <row r="540" spans="3:11" ht="15.75" thickBot="1">
      <c r="C540" s="434"/>
      <c r="D540" s="434"/>
      <c r="E540" s="434"/>
      <c r="F540" s="93"/>
      <c r="G540" s="76"/>
      <c r="H540" s="76"/>
      <c r="I540" s="76"/>
      <c r="J540" s="434"/>
      <c r="K540" s="434"/>
    </row>
    <row r="541" spans="3:11" ht="30.75" thickBot="1">
      <c r="C541" s="129" t="s">
        <v>44</v>
      </c>
      <c r="D541" s="129" t="s">
        <v>55</v>
      </c>
      <c r="E541" s="136" t="s">
        <v>57</v>
      </c>
      <c r="F541" s="135" t="s">
        <v>27</v>
      </c>
      <c r="G541" s="133" t="s">
        <v>128</v>
      </c>
      <c r="H541" s="136" t="s">
        <v>46</v>
      </c>
      <c r="I541" s="133" t="s">
        <v>129</v>
      </c>
      <c r="J541" s="133" t="s">
        <v>407</v>
      </c>
      <c r="K541" s="133" t="s">
        <v>408</v>
      </c>
    </row>
    <row r="542" spans="3:11">
      <c r="C542" s="220" t="s">
        <v>443</v>
      </c>
      <c r="D542" s="221"/>
      <c r="E542" s="219">
        <f>HLOOKUP(C542,$AH$2:$BU$3,2,0)</f>
        <v>5934.951</v>
      </c>
      <c r="F542" s="97">
        <f t="shared" ref="F542:F546" si="56">D542*E542</f>
        <v>0</v>
      </c>
      <c r="G542" s="161" t="s">
        <v>126</v>
      </c>
      <c r="H542" s="438" t="s">
        <v>752</v>
      </c>
      <c r="I542" s="130" t="str">
        <f>VLOOKUP(H542,Presupuesto!$B$11:$C$565,2,0)</f>
        <v>PASAJES AL EXTERIOR</v>
      </c>
      <c r="J542" s="218" t="s">
        <v>1358</v>
      </c>
      <c r="K542" s="98" t="s">
        <v>391</v>
      </c>
    </row>
    <row r="543" spans="3:11">
      <c r="C543" s="141" t="s">
        <v>2148</v>
      </c>
      <c r="D543" s="158">
        <v>500</v>
      </c>
      <c r="E543" s="123">
        <v>100</v>
      </c>
      <c r="F543" s="97">
        <f t="shared" si="56"/>
        <v>50000</v>
      </c>
      <c r="G543" s="161" t="s">
        <v>126</v>
      </c>
      <c r="H543" s="438" t="s">
        <v>789</v>
      </c>
      <c r="I543" s="130" t="str">
        <f>VLOOKUP(H543,Presupuesto!$B$11:$C$565,2,0)</f>
        <v>ALIMENTOS B EBIDAS PARA PERSONAS</v>
      </c>
      <c r="J543" s="218" t="s">
        <v>1358</v>
      </c>
      <c r="K543" s="98" t="s">
        <v>409</v>
      </c>
    </row>
    <row r="544" spans="3:11" ht="15.75">
      <c r="C544" s="681" t="s">
        <v>2150</v>
      </c>
      <c r="D544" s="158">
        <v>15</v>
      </c>
      <c r="E544" s="123">
        <v>10000</v>
      </c>
      <c r="F544" s="97">
        <f t="shared" si="56"/>
        <v>150000</v>
      </c>
      <c r="G544" s="161" t="s">
        <v>126</v>
      </c>
      <c r="H544" s="438" t="s">
        <v>816</v>
      </c>
      <c r="I544" s="130" t="str">
        <f>VLOOKUP(H544,Presupuesto!$B$11:$C$565,2,0)</f>
        <v>PRODUCTOS DE ARTES GRAFICAS</v>
      </c>
      <c r="J544" s="218" t="s">
        <v>1358</v>
      </c>
      <c r="K544" s="98" t="s">
        <v>409</v>
      </c>
    </row>
    <row r="545" spans="3:11" ht="15.75">
      <c r="C545" s="681"/>
      <c r="D545" s="158"/>
      <c r="E545" s="123">
        <v>1000</v>
      </c>
      <c r="F545" s="97">
        <f t="shared" si="56"/>
        <v>0</v>
      </c>
      <c r="G545" s="161" t="s">
        <v>126</v>
      </c>
      <c r="H545" s="438" t="s">
        <v>816</v>
      </c>
      <c r="I545" s="130" t="str">
        <f>VLOOKUP(H545,Presupuesto!$B$11:$C$565,2,0)</f>
        <v>PRODUCTOS DE ARTES GRAFICAS</v>
      </c>
      <c r="J545" s="218" t="s">
        <v>1358</v>
      </c>
      <c r="K545" s="98" t="s">
        <v>409</v>
      </c>
    </row>
    <row r="546" spans="3:11" ht="15.75">
      <c r="C546" s="681"/>
      <c r="D546" s="158"/>
      <c r="E546" s="123">
        <v>1000</v>
      </c>
      <c r="F546" s="97">
        <f t="shared" si="56"/>
        <v>0</v>
      </c>
      <c r="G546" s="161" t="s">
        <v>126</v>
      </c>
      <c r="H546" s="438" t="s">
        <v>816</v>
      </c>
      <c r="I546" s="130" t="str">
        <f>VLOOKUP(H546,Presupuesto!$B$11:$C$565,2,0)</f>
        <v>PRODUCTOS DE ARTES GRAFICAS</v>
      </c>
      <c r="J546" s="218" t="s">
        <v>1358</v>
      </c>
      <c r="K546" s="98" t="s">
        <v>409</v>
      </c>
    </row>
    <row r="548" spans="3:11" ht="15.75" thickBot="1"/>
    <row r="549" spans="3:11" ht="15.75" thickBot="1">
      <c r="C549" s="157" t="s">
        <v>53</v>
      </c>
      <c r="D549" s="353">
        <f>SUM(F556:F561)</f>
        <v>100000</v>
      </c>
      <c r="E549" s="434"/>
      <c r="F549" s="70"/>
      <c r="G549" s="79"/>
      <c r="H549" s="70"/>
      <c r="I549" s="70"/>
      <c r="J549" s="434"/>
      <c r="K549" s="434"/>
    </row>
    <row r="550" spans="3:11">
      <c r="C550" s="70"/>
      <c r="D550" s="31"/>
      <c r="E550" s="93"/>
      <c r="F550" s="93"/>
      <c r="G550" s="93"/>
      <c r="H550" s="76"/>
      <c r="I550" s="76"/>
      <c r="J550" s="76"/>
      <c r="K550" s="112"/>
    </row>
    <row r="551" spans="3:11">
      <c r="C551" s="70"/>
      <c r="D551" s="31"/>
      <c r="E551" s="93"/>
      <c r="F551" s="93"/>
      <c r="G551" s="93"/>
      <c r="H551" s="76"/>
      <c r="I551" s="76"/>
      <c r="J551" s="76"/>
      <c r="K551" s="112"/>
    </row>
    <row r="552" spans="3:11" ht="15.75">
      <c r="C552" s="202" t="s">
        <v>389</v>
      </c>
      <c r="D552" s="351" t="s">
        <v>2195</v>
      </c>
      <c r="E552" s="93"/>
      <c r="F552" s="93"/>
      <c r="G552" s="93"/>
      <c r="H552" s="76"/>
      <c r="I552" s="76"/>
      <c r="J552" s="76"/>
      <c r="K552" s="112"/>
    </row>
    <row r="553" spans="3:11" ht="18.75">
      <c r="C553" s="210" t="str">
        <f>IFERROR(VLOOKUP(D552,'1. Desarrollo e Innov. Curricu.'!$E:$F,2,FALSE),IFERROR(VLOOKUP(D552,'2. Investigación Científica'!$E:$F,2,FALSE),IFERROR(VLOOKUP(D552,'3. Vinculación Univ. Sociedad'!$E:$F,2,FALSE),IFERROR(VLOOKUP(D552,'4. Docencia y Profesorado Univ.'!$E:$F,2,FALSE),IFERROR(VLOOKUP(D552,'5. Estudiantes y Graduados'!$E:$F,2,FALSE),IFERROR(VLOOKUP(D552,'11. Gestion Administrativa'!$E:$F,2,FALSE),IFERROR(VLOOKUP(D552,'13. Gestión Académica'!$E:$F,2,FALSE),IFERROR(VLOOKUP(D552,'8. Asegura. de la Calid. y M'!$E:$F,2,FALSE),IFERROR(VLOOKUP(D552,'6. Gestión del Conocimiento'!$E:$F,2,FALSE),IFERROR(VLOOKUP(D552,'15. Gobernabilidad y Proceso...'!$E:$F,2,FALSE),IFERROR(VLOOKUP(D552,'12. Gestión del Talento Humano'!$E:$F,2,FALSE),IFERROR(VLOOKUP(D552,'14. Internacional... de la E.S.'!$E:$F,2,FALSE),IFERROR(VLOOKUP(D552,'10. Posgrado'!$E:$F,2,FALSE),IFERROR(VLOOKUP(D552,'17. Gestión TIC'!$E:$F,2,FALSE),IFERROR(VLOOKUP(D552,'16. Desa. del Sistema Educ.Sup.'!$E:$F,2,FALSE),IFERROR(VLOOKUP(D552,'9. Cultura de Inno. Insti...'!$E:$F,2,FALSE),VLOOKUP(D552,'7. Lo Esencial de la Reforma U.'!$E:$F,2,0)))))))))))))))))</f>
        <v xml:space="preserve">Promover el año Académico </v>
      </c>
      <c r="D553" s="31"/>
      <c r="E553" s="93"/>
      <c r="F553" s="93"/>
      <c r="G553" s="93"/>
      <c r="H553" s="76"/>
      <c r="I553" s="76"/>
      <c r="J553" s="76"/>
      <c r="K553" s="112"/>
    </row>
    <row r="554" spans="3:11" ht="15.75" thickBot="1">
      <c r="C554" s="434"/>
      <c r="D554" s="434"/>
      <c r="E554" s="434"/>
      <c r="F554" s="93"/>
      <c r="G554" s="76"/>
      <c r="H554" s="76"/>
      <c r="I554" s="76"/>
      <c r="J554" s="434"/>
      <c r="K554" s="434"/>
    </row>
    <row r="555" spans="3:11" ht="30.75" thickBot="1">
      <c r="C555" s="129" t="s">
        <v>44</v>
      </c>
      <c r="D555" s="129" t="s">
        <v>55</v>
      </c>
      <c r="E555" s="136" t="s">
        <v>57</v>
      </c>
      <c r="F555" s="135" t="s">
        <v>27</v>
      </c>
      <c r="G555" s="133" t="s">
        <v>128</v>
      </c>
      <c r="H555" s="136" t="s">
        <v>46</v>
      </c>
      <c r="I555" s="133" t="s">
        <v>129</v>
      </c>
      <c r="J555" s="133" t="s">
        <v>407</v>
      </c>
      <c r="K555" s="133" t="s">
        <v>408</v>
      </c>
    </row>
    <row r="556" spans="3:11">
      <c r="C556" s="220" t="s">
        <v>443</v>
      </c>
      <c r="D556" s="221"/>
      <c r="E556" s="219">
        <f>HLOOKUP(C556,$AH$2:$BU$3,2,0)</f>
        <v>5934.951</v>
      </c>
      <c r="F556" s="97">
        <f t="shared" ref="F556:F560" si="57">D556*E556</f>
        <v>0</v>
      </c>
      <c r="G556" s="161" t="s">
        <v>126</v>
      </c>
      <c r="H556" s="438" t="s">
        <v>752</v>
      </c>
      <c r="I556" s="130" t="str">
        <f>VLOOKUP(H556,Presupuesto!$B$11:$C$565,2,0)</f>
        <v>PASAJES AL EXTERIOR</v>
      </c>
      <c r="J556" s="218" t="s">
        <v>1358</v>
      </c>
      <c r="K556" s="98" t="s">
        <v>391</v>
      </c>
    </row>
    <row r="557" spans="3:11">
      <c r="C557" s="141" t="s">
        <v>2148</v>
      </c>
      <c r="D557" s="158">
        <v>100</v>
      </c>
      <c r="E557" s="123">
        <v>100</v>
      </c>
      <c r="F557" s="97">
        <f t="shared" si="57"/>
        <v>10000</v>
      </c>
      <c r="G557" s="161" t="s">
        <v>126</v>
      </c>
      <c r="H557" s="438" t="s">
        <v>789</v>
      </c>
      <c r="I557" s="130" t="str">
        <f>VLOOKUP(H557,Presupuesto!$B$11:$C$565,2,0)</f>
        <v>ALIMENTOS B EBIDAS PARA PERSONAS</v>
      </c>
      <c r="J557" s="218" t="s">
        <v>1358</v>
      </c>
      <c r="K557" s="98" t="s">
        <v>409</v>
      </c>
    </row>
    <row r="558" spans="3:11" ht="15.75">
      <c r="C558" s="681" t="s">
        <v>2150</v>
      </c>
      <c r="D558" s="158">
        <v>8</v>
      </c>
      <c r="E558" s="123">
        <v>10000</v>
      </c>
      <c r="F558" s="97">
        <f t="shared" si="57"/>
        <v>80000</v>
      </c>
      <c r="G558" s="161" t="s">
        <v>126</v>
      </c>
      <c r="H558" s="438" t="s">
        <v>816</v>
      </c>
      <c r="I558" s="130" t="str">
        <f>VLOOKUP(H558,Presupuesto!$B$11:$C$565,2,0)</f>
        <v>PRODUCTOS DE ARTES GRAFICAS</v>
      </c>
      <c r="J558" s="218" t="s">
        <v>1358</v>
      </c>
      <c r="K558" s="98" t="s">
        <v>409</v>
      </c>
    </row>
    <row r="559" spans="3:11">
      <c r="C559" s="141" t="s">
        <v>2149</v>
      </c>
      <c r="D559" s="158">
        <v>10</v>
      </c>
      <c r="E559" s="123">
        <v>1000</v>
      </c>
      <c r="F559" s="97">
        <f t="shared" si="57"/>
        <v>10000</v>
      </c>
      <c r="G559" s="161" t="s">
        <v>126</v>
      </c>
      <c r="H559" s="438" t="s">
        <v>278</v>
      </c>
      <c r="I559" s="130" t="str">
        <f>VLOOKUP(H559,Presupuesto!$B$11:$C$565,2,0)</f>
        <v>ALQUILER DE EDIFICIOS Y LOCALES (22100-00)</v>
      </c>
      <c r="J559" s="218" t="s">
        <v>1358</v>
      </c>
      <c r="K559" s="98" t="s">
        <v>409</v>
      </c>
    </row>
    <row r="560" spans="3:11" ht="15.75">
      <c r="C560" s="681"/>
      <c r="D560" s="158"/>
      <c r="E560" s="123">
        <v>1000</v>
      </c>
      <c r="F560" s="97">
        <f t="shared" si="57"/>
        <v>0</v>
      </c>
      <c r="G560" s="161" t="s">
        <v>126</v>
      </c>
      <c r="H560" s="438" t="s">
        <v>816</v>
      </c>
      <c r="I560" s="130" t="str">
        <f>VLOOKUP(H560,Presupuesto!$B$11:$C$565,2,0)</f>
        <v>PRODUCTOS DE ARTES GRAFICAS</v>
      </c>
      <c r="J560" s="218" t="s">
        <v>1358</v>
      </c>
      <c r="K560" s="98" t="s">
        <v>409</v>
      </c>
    </row>
    <row r="563" spans="3:11" ht="15.75" thickBot="1"/>
    <row r="564" spans="3:11" ht="15.75" thickBot="1">
      <c r="C564" s="157" t="s">
        <v>53</v>
      </c>
      <c r="D564" s="353">
        <f>SUM(F571:F579)</f>
        <v>50000</v>
      </c>
      <c r="E564" s="434"/>
      <c r="F564" s="70"/>
      <c r="G564" s="79"/>
      <c r="H564" s="70"/>
      <c r="I564" s="70"/>
      <c r="J564" s="434"/>
      <c r="K564" s="434"/>
    </row>
    <row r="565" spans="3:11">
      <c r="C565" s="70"/>
      <c r="D565" s="31"/>
      <c r="E565" s="93"/>
      <c r="F565" s="93"/>
      <c r="G565" s="93"/>
      <c r="H565" s="76"/>
      <c r="I565" s="76"/>
      <c r="J565" s="76"/>
      <c r="K565" s="112"/>
    </row>
    <row r="566" spans="3:11">
      <c r="C566" s="70"/>
      <c r="D566" s="31"/>
      <c r="E566" s="93"/>
      <c r="F566" s="93"/>
      <c r="G566" s="93"/>
      <c r="H566" s="76"/>
      <c r="I566" s="76"/>
      <c r="J566" s="76"/>
      <c r="K566" s="112"/>
    </row>
    <row r="567" spans="3:11" ht="15.75">
      <c r="C567" s="202" t="s">
        <v>389</v>
      </c>
      <c r="D567" s="351" t="s">
        <v>2197</v>
      </c>
      <c r="E567" s="93"/>
      <c r="F567" s="93"/>
      <c r="G567" s="93"/>
      <c r="H567" s="76"/>
      <c r="I567" s="76"/>
      <c r="J567" s="76"/>
      <c r="K567" s="112"/>
    </row>
    <row r="568" spans="3:11" ht="18.75">
      <c r="C568" s="210" t="str">
        <f>IFERROR(VLOOKUP(D567,'1. Desarrollo e Innov. Curricu.'!$E:$F,2,FALSE),IFERROR(VLOOKUP(D567,'2. Investigación Científica'!$E:$F,2,FALSE),IFERROR(VLOOKUP(D567,'3. Vinculación Univ. Sociedad'!$E:$F,2,FALSE),IFERROR(VLOOKUP(D567,'4. Docencia y Profesorado Univ.'!$E:$F,2,FALSE),IFERROR(VLOOKUP(D567,'5. Estudiantes y Graduados'!$E:$F,2,FALSE),IFERROR(VLOOKUP(D567,'11. Gestion Administrativa'!$E:$F,2,FALSE),IFERROR(VLOOKUP(D567,'13. Gestión Académica'!$E:$F,2,FALSE),IFERROR(VLOOKUP(D567,'8. Asegura. de la Calid. y M'!$E:$F,2,FALSE),IFERROR(VLOOKUP(D567,'6. Gestión del Conocimiento'!$E:$F,2,FALSE),IFERROR(VLOOKUP(D567,'15. Gobernabilidad y Proceso...'!$E:$F,2,FALSE),IFERROR(VLOOKUP(D567,'12. Gestión del Talento Humano'!$E:$F,2,FALSE),IFERROR(VLOOKUP(D567,'14. Internacional... de la E.S.'!$E:$F,2,FALSE),IFERROR(VLOOKUP(D567,'10. Posgrado'!$E:$F,2,FALSE),IFERROR(VLOOKUP(D567,'17. Gestión TIC'!$E:$F,2,FALSE),IFERROR(VLOOKUP(D567,'16. Desa. del Sistema Educ.Sup.'!$E:$F,2,FALSE),IFERROR(VLOOKUP(D567,'9. Cultura de Inno. Insti...'!$E:$F,2,FALSE),VLOOKUP(D567,'7. Lo Esencial de la Reforma U.'!$E:$F,2,0)))))))))))))))))</f>
        <v>Reorganizar la Red de voluntarios Culturales de la UNAH-VS</v>
      </c>
      <c r="D568" s="31"/>
      <c r="E568" s="93"/>
      <c r="F568" s="93"/>
      <c r="G568" s="93"/>
      <c r="H568" s="76"/>
      <c r="I568" s="76"/>
      <c r="J568" s="76"/>
      <c r="K568" s="112"/>
    </row>
    <row r="569" spans="3:11" ht="15.75" thickBot="1">
      <c r="C569" s="434"/>
      <c r="D569" s="434"/>
      <c r="E569" s="434"/>
      <c r="F569" s="93"/>
      <c r="G569" s="76"/>
      <c r="H569" s="76"/>
      <c r="I569" s="76"/>
      <c r="J569" s="434"/>
      <c r="K569" s="434"/>
    </row>
    <row r="570" spans="3:11" ht="30.75" thickBot="1">
      <c r="C570" s="129" t="s">
        <v>44</v>
      </c>
      <c r="D570" s="129" t="s">
        <v>55</v>
      </c>
      <c r="E570" s="136" t="s">
        <v>57</v>
      </c>
      <c r="F570" s="135" t="s">
        <v>27</v>
      </c>
      <c r="G570" s="133" t="s">
        <v>128</v>
      </c>
      <c r="H570" s="136" t="s">
        <v>46</v>
      </c>
      <c r="I570" s="133" t="s">
        <v>129</v>
      </c>
      <c r="J570" s="133" t="s">
        <v>407</v>
      </c>
      <c r="K570" s="133" t="s">
        <v>408</v>
      </c>
    </row>
    <row r="571" spans="3:11">
      <c r="C571" s="220" t="s">
        <v>443</v>
      </c>
      <c r="D571" s="221"/>
      <c r="E571" s="219">
        <f>HLOOKUP(C571,$AH$2:$BU$3,2,0)</f>
        <v>5934.951</v>
      </c>
      <c r="F571" s="97">
        <f t="shared" ref="F571:F575" si="58">D571*E571</f>
        <v>0</v>
      </c>
      <c r="G571" s="161" t="s">
        <v>126</v>
      </c>
      <c r="H571" s="438" t="s">
        <v>752</v>
      </c>
      <c r="I571" s="130" t="str">
        <f>VLOOKUP(H571,Presupuesto!$B$11:$C$565,2,0)</f>
        <v>PASAJES AL EXTERIOR</v>
      </c>
      <c r="J571" s="218" t="s">
        <v>1358</v>
      </c>
      <c r="K571" s="98" t="s">
        <v>391</v>
      </c>
    </row>
    <row r="572" spans="3:11">
      <c r="C572" s="141" t="s">
        <v>2148</v>
      </c>
      <c r="D572" s="158">
        <v>50</v>
      </c>
      <c r="E572" s="123">
        <v>100</v>
      </c>
      <c r="F572" s="97">
        <f t="shared" si="58"/>
        <v>5000</v>
      </c>
      <c r="G572" s="161" t="s">
        <v>126</v>
      </c>
      <c r="H572" s="438" t="s">
        <v>789</v>
      </c>
      <c r="I572" s="130" t="str">
        <f>VLOOKUP(H572,Presupuesto!$B$11:$C$565,2,0)</f>
        <v>ALIMENTOS B EBIDAS PARA PERSONAS</v>
      </c>
      <c r="J572" s="218" t="s">
        <v>1358</v>
      </c>
      <c r="K572" s="98" t="s">
        <v>409</v>
      </c>
    </row>
    <row r="573" spans="3:11" ht="15.75">
      <c r="C573" s="681" t="s">
        <v>2150</v>
      </c>
      <c r="D573" s="158">
        <v>4</v>
      </c>
      <c r="E573" s="123">
        <v>10000</v>
      </c>
      <c r="F573" s="97">
        <f t="shared" si="58"/>
        <v>40000</v>
      </c>
      <c r="G573" s="161" t="s">
        <v>126</v>
      </c>
      <c r="H573" s="438" t="s">
        <v>816</v>
      </c>
      <c r="I573" s="130" t="str">
        <f>VLOOKUP(H573,Presupuesto!$B$11:$C$565,2,0)</f>
        <v>PRODUCTOS DE ARTES GRAFICAS</v>
      </c>
      <c r="J573" s="218" t="s">
        <v>1358</v>
      </c>
      <c r="K573" s="98" t="s">
        <v>409</v>
      </c>
    </row>
    <row r="574" spans="3:11">
      <c r="C574" s="141" t="s">
        <v>2149</v>
      </c>
      <c r="D574" s="158">
        <v>5</v>
      </c>
      <c r="E574" s="123">
        <v>1000</v>
      </c>
      <c r="F574" s="97">
        <f t="shared" si="58"/>
        <v>5000</v>
      </c>
      <c r="G574" s="161" t="s">
        <v>126</v>
      </c>
      <c r="H574" s="438" t="s">
        <v>278</v>
      </c>
      <c r="I574" s="130" t="str">
        <f>VLOOKUP(H574,Presupuesto!$B$11:$C$565,2,0)</f>
        <v>ALQUILER DE EDIFICIOS Y LOCALES (22100-00)</v>
      </c>
      <c r="J574" s="218" t="s">
        <v>1358</v>
      </c>
      <c r="K574" s="98" t="s">
        <v>409</v>
      </c>
    </row>
    <row r="575" spans="3:11" ht="15.75">
      <c r="C575" s="681"/>
      <c r="D575" s="158"/>
      <c r="E575" s="123">
        <v>1000</v>
      </c>
      <c r="F575" s="97">
        <f t="shared" si="58"/>
        <v>0</v>
      </c>
      <c r="G575" s="161" t="s">
        <v>126</v>
      </c>
      <c r="H575" s="438" t="s">
        <v>816</v>
      </c>
      <c r="I575" s="130" t="str">
        <f>VLOOKUP(H575,Presupuesto!$B$11:$C$565,2,0)</f>
        <v>PRODUCTOS DE ARTES GRAFICAS</v>
      </c>
      <c r="J575" s="218" t="s">
        <v>1358</v>
      </c>
      <c r="K575" s="98" t="s">
        <v>409</v>
      </c>
    </row>
    <row r="577" spans="3:11" ht="15.75" thickBot="1"/>
    <row r="578" spans="3:11" ht="15.75" thickBot="1">
      <c r="C578" s="157" t="s">
        <v>53</v>
      </c>
      <c r="D578" s="353">
        <f>SUM(F585:F593)</f>
        <v>50000</v>
      </c>
      <c r="E578" s="434"/>
      <c r="F578" s="70"/>
      <c r="G578" s="79"/>
      <c r="H578" s="70"/>
      <c r="I578" s="70"/>
      <c r="J578" s="434"/>
      <c r="K578" s="434"/>
    </row>
    <row r="579" spans="3:11">
      <c r="C579" s="70"/>
      <c r="D579" s="31"/>
      <c r="E579" s="93"/>
      <c r="F579" s="93"/>
      <c r="G579" s="93"/>
      <c r="H579" s="76"/>
      <c r="I579" s="76"/>
      <c r="J579" s="76"/>
      <c r="K579" s="112"/>
    </row>
    <row r="580" spans="3:11">
      <c r="C580" s="70"/>
      <c r="D580" s="31"/>
      <c r="E580" s="93"/>
      <c r="F580" s="93"/>
      <c r="G580" s="93"/>
      <c r="H580" s="76"/>
      <c r="I580" s="76"/>
      <c r="J580" s="76"/>
      <c r="K580" s="112"/>
    </row>
    <row r="581" spans="3:11" ht="15.75">
      <c r="C581" s="202" t="s">
        <v>389</v>
      </c>
      <c r="D581" s="351" t="s">
        <v>2198</v>
      </c>
      <c r="E581" s="93"/>
      <c r="F581" s="93"/>
      <c r="G581" s="93"/>
      <c r="H581" s="76"/>
      <c r="I581" s="76"/>
      <c r="J581" s="76"/>
      <c r="K581" s="112"/>
    </row>
    <row r="582" spans="3:11" ht="18.75">
      <c r="C582" s="210" t="str">
        <f>IFERROR(VLOOKUP(D581,'1. Desarrollo e Innov. Curricu.'!$E:$F,2,FALSE),IFERROR(VLOOKUP(D581,'2. Investigación Científica'!$E:$F,2,FALSE),IFERROR(VLOOKUP(D581,'3. Vinculación Univ. Sociedad'!$E:$F,2,FALSE),IFERROR(VLOOKUP(D581,'4. Docencia y Profesorado Univ.'!$E:$F,2,FALSE),IFERROR(VLOOKUP(D581,'5. Estudiantes y Graduados'!$E:$F,2,FALSE),IFERROR(VLOOKUP(D581,'11. Gestion Administrativa'!$E:$F,2,FALSE),IFERROR(VLOOKUP(D581,'13. Gestión Académica'!$E:$F,2,FALSE),IFERROR(VLOOKUP(D581,'8. Asegura. de la Calid. y M'!$E:$F,2,FALSE),IFERROR(VLOOKUP(D581,'6. Gestión del Conocimiento'!$E:$F,2,FALSE),IFERROR(VLOOKUP(D581,'15. Gobernabilidad y Proceso...'!$E:$F,2,FALSE),IFERROR(VLOOKUP(D581,'12. Gestión del Talento Humano'!$E:$F,2,FALSE),IFERROR(VLOOKUP(D581,'14. Internacional... de la E.S.'!$E:$F,2,FALSE),IFERROR(VLOOKUP(D581,'10. Posgrado'!$E:$F,2,FALSE),IFERROR(VLOOKUP(D581,'17. Gestión TIC'!$E:$F,2,FALSE),IFERROR(VLOOKUP(D581,'16. Desa. del Sistema Educ.Sup.'!$E:$F,2,FALSE),IFERROR(VLOOKUP(D581,'9. Cultura de Inno. Insti...'!$E:$F,2,FALSE),VLOOKUP(D581,'7. Lo Esencial de la Reforma U.'!$E:$F,2,0)))))))))))))))))</f>
        <v>Organizar una Red de Voluntarios Culturales Jubilados</v>
      </c>
      <c r="D582" s="31"/>
      <c r="E582" s="93"/>
      <c r="F582" s="93"/>
      <c r="G582" s="93"/>
      <c r="H582" s="76"/>
      <c r="I582" s="76"/>
      <c r="J582" s="76"/>
      <c r="K582" s="112"/>
    </row>
    <row r="583" spans="3:11" ht="15.75" thickBot="1">
      <c r="C583" s="434"/>
      <c r="D583" s="434"/>
      <c r="E583" s="434"/>
      <c r="F583" s="93"/>
      <c r="G583" s="76"/>
      <c r="H583" s="76"/>
      <c r="I583" s="76"/>
      <c r="J583" s="434"/>
      <c r="K583" s="434"/>
    </row>
    <row r="584" spans="3:11" ht="30.75" thickBot="1">
      <c r="C584" s="129" t="s">
        <v>44</v>
      </c>
      <c r="D584" s="129" t="s">
        <v>55</v>
      </c>
      <c r="E584" s="136" t="s">
        <v>57</v>
      </c>
      <c r="F584" s="135" t="s">
        <v>27</v>
      </c>
      <c r="G584" s="133" t="s">
        <v>128</v>
      </c>
      <c r="H584" s="136" t="s">
        <v>46</v>
      </c>
      <c r="I584" s="133" t="s">
        <v>129</v>
      </c>
      <c r="J584" s="133" t="s">
        <v>407</v>
      </c>
      <c r="K584" s="133" t="s">
        <v>408</v>
      </c>
    </row>
    <row r="585" spans="3:11">
      <c r="C585" s="220" t="s">
        <v>443</v>
      </c>
      <c r="D585" s="221"/>
      <c r="E585" s="219">
        <f>HLOOKUP(C585,$AH$2:$BU$3,2,0)</f>
        <v>5934.951</v>
      </c>
      <c r="F585" s="97">
        <f t="shared" ref="F585:F589" si="59">D585*E585</f>
        <v>0</v>
      </c>
      <c r="G585" s="161" t="s">
        <v>126</v>
      </c>
      <c r="H585" s="438" t="s">
        <v>752</v>
      </c>
      <c r="I585" s="130" t="str">
        <f>VLOOKUP(H585,Presupuesto!$B$11:$C$565,2,0)</f>
        <v>PASAJES AL EXTERIOR</v>
      </c>
      <c r="J585" s="218" t="s">
        <v>1358</v>
      </c>
      <c r="K585" s="98" t="s">
        <v>391</v>
      </c>
    </row>
    <row r="586" spans="3:11">
      <c r="C586" s="141" t="s">
        <v>2148</v>
      </c>
      <c r="D586" s="158">
        <v>50</v>
      </c>
      <c r="E586" s="123">
        <v>100</v>
      </c>
      <c r="F586" s="97">
        <f t="shared" si="59"/>
        <v>5000</v>
      </c>
      <c r="G586" s="161" t="s">
        <v>126</v>
      </c>
      <c r="H586" s="438" t="s">
        <v>789</v>
      </c>
      <c r="I586" s="130" t="str">
        <f>VLOOKUP(H586,Presupuesto!$B$11:$C$565,2,0)</f>
        <v>ALIMENTOS B EBIDAS PARA PERSONAS</v>
      </c>
      <c r="J586" s="218" t="s">
        <v>1358</v>
      </c>
      <c r="K586" s="98" t="s">
        <v>409</v>
      </c>
    </row>
    <row r="587" spans="3:11" ht="15.75">
      <c r="C587" s="681" t="s">
        <v>2150</v>
      </c>
      <c r="D587" s="158">
        <v>4</v>
      </c>
      <c r="E587" s="123">
        <v>10000</v>
      </c>
      <c r="F587" s="97">
        <f t="shared" si="59"/>
        <v>40000</v>
      </c>
      <c r="G587" s="161" t="s">
        <v>126</v>
      </c>
      <c r="H587" s="438" t="s">
        <v>816</v>
      </c>
      <c r="I587" s="130" t="str">
        <f>VLOOKUP(H587,Presupuesto!$B$11:$C$565,2,0)</f>
        <v>PRODUCTOS DE ARTES GRAFICAS</v>
      </c>
      <c r="J587" s="218" t="s">
        <v>1358</v>
      </c>
      <c r="K587" s="98" t="s">
        <v>409</v>
      </c>
    </row>
    <row r="588" spans="3:11">
      <c r="C588" s="141" t="s">
        <v>2149</v>
      </c>
      <c r="D588" s="158">
        <v>5</v>
      </c>
      <c r="E588" s="123">
        <v>1000</v>
      </c>
      <c r="F588" s="97">
        <f t="shared" si="59"/>
        <v>5000</v>
      </c>
      <c r="G588" s="161" t="s">
        <v>126</v>
      </c>
      <c r="H588" s="438" t="s">
        <v>278</v>
      </c>
      <c r="I588" s="130" t="str">
        <f>VLOOKUP(H588,Presupuesto!$B$11:$C$565,2,0)</f>
        <v>ALQUILER DE EDIFICIOS Y LOCALES (22100-00)</v>
      </c>
      <c r="J588" s="218" t="s">
        <v>1358</v>
      </c>
      <c r="K588" s="98" t="s">
        <v>409</v>
      </c>
    </row>
    <row r="589" spans="3:11" ht="15.75">
      <c r="C589" s="681"/>
      <c r="D589" s="158"/>
      <c r="E589" s="123">
        <v>1000</v>
      </c>
      <c r="F589" s="97">
        <f t="shared" si="59"/>
        <v>0</v>
      </c>
      <c r="G589" s="161" t="s">
        <v>126</v>
      </c>
      <c r="H589" s="438" t="s">
        <v>816</v>
      </c>
      <c r="I589" s="130" t="str">
        <f>VLOOKUP(H589,Presupuesto!$B$11:$C$565,2,0)</f>
        <v>PRODUCTOS DE ARTES GRAFICAS</v>
      </c>
      <c r="J589" s="218" t="s">
        <v>1358</v>
      </c>
      <c r="K589" s="98" t="s">
        <v>409</v>
      </c>
    </row>
    <row r="591" spans="3:11" ht="15.75" thickBot="1"/>
    <row r="592" spans="3:11" ht="15.75" thickBot="1">
      <c r="C592" s="157" t="s">
        <v>53</v>
      </c>
      <c r="D592" s="353">
        <f>SUM(F599:F607)</f>
        <v>33750</v>
      </c>
      <c r="E592" s="434"/>
      <c r="F592" s="70"/>
      <c r="G592" s="79"/>
      <c r="H592" s="70"/>
      <c r="I592" s="70"/>
      <c r="J592" s="434"/>
      <c r="K592" s="434"/>
    </row>
    <row r="593" spans="3:11">
      <c r="C593" s="70"/>
      <c r="D593" s="31"/>
      <c r="E593" s="93"/>
      <c r="F593" s="93"/>
      <c r="G593" s="93"/>
      <c r="H593" s="76"/>
      <c r="I593" s="76"/>
      <c r="J593" s="76"/>
      <c r="K593" s="112"/>
    </row>
    <row r="594" spans="3:11">
      <c r="C594" s="70"/>
      <c r="D594" s="31"/>
      <c r="E594" s="93"/>
      <c r="F594" s="93"/>
      <c r="G594" s="93"/>
      <c r="H594" s="76"/>
      <c r="I594" s="76"/>
      <c r="J594" s="76"/>
      <c r="K594" s="112"/>
    </row>
    <row r="595" spans="3:11" ht="15.75">
      <c r="C595" s="202" t="s">
        <v>389</v>
      </c>
      <c r="D595" s="351" t="s">
        <v>2240</v>
      </c>
      <c r="E595" s="93"/>
      <c r="F595" s="93"/>
      <c r="G595" s="93"/>
      <c r="H595" s="76"/>
      <c r="I595" s="76"/>
      <c r="J595" s="76"/>
      <c r="K595" s="112"/>
    </row>
    <row r="596" spans="3:11" ht="18.75">
      <c r="C596" s="210" t="str">
        <f>IFERROR(VLOOKUP(D595,'1. Desarrollo e Innov. Curricu.'!$E:$F,2,FALSE),IFERROR(VLOOKUP(D595,'2. Investigación Científica'!$E:$F,2,FALSE),IFERROR(VLOOKUP(D595,'3. Vinculación Univ. Sociedad'!$E:$F,2,FALSE),IFERROR(VLOOKUP(D595,'4. Docencia y Profesorado Univ.'!$E:$F,2,FALSE),IFERROR(VLOOKUP(D595,'5. Estudiantes y Graduados'!$E:$F,2,FALSE),IFERROR(VLOOKUP(D595,'11. Gestion Administrativa'!$E:$F,2,FALSE),IFERROR(VLOOKUP(D595,'13. Gestión Académica'!$E:$F,2,FALSE),IFERROR(VLOOKUP(D595,'8. Asegura. de la Calid. y M'!$E:$F,2,FALSE),IFERROR(VLOOKUP(D595,'6. Gestión del Conocimiento'!$E:$F,2,FALSE),IFERROR(VLOOKUP(D595,'15. Gobernabilidad y Proceso...'!$E:$F,2,FALSE),IFERROR(VLOOKUP(D595,'12. Gestión del Talento Humano'!$E:$F,2,FALSE),IFERROR(VLOOKUP(D595,'14. Internacional... de la E.S.'!$E:$F,2,FALSE),IFERROR(VLOOKUP(D595,'10. Posgrado'!$E:$F,2,FALSE),IFERROR(VLOOKUP(D595,'17. Gestión TIC'!$E:$F,2,FALSE),IFERROR(VLOOKUP(D595,'16. Desa. del Sistema Educ.Sup.'!$E:$F,2,FALSE),IFERROR(VLOOKUP(D595,'9. Cultura de Inno. Insti...'!$E:$F,2,FALSE),VLOOKUP(D595,'7. Lo Esencial de la Reforma U.'!$E:$F,2,0)))))))))))))))))</f>
        <v>Reuniones de coordinación con DIYP</v>
      </c>
      <c r="D596" s="31"/>
      <c r="E596" s="93"/>
      <c r="F596" s="93"/>
      <c r="G596" s="93"/>
      <c r="H596" s="76"/>
      <c r="I596" s="76"/>
      <c r="J596" s="76"/>
      <c r="K596" s="112"/>
    </row>
    <row r="597" spans="3:11" ht="15.75" thickBot="1">
      <c r="C597" s="434"/>
      <c r="D597" s="434"/>
      <c r="E597" s="434"/>
      <c r="F597" s="93"/>
      <c r="G597" s="76"/>
      <c r="H597" s="76"/>
      <c r="I597" s="76"/>
      <c r="J597" s="434"/>
      <c r="K597" s="434"/>
    </row>
    <row r="598" spans="3:11" ht="30.75" thickBot="1">
      <c r="C598" s="129" t="s">
        <v>44</v>
      </c>
      <c r="D598" s="129" t="s">
        <v>55</v>
      </c>
      <c r="E598" s="136" t="s">
        <v>57</v>
      </c>
      <c r="F598" s="135" t="s">
        <v>27</v>
      </c>
      <c r="G598" s="133" t="s">
        <v>128</v>
      </c>
      <c r="H598" s="136" t="s">
        <v>46</v>
      </c>
      <c r="I598" s="133" t="s">
        <v>129</v>
      </c>
      <c r="J598" s="133" t="s">
        <v>407</v>
      </c>
      <c r="K598" s="133" t="s">
        <v>408</v>
      </c>
    </row>
    <row r="599" spans="3:11">
      <c r="C599" s="220" t="s">
        <v>421</v>
      </c>
      <c r="D599" s="221">
        <v>15</v>
      </c>
      <c r="E599" s="219">
        <f>HLOOKUP(C599,$AH$2:$BU$3,2,0)</f>
        <v>2250</v>
      </c>
      <c r="F599" s="97">
        <f t="shared" ref="F599:F603" si="60">D599*E599</f>
        <v>33750</v>
      </c>
      <c r="G599" s="161" t="s">
        <v>126</v>
      </c>
      <c r="H599" s="438" t="s">
        <v>752</v>
      </c>
      <c r="I599" s="130" t="str">
        <f>VLOOKUP(H599,Presupuesto!$B$11:$C$565,2,0)</f>
        <v>PASAJES AL EXTERIOR</v>
      </c>
      <c r="J599" s="218" t="s">
        <v>1444</v>
      </c>
      <c r="K599" s="98" t="s">
        <v>391</v>
      </c>
    </row>
    <row r="600" spans="3:11">
      <c r="C600" s="141" t="s">
        <v>2148</v>
      </c>
      <c r="D600" s="158"/>
      <c r="E600" s="123">
        <v>100</v>
      </c>
      <c r="F600" s="97">
        <f t="shared" si="60"/>
        <v>0</v>
      </c>
      <c r="G600" s="161" t="s">
        <v>126</v>
      </c>
      <c r="H600" s="438" t="s">
        <v>789</v>
      </c>
      <c r="I600" s="130" t="str">
        <f>VLOOKUP(H600,Presupuesto!$B$11:$C$565,2,0)</f>
        <v>ALIMENTOS B EBIDAS PARA PERSONAS</v>
      </c>
      <c r="J600" s="218" t="s">
        <v>1444</v>
      </c>
      <c r="K600" s="98" t="s">
        <v>409</v>
      </c>
    </row>
    <row r="601" spans="3:11" ht="15.75">
      <c r="C601" s="681" t="s">
        <v>2150</v>
      </c>
      <c r="D601" s="158"/>
      <c r="E601" s="123">
        <v>10000</v>
      </c>
      <c r="F601" s="97">
        <f t="shared" si="60"/>
        <v>0</v>
      </c>
      <c r="G601" s="161" t="s">
        <v>126</v>
      </c>
      <c r="H601" s="438" t="s">
        <v>816</v>
      </c>
      <c r="I601" s="130" t="str">
        <f>VLOOKUP(H601,Presupuesto!$B$11:$C$565,2,0)</f>
        <v>PRODUCTOS DE ARTES GRAFICAS</v>
      </c>
      <c r="J601" s="218" t="s">
        <v>1444</v>
      </c>
      <c r="K601" s="98" t="s">
        <v>409</v>
      </c>
    </row>
    <row r="602" spans="3:11">
      <c r="C602" s="141" t="s">
        <v>2149</v>
      </c>
      <c r="D602" s="158"/>
      <c r="E602" s="123">
        <v>1000</v>
      </c>
      <c r="F602" s="97">
        <f t="shared" si="60"/>
        <v>0</v>
      </c>
      <c r="G602" s="161" t="s">
        <v>126</v>
      </c>
      <c r="H602" s="438" t="s">
        <v>278</v>
      </c>
      <c r="I602" s="130" t="str">
        <f>VLOOKUP(H602,Presupuesto!$B$11:$C$565,2,0)</f>
        <v>ALQUILER DE EDIFICIOS Y LOCALES (22100-00)</v>
      </c>
      <c r="J602" s="218" t="s">
        <v>1444</v>
      </c>
      <c r="K602" s="98" t="s">
        <v>409</v>
      </c>
    </row>
    <row r="603" spans="3:11" ht="15.75">
      <c r="C603" s="681"/>
      <c r="D603" s="158"/>
      <c r="E603" s="123">
        <v>1000</v>
      </c>
      <c r="F603" s="97">
        <f t="shared" si="60"/>
        <v>0</v>
      </c>
      <c r="G603" s="161" t="s">
        <v>126</v>
      </c>
      <c r="H603" s="438" t="s">
        <v>816</v>
      </c>
      <c r="I603" s="130" t="str">
        <f>VLOOKUP(H603,Presupuesto!$B$11:$C$565,2,0)</f>
        <v>PRODUCTOS DE ARTES GRAFICAS</v>
      </c>
      <c r="J603" s="218" t="s">
        <v>1444</v>
      </c>
      <c r="K603" s="98" t="s">
        <v>409</v>
      </c>
    </row>
    <row r="605" spans="3:11" ht="15.75" thickBot="1"/>
    <row r="606" spans="3:11" ht="15.75" thickBot="1">
      <c r="C606" s="157" t="s">
        <v>53</v>
      </c>
      <c r="D606" s="353">
        <f>SUM(F613:F621)</f>
        <v>125000</v>
      </c>
      <c r="E606" s="434"/>
      <c r="F606" s="70"/>
      <c r="G606" s="79"/>
      <c r="H606" s="70"/>
      <c r="I606" s="70"/>
      <c r="J606" s="434"/>
      <c r="K606" s="434"/>
    </row>
    <row r="607" spans="3:11">
      <c r="C607" s="70"/>
      <c r="D607" s="31"/>
      <c r="E607" s="93"/>
      <c r="F607" s="93"/>
      <c r="G607" s="93"/>
      <c r="H607" s="76"/>
      <c r="I607" s="76"/>
      <c r="J607" s="76"/>
      <c r="K607" s="112"/>
    </row>
    <row r="608" spans="3:11">
      <c r="C608" s="70"/>
      <c r="D608" s="31"/>
      <c r="E608" s="93"/>
      <c r="F608" s="93"/>
      <c r="G608" s="93"/>
      <c r="H608" s="76"/>
      <c r="I608" s="76"/>
      <c r="J608" s="76"/>
      <c r="K608" s="112"/>
    </row>
    <row r="609" spans="3:11" ht="15.75">
      <c r="C609" s="202" t="s">
        <v>389</v>
      </c>
      <c r="D609" s="351" t="s">
        <v>2115</v>
      </c>
      <c r="E609" s="93"/>
      <c r="F609" s="93"/>
      <c r="G609" s="93"/>
      <c r="H609" s="76"/>
      <c r="I609" s="76"/>
      <c r="J609" s="76"/>
      <c r="K609" s="112"/>
    </row>
    <row r="610" spans="3:11" ht="18.75">
      <c r="C610" s="210" t="str">
        <f>IFERROR(VLOOKUP(D609,'1. Desarrollo e Innov. Curricu.'!$E:$F,2,FALSE),IFERROR(VLOOKUP(D609,'2. Investigación Científica'!$E:$F,2,FALSE),IFERROR(VLOOKUP(D609,'3. Vinculación Univ. Sociedad'!$E:$F,2,FALSE),IFERROR(VLOOKUP(D609,'4. Docencia y Profesorado Univ.'!$E:$F,2,FALSE),IFERROR(VLOOKUP(D609,'5. Estudiantes y Graduados'!$E:$F,2,FALSE),IFERROR(VLOOKUP(D609,'11. Gestion Administrativa'!$E:$F,2,FALSE),IFERROR(VLOOKUP(D609,'13. Gestión Académica'!$E:$F,2,FALSE),IFERROR(VLOOKUP(D609,'8. Asegura. de la Calid. y M'!$E:$F,2,FALSE),IFERROR(VLOOKUP(D609,'6. Gestión del Conocimiento'!$E:$F,2,FALSE),IFERROR(VLOOKUP(D609,'15. Gobernabilidad y Proceso...'!$E:$F,2,FALSE),IFERROR(VLOOKUP(D609,'12. Gestión del Talento Humano'!$E:$F,2,FALSE),IFERROR(VLOOKUP(D609,'14. Internacional... de la E.S.'!$E:$F,2,FALSE),IFERROR(VLOOKUP(D609,'10. Posgrado'!$E:$F,2,FALSE),IFERROR(VLOOKUP(D609,'17. Gestión TIC'!$E:$F,2,FALSE),IFERROR(VLOOKUP(D609,'16. Desa. del Sistema Educ.Sup.'!$E:$F,2,FALSE),IFERROR(VLOOKUP(D609,'9. Cultura de Inno. Insti...'!$E:$F,2,FALSE),VLOOKUP(D609,'7. Lo Esencial de la Reforma U.'!$E:$F,2,0)))))))))))))))))</f>
        <v>Desarrollar un plan de adquisiciones para la compra de equipo, mobiliario, materiales e insumos disponibles para UNAH-VS</v>
      </c>
      <c r="D610" s="31"/>
      <c r="E610" s="93"/>
      <c r="F610" s="93"/>
      <c r="G610" s="93"/>
      <c r="H610" s="76"/>
      <c r="I610" s="76"/>
      <c r="J610" s="76"/>
      <c r="K610" s="112"/>
    </row>
    <row r="611" spans="3:11" ht="15.75" thickBot="1">
      <c r="C611" s="434"/>
      <c r="D611" s="434"/>
      <c r="E611" s="434"/>
      <c r="F611" s="93"/>
      <c r="G611" s="76"/>
      <c r="H611" s="76"/>
      <c r="I611" s="76"/>
      <c r="J611" s="434"/>
      <c r="K611" s="434"/>
    </row>
    <row r="612" spans="3:11" ht="30.75" thickBot="1">
      <c r="C612" s="129" t="s">
        <v>44</v>
      </c>
      <c r="D612" s="129" t="s">
        <v>55</v>
      </c>
      <c r="E612" s="136" t="s">
        <v>57</v>
      </c>
      <c r="F612" s="135" t="s">
        <v>27</v>
      </c>
      <c r="G612" s="133" t="s">
        <v>128</v>
      </c>
      <c r="H612" s="136" t="s">
        <v>46</v>
      </c>
      <c r="I612" s="133" t="s">
        <v>129</v>
      </c>
      <c r="J612" s="133" t="s">
        <v>407</v>
      </c>
      <c r="K612" s="133" t="s">
        <v>408</v>
      </c>
    </row>
    <row r="613" spans="3:11">
      <c r="C613" s="220" t="s">
        <v>421</v>
      </c>
      <c r="D613" s="221">
        <v>0</v>
      </c>
      <c r="E613" s="219">
        <f>HLOOKUP(C613,$AH$2:$BU$3,2,0)</f>
        <v>2250</v>
      </c>
      <c r="F613" s="97">
        <f t="shared" ref="F613:F617" si="61">D613*E613</f>
        <v>0</v>
      </c>
      <c r="G613" s="161" t="s">
        <v>1494</v>
      </c>
      <c r="H613" s="438" t="s">
        <v>1011</v>
      </c>
      <c r="I613" s="130" t="str">
        <f>VLOOKUP(H613,Presupuesto!$B$11:$C$565,2,0)</f>
        <v>EQUIPO DE COMPUTACION</v>
      </c>
      <c r="J613" s="218" t="s">
        <v>1361</v>
      </c>
      <c r="K613" s="98" t="s">
        <v>391</v>
      </c>
    </row>
    <row r="614" spans="3:11">
      <c r="C614" s="141" t="s">
        <v>2326</v>
      </c>
      <c r="D614" s="158">
        <v>1</v>
      </c>
      <c r="E614" s="123">
        <v>50000</v>
      </c>
      <c r="F614" s="97">
        <f t="shared" si="61"/>
        <v>50000</v>
      </c>
      <c r="G614" s="161" t="s">
        <v>1494</v>
      </c>
      <c r="H614" s="438" t="s">
        <v>1011</v>
      </c>
      <c r="I614" s="130" t="str">
        <f>VLOOKUP(H614,Presupuesto!$B$11:$C$565,2,0)</f>
        <v>EQUIPO DE COMPUTACION</v>
      </c>
      <c r="J614" s="218" t="s">
        <v>1361</v>
      </c>
      <c r="K614" s="98" t="s">
        <v>409</v>
      </c>
    </row>
    <row r="615" spans="3:11" ht="15.75">
      <c r="C615" s="681" t="s">
        <v>2327</v>
      </c>
      <c r="D615" s="158">
        <v>1</v>
      </c>
      <c r="E615" s="123">
        <v>75000</v>
      </c>
      <c r="F615" s="97">
        <f t="shared" si="61"/>
        <v>75000</v>
      </c>
      <c r="G615" s="161" t="s">
        <v>1494</v>
      </c>
      <c r="H615" s="438" t="s">
        <v>1011</v>
      </c>
      <c r="I615" s="130" t="str">
        <f>VLOOKUP(H615,Presupuesto!$B$11:$C$565,2,0)</f>
        <v>EQUIPO DE COMPUTACION</v>
      </c>
      <c r="J615" s="218" t="s">
        <v>1361</v>
      </c>
      <c r="K615" s="98" t="s">
        <v>409</v>
      </c>
    </row>
    <row r="616" spans="3:11">
      <c r="C616" s="141"/>
      <c r="D616" s="158"/>
      <c r="E616" s="123">
        <v>1000</v>
      </c>
      <c r="F616" s="97">
        <f t="shared" si="61"/>
        <v>0</v>
      </c>
      <c r="G616" s="161" t="s">
        <v>1494</v>
      </c>
      <c r="H616" s="438" t="s">
        <v>1011</v>
      </c>
      <c r="I616" s="130" t="str">
        <f>VLOOKUP(H616,Presupuesto!$B$11:$C$565,2,0)</f>
        <v>EQUIPO DE COMPUTACION</v>
      </c>
      <c r="J616" s="218" t="s">
        <v>1361</v>
      </c>
      <c r="K616" s="98" t="s">
        <v>409</v>
      </c>
    </row>
    <row r="617" spans="3:11" ht="15.75">
      <c r="C617" s="681"/>
      <c r="D617" s="158"/>
      <c r="E617" s="123">
        <v>1000</v>
      </c>
      <c r="F617" s="97">
        <f t="shared" si="61"/>
        <v>0</v>
      </c>
      <c r="G617" s="161" t="s">
        <v>1494</v>
      </c>
      <c r="H617" s="438" t="s">
        <v>1011</v>
      </c>
      <c r="I617" s="130" t="str">
        <f>VLOOKUP(H617,Presupuesto!$B$11:$C$565,2,0)</f>
        <v>EQUIPO DE COMPUTACION</v>
      </c>
      <c r="J617" s="218" t="s">
        <v>1361</v>
      </c>
      <c r="K617" s="98" t="s">
        <v>409</v>
      </c>
    </row>
    <row r="619" spans="3:11" ht="15.75" thickBot="1"/>
    <row r="620" spans="3:11" ht="15.75" thickBot="1">
      <c r="C620" s="157" t="s">
        <v>53</v>
      </c>
      <c r="D620" s="353">
        <f>SUM(F627:F635)</f>
        <v>28500</v>
      </c>
      <c r="E620" s="434"/>
      <c r="F620" s="70"/>
      <c r="G620" s="79"/>
      <c r="H620" s="70"/>
      <c r="I620" s="70"/>
      <c r="J620" s="434"/>
      <c r="K620" s="434"/>
    </row>
    <row r="621" spans="3:11">
      <c r="C621" s="70"/>
      <c r="D621" s="31"/>
      <c r="E621" s="93"/>
      <c r="F621" s="93"/>
      <c r="G621" s="93"/>
      <c r="H621" s="76"/>
      <c r="I621" s="76"/>
      <c r="J621" s="76"/>
      <c r="K621" s="112"/>
    </row>
    <row r="622" spans="3:11">
      <c r="C622" s="70"/>
      <c r="D622" s="31"/>
      <c r="E622" s="93"/>
      <c r="F622" s="93"/>
      <c r="G622" s="93"/>
      <c r="H622" s="76"/>
      <c r="I622" s="76"/>
      <c r="J622" s="76"/>
      <c r="K622" s="112"/>
    </row>
    <row r="623" spans="3:11" ht="15.75">
      <c r="C623" s="202" t="s">
        <v>389</v>
      </c>
      <c r="D623" s="351" t="s">
        <v>2323</v>
      </c>
      <c r="E623" s="93"/>
      <c r="F623" s="93"/>
      <c r="G623" s="93"/>
      <c r="H623" s="76"/>
      <c r="I623" s="76"/>
      <c r="J623" s="76"/>
      <c r="K623" s="112"/>
    </row>
    <row r="624" spans="3:11" ht="18.75">
      <c r="C624" s="210" t="str">
        <f>IFERROR(VLOOKUP(D623,'1. Desarrollo e Innov. Curricu.'!$E:$F,2,FALSE),IFERROR(VLOOKUP(D623,'2. Investigación Científica'!$E:$F,2,FALSE),IFERROR(VLOOKUP(D623,'3. Vinculación Univ. Sociedad'!$E:$F,2,FALSE),IFERROR(VLOOKUP(D623,'4. Docencia y Profesorado Univ.'!$E:$F,2,FALSE),IFERROR(VLOOKUP(D623,'5. Estudiantes y Graduados'!$E:$F,2,FALSE),IFERROR(VLOOKUP(D623,'11. Gestion Administrativa'!$E:$F,2,FALSE),IFERROR(VLOOKUP(D623,'13. Gestión Académica'!$E:$F,2,FALSE),IFERROR(VLOOKUP(D623,'8. Asegura. de la Calid. y M'!$E:$F,2,FALSE),IFERROR(VLOOKUP(D623,'6. Gestión del Conocimiento'!$E:$F,2,FALSE),IFERROR(VLOOKUP(D623,'15. Gobernabilidad y Proceso...'!$E:$F,2,FALSE),IFERROR(VLOOKUP(D623,'12. Gestión del Talento Humano'!$E:$F,2,FALSE),IFERROR(VLOOKUP(D623,'14. Internacional... de la E.S.'!$E:$F,2,FALSE),IFERROR(VLOOKUP(D623,'10. Posgrado'!$E:$F,2,FALSE),IFERROR(VLOOKUP(D623,'17. Gestión TIC'!$E:$F,2,FALSE),IFERROR(VLOOKUP(D623,'16. Desa. del Sistema Educ.Sup.'!$E:$F,2,FALSE),IFERROR(VLOOKUP(D623,'9. Cultura de Inno. Insti...'!$E:$F,2,FALSE),VLOOKUP(D623,'7. Lo Esencial de la Reforma U.'!$E:$F,2,0)))))))))))))))))</f>
        <v>Elaborar manuales que orienten los procesos administrativos que corresponde aplicar a  la Coordinacion  de Desarrollo de Personal de la UNAH-VS.</v>
      </c>
      <c r="D624" s="31"/>
      <c r="E624" s="93"/>
      <c r="F624" s="93"/>
      <c r="G624" s="93"/>
      <c r="H624" s="76"/>
      <c r="I624" s="76"/>
      <c r="J624" s="76"/>
      <c r="K624" s="112"/>
    </row>
    <row r="625" spans="3:11" ht="15.75" thickBot="1">
      <c r="C625" s="434"/>
      <c r="D625" s="434"/>
      <c r="E625" s="434"/>
      <c r="F625" s="93"/>
      <c r="G625" s="76"/>
      <c r="H625" s="76"/>
      <c r="I625" s="76"/>
      <c r="J625" s="434"/>
      <c r="K625" s="434"/>
    </row>
    <row r="626" spans="3:11" ht="30.75" thickBot="1">
      <c r="C626" s="129" t="s">
        <v>44</v>
      </c>
      <c r="D626" s="129" t="s">
        <v>55</v>
      </c>
      <c r="E626" s="136" t="s">
        <v>57</v>
      </c>
      <c r="F626" s="135" t="s">
        <v>27</v>
      </c>
      <c r="G626" s="133" t="s">
        <v>128</v>
      </c>
      <c r="H626" s="136" t="s">
        <v>46</v>
      </c>
      <c r="I626" s="133" t="s">
        <v>129</v>
      </c>
      <c r="J626" s="133" t="s">
        <v>407</v>
      </c>
      <c r="K626" s="133" t="s">
        <v>408</v>
      </c>
    </row>
    <row r="627" spans="3:11">
      <c r="C627" s="220" t="s">
        <v>421</v>
      </c>
      <c r="D627" s="221">
        <v>0</v>
      </c>
      <c r="E627" s="219">
        <f>HLOOKUP(C627,$AH$2:$BU$3,2,0)</f>
        <v>2250</v>
      </c>
      <c r="F627" s="97">
        <f t="shared" ref="F627:F631" si="62">D627*E627</f>
        <v>0</v>
      </c>
      <c r="G627" s="161" t="s">
        <v>1494</v>
      </c>
      <c r="H627" s="438" t="s">
        <v>1011</v>
      </c>
      <c r="I627" s="130" t="str">
        <f>VLOOKUP(H627,Presupuesto!$B$11:$C$565,2,0)</f>
        <v>EQUIPO DE COMPUTACION</v>
      </c>
      <c r="J627" s="218" t="s">
        <v>1361</v>
      </c>
      <c r="K627" s="98" t="s">
        <v>391</v>
      </c>
    </row>
    <row r="628" spans="3:11" ht="15.75">
      <c r="C628" s="681" t="s">
        <v>2150</v>
      </c>
      <c r="D628" s="158">
        <v>1</v>
      </c>
      <c r="E628" s="123">
        <v>28500</v>
      </c>
      <c r="F628" s="97">
        <f t="shared" si="62"/>
        <v>28500</v>
      </c>
      <c r="G628" s="161" t="s">
        <v>126</v>
      </c>
      <c r="H628" s="438" t="s">
        <v>816</v>
      </c>
      <c r="I628" s="130" t="str">
        <f>VLOOKUP(H628,Presupuesto!$B$11:$C$565,2,0)</f>
        <v>PRODUCTOS DE ARTES GRAFICAS</v>
      </c>
      <c r="J628" s="218" t="s">
        <v>1361</v>
      </c>
      <c r="K628" s="98" t="s">
        <v>409</v>
      </c>
    </row>
    <row r="629" spans="3:11" ht="15.75">
      <c r="C629" s="681"/>
      <c r="D629" s="158"/>
      <c r="E629" s="123">
        <v>75000</v>
      </c>
      <c r="F629" s="97">
        <f t="shared" si="62"/>
        <v>0</v>
      </c>
      <c r="G629" s="161" t="s">
        <v>1494</v>
      </c>
      <c r="H629" s="438" t="s">
        <v>1011</v>
      </c>
      <c r="I629" s="130" t="str">
        <f>VLOOKUP(H629,Presupuesto!$B$11:$C$565,2,0)</f>
        <v>EQUIPO DE COMPUTACION</v>
      </c>
      <c r="J629" s="218" t="s">
        <v>1361</v>
      </c>
      <c r="K629" s="98" t="s">
        <v>409</v>
      </c>
    </row>
    <row r="630" spans="3:11">
      <c r="C630" s="141"/>
      <c r="D630" s="158"/>
      <c r="E630" s="123">
        <v>1000</v>
      </c>
      <c r="F630" s="97">
        <f t="shared" si="62"/>
        <v>0</v>
      </c>
      <c r="G630" s="161" t="s">
        <v>1494</v>
      </c>
      <c r="H630" s="438" t="s">
        <v>1011</v>
      </c>
      <c r="I630" s="130" t="str">
        <f>VLOOKUP(H630,Presupuesto!$B$11:$C$565,2,0)</f>
        <v>EQUIPO DE COMPUTACION</v>
      </c>
      <c r="J630" s="218" t="s">
        <v>1361</v>
      </c>
      <c r="K630" s="98" t="s">
        <v>409</v>
      </c>
    </row>
    <row r="631" spans="3:11" ht="15.75">
      <c r="C631" s="681"/>
      <c r="D631" s="158"/>
      <c r="E631" s="123">
        <v>1000</v>
      </c>
      <c r="F631" s="97">
        <f t="shared" si="62"/>
        <v>0</v>
      </c>
      <c r="G631" s="161" t="s">
        <v>1494</v>
      </c>
      <c r="H631" s="438" t="s">
        <v>1011</v>
      </c>
      <c r="I631" s="130" t="str">
        <f>VLOOKUP(H631,Presupuesto!$B$11:$C$565,2,0)</f>
        <v>EQUIPO DE COMPUTACION</v>
      </c>
      <c r="J631" s="218" t="s">
        <v>1361</v>
      </c>
      <c r="K631" s="98" t="s">
        <v>409</v>
      </c>
    </row>
    <row r="633" spans="3:11" ht="15.75" thickBot="1"/>
    <row r="634" spans="3:11" ht="15.75" thickBot="1">
      <c r="C634" s="157" t="s">
        <v>53</v>
      </c>
      <c r="D634" s="353">
        <f>SUM(F641:F673)</f>
        <v>1329700</v>
      </c>
      <c r="E634" s="434"/>
      <c r="F634" s="70"/>
      <c r="G634" s="79"/>
      <c r="H634" s="70"/>
      <c r="I634" s="70"/>
      <c r="J634" s="434"/>
      <c r="K634" s="434"/>
    </row>
    <row r="635" spans="3:11">
      <c r="C635" s="70"/>
      <c r="D635" s="31"/>
      <c r="E635" s="93"/>
      <c r="F635" s="93"/>
      <c r="G635" s="93"/>
      <c r="H635" s="76"/>
      <c r="I635" s="76"/>
      <c r="J635" s="76"/>
      <c r="K635" s="112"/>
    </row>
    <row r="636" spans="3:11">
      <c r="C636" s="70"/>
      <c r="D636" s="31"/>
      <c r="E636" s="93"/>
      <c r="F636" s="93"/>
      <c r="G636" s="93"/>
      <c r="H636" s="76"/>
      <c r="I636" s="76"/>
      <c r="J636" s="76"/>
      <c r="K636" s="112"/>
    </row>
    <row r="637" spans="3:11" ht="15.75">
      <c r="C637" s="202" t="s">
        <v>389</v>
      </c>
      <c r="D637" s="351" t="s">
        <v>2115</v>
      </c>
      <c r="E637" s="93"/>
      <c r="F637" s="93"/>
      <c r="G637" s="93"/>
      <c r="H637" s="76"/>
      <c r="I637" s="76"/>
      <c r="J637" s="76"/>
      <c r="K637" s="112"/>
    </row>
    <row r="638" spans="3:11" ht="18.75">
      <c r="C638" s="210" t="str">
        <f>IFERROR(VLOOKUP(D637,'1. Desarrollo e Innov. Curricu.'!$E:$F,2,FALSE),IFERROR(VLOOKUP(D637,'2. Investigación Científica'!$E:$F,2,FALSE),IFERROR(VLOOKUP(D637,'3. Vinculación Univ. Sociedad'!$E:$F,2,FALSE),IFERROR(VLOOKUP(D637,'4. Docencia y Profesorado Univ.'!$E:$F,2,FALSE),IFERROR(VLOOKUP(D637,'5. Estudiantes y Graduados'!$E:$F,2,FALSE),IFERROR(VLOOKUP(D637,'11. Gestion Administrativa'!$E:$F,2,FALSE),IFERROR(VLOOKUP(D637,'13. Gestión Académica'!$E:$F,2,FALSE),IFERROR(VLOOKUP(D637,'8. Asegura. de la Calid. y M'!$E:$F,2,FALSE),IFERROR(VLOOKUP(D637,'6. Gestión del Conocimiento'!$E:$F,2,FALSE),IFERROR(VLOOKUP(D637,'15. Gobernabilidad y Proceso...'!$E:$F,2,FALSE),IFERROR(VLOOKUP(D637,'12. Gestión del Talento Humano'!$E:$F,2,FALSE),IFERROR(VLOOKUP(D637,'14. Internacional... de la E.S.'!$E:$F,2,FALSE),IFERROR(VLOOKUP(D637,'10. Posgrado'!$E:$F,2,FALSE),IFERROR(VLOOKUP(D637,'17. Gestión TIC'!$E:$F,2,FALSE),IFERROR(VLOOKUP(D637,'16. Desa. del Sistema Educ.Sup.'!$E:$F,2,FALSE),IFERROR(VLOOKUP(D637,'9. Cultura de Inno. Insti...'!$E:$F,2,FALSE),VLOOKUP(D637,'7. Lo Esencial de la Reforma U.'!$E:$F,2,0)))))))))))))))))</f>
        <v>Desarrollar un plan de adquisiciones para la compra de equipo, mobiliario, materiales e insumos disponibles para UNAH-VS</v>
      </c>
      <c r="D638" s="31"/>
      <c r="E638" s="93"/>
      <c r="F638" s="93"/>
      <c r="G638" s="93"/>
      <c r="H638" s="76"/>
      <c r="I638" s="76"/>
      <c r="J638" s="76"/>
      <c r="K638" s="112"/>
    </row>
    <row r="639" spans="3:11" ht="15.75" thickBot="1">
      <c r="C639" s="434"/>
      <c r="D639" s="434"/>
      <c r="E639" s="434"/>
      <c r="F639" s="93"/>
      <c r="G639" s="76"/>
      <c r="H639" s="76"/>
      <c r="I639" s="76"/>
      <c r="J639" s="434"/>
      <c r="K639" s="434"/>
    </row>
    <row r="640" spans="3:11" ht="30.75" thickBot="1">
      <c r="C640" s="129" t="s">
        <v>44</v>
      </c>
      <c r="D640" s="129" t="s">
        <v>55</v>
      </c>
      <c r="E640" s="136" t="s">
        <v>57</v>
      </c>
      <c r="F640" s="135" t="s">
        <v>27</v>
      </c>
      <c r="G640" s="133" t="s">
        <v>128</v>
      </c>
      <c r="H640" s="136" t="s">
        <v>46</v>
      </c>
      <c r="I640" s="133" t="s">
        <v>129</v>
      </c>
      <c r="J640" s="133" t="s">
        <v>407</v>
      </c>
      <c r="K640" s="133" t="s">
        <v>408</v>
      </c>
    </row>
    <row r="641" spans="3:11">
      <c r="C641" s="737" t="s">
        <v>421</v>
      </c>
      <c r="D641" s="740">
        <v>0</v>
      </c>
      <c r="E641" s="739">
        <f>HLOOKUP(C641,$AH$2:$BU$3,2,0)</f>
        <v>2250</v>
      </c>
      <c r="F641" s="97">
        <f t="shared" ref="F641:F661" si="63">D641*E641</f>
        <v>0</v>
      </c>
      <c r="G641" s="161" t="s">
        <v>1494</v>
      </c>
      <c r="H641" s="438" t="s">
        <v>1011</v>
      </c>
      <c r="I641" s="130" t="str">
        <f>VLOOKUP(H641,Presupuesto!$B$11:$C$565,2,0)</f>
        <v>EQUIPO DE COMPUTACION</v>
      </c>
      <c r="J641" s="218" t="s">
        <v>1361</v>
      </c>
      <c r="K641" s="98" t="s">
        <v>391</v>
      </c>
    </row>
    <row r="642" spans="3:11" ht="15.75">
      <c r="C642" s="738" t="s">
        <v>2342</v>
      </c>
      <c r="D642" s="741">
        <v>34</v>
      </c>
      <c r="E642" s="736">
        <v>20000</v>
      </c>
      <c r="F642" s="97">
        <f t="shared" si="63"/>
        <v>680000</v>
      </c>
      <c r="G642" s="161" t="s">
        <v>1494</v>
      </c>
      <c r="H642" s="438" t="s">
        <v>992</v>
      </c>
      <c r="I642" s="130" t="str">
        <f>VLOOKUP(H642,Presupuesto!$B$11:$C$565,2,0)</f>
        <v>OTROS</v>
      </c>
      <c r="J642" s="218" t="s">
        <v>1361</v>
      </c>
      <c r="K642" s="98" t="s">
        <v>409</v>
      </c>
    </row>
    <row r="643" spans="3:11" s="434" customFormat="1" ht="15.75">
      <c r="C643" s="738" t="s">
        <v>2353</v>
      </c>
      <c r="D643" s="741">
        <v>5</v>
      </c>
      <c r="E643" s="736">
        <v>500</v>
      </c>
      <c r="F643" s="97">
        <f t="shared" si="63"/>
        <v>2500</v>
      </c>
      <c r="G643" s="161" t="s">
        <v>1494</v>
      </c>
      <c r="H643" s="438" t="s">
        <v>992</v>
      </c>
      <c r="I643" s="130" t="str">
        <f>VLOOKUP(H643,Presupuesto!$B$11:$C$565,2,0)</f>
        <v>OTROS</v>
      </c>
      <c r="J643" s="218"/>
      <c r="K643" s="98"/>
    </row>
    <row r="644" spans="3:11" ht="15.75">
      <c r="C644" s="738" t="s">
        <v>2343</v>
      </c>
      <c r="D644" s="741">
        <v>5</v>
      </c>
      <c r="E644" s="736">
        <v>2000</v>
      </c>
      <c r="F644" s="97">
        <f t="shared" si="63"/>
        <v>10000</v>
      </c>
      <c r="G644" s="161" t="s">
        <v>1494</v>
      </c>
      <c r="H644" s="705" t="s">
        <v>1011</v>
      </c>
      <c r="I644" s="130" t="str">
        <f>VLOOKUP(H644,Presupuesto!$B$11:$C$565,2,0)</f>
        <v>EQUIPO DE COMPUTACION</v>
      </c>
      <c r="J644" s="218" t="s">
        <v>1361</v>
      </c>
      <c r="K644" s="98" t="s">
        <v>409</v>
      </c>
    </row>
    <row r="645" spans="3:11">
      <c r="C645" s="141" t="s">
        <v>2344</v>
      </c>
      <c r="D645" s="741">
        <v>1</v>
      </c>
      <c r="E645" s="736">
        <v>10000</v>
      </c>
      <c r="F645" s="97">
        <f t="shared" si="63"/>
        <v>10000</v>
      </c>
      <c r="G645" s="161" t="s">
        <v>1494</v>
      </c>
      <c r="H645" s="438" t="s">
        <v>1032</v>
      </c>
      <c r="I645" s="130" t="str">
        <f>VLOOKUP(H645,Presupuesto!$B$11:$C$565,2,0)</f>
        <v>DISCOS Y OTRAS UNIDADES DE SONIDO</v>
      </c>
      <c r="J645" s="218" t="s">
        <v>1361</v>
      </c>
      <c r="K645" s="98" t="s">
        <v>409</v>
      </c>
    </row>
    <row r="646" spans="3:11" s="434" customFormat="1">
      <c r="C646" s="141" t="s">
        <v>2346</v>
      </c>
      <c r="D646" s="199">
        <v>1</v>
      </c>
      <c r="E646" s="736">
        <v>15000</v>
      </c>
      <c r="F646" s="97">
        <f t="shared" si="63"/>
        <v>15000</v>
      </c>
      <c r="G646" s="161" t="s">
        <v>1494</v>
      </c>
      <c r="H646" s="438" t="s">
        <v>1032</v>
      </c>
      <c r="I646" s="130" t="str">
        <f>VLOOKUP(H646,Presupuesto!$B$11:$C$565,2,0)</f>
        <v>DISCOS Y OTRAS UNIDADES DE SONIDO</v>
      </c>
      <c r="J646" s="218"/>
      <c r="K646" s="98"/>
    </row>
    <row r="647" spans="3:11" s="434" customFormat="1">
      <c r="C647" s="141" t="s">
        <v>2347</v>
      </c>
      <c r="D647" s="199">
        <v>1</v>
      </c>
      <c r="E647" s="736">
        <v>20000</v>
      </c>
      <c r="F647" s="97">
        <f t="shared" si="63"/>
        <v>20000</v>
      </c>
      <c r="G647" s="161" t="s">
        <v>1494</v>
      </c>
      <c r="H647" s="438" t="s">
        <v>1032</v>
      </c>
      <c r="I647" s="130" t="str">
        <f>VLOOKUP(H647,Presupuesto!$B$11:$C$565,2,0)</f>
        <v>DISCOS Y OTRAS UNIDADES DE SONIDO</v>
      </c>
      <c r="J647" s="218"/>
      <c r="K647" s="98"/>
    </row>
    <row r="648" spans="3:11" s="434" customFormat="1">
      <c r="C648" s="141" t="s">
        <v>2348</v>
      </c>
      <c r="D648" s="741">
        <v>18</v>
      </c>
      <c r="E648" s="736">
        <v>3000</v>
      </c>
      <c r="F648" s="97">
        <f t="shared" si="63"/>
        <v>54000</v>
      </c>
      <c r="G648" s="161" t="s">
        <v>1494</v>
      </c>
      <c r="H648" s="438" t="s">
        <v>1032</v>
      </c>
      <c r="I648" s="130" t="str">
        <f>VLOOKUP(H648,Presupuesto!$B$11:$C$565,2,0)</f>
        <v>DISCOS Y OTRAS UNIDADES DE SONIDO</v>
      </c>
      <c r="J648" s="218"/>
      <c r="K648" s="98"/>
    </row>
    <row r="649" spans="3:11" s="434" customFormat="1">
      <c r="C649" s="141" t="s">
        <v>2349</v>
      </c>
      <c r="D649" s="741">
        <v>1</v>
      </c>
      <c r="E649" s="736">
        <v>700</v>
      </c>
      <c r="F649" s="97">
        <f t="shared" si="63"/>
        <v>700</v>
      </c>
      <c r="G649" s="161" t="s">
        <v>1494</v>
      </c>
      <c r="H649" s="438" t="s">
        <v>1032</v>
      </c>
      <c r="I649" s="130" t="str">
        <f>VLOOKUP(H649,Presupuesto!$B$11:$C$565,2,0)</f>
        <v>DISCOS Y OTRAS UNIDADES DE SONIDO</v>
      </c>
      <c r="J649" s="218"/>
      <c r="K649" s="98"/>
    </row>
    <row r="650" spans="3:11" s="434" customFormat="1">
      <c r="C650" s="141" t="s">
        <v>2351</v>
      </c>
      <c r="D650" s="741">
        <v>4</v>
      </c>
      <c r="E650" s="736">
        <v>5000</v>
      </c>
      <c r="F650" s="97">
        <f t="shared" si="63"/>
        <v>20000</v>
      </c>
      <c r="G650" s="161" t="s">
        <v>1494</v>
      </c>
      <c r="H650" s="438" t="s">
        <v>1032</v>
      </c>
      <c r="I650" s="130" t="str">
        <f>VLOOKUP(H650,Presupuesto!$B$11:$C$565,2,0)</f>
        <v>DISCOS Y OTRAS UNIDADES DE SONIDO</v>
      </c>
      <c r="J650" s="218"/>
      <c r="K650" s="98"/>
    </row>
    <row r="651" spans="3:11" s="434" customFormat="1">
      <c r="C651" s="141" t="s">
        <v>2352</v>
      </c>
      <c r="D651" s="741">
        <v>3</v>
      </c>
      <c r="E651" s="736">
        <v>10000</v>
      </c>
      <c r="F651" s="97">
        <f t="shared" si="63"/>
        <v>30000</v>
      </c>
      <c r="G651" s="161" t="s">
        <v>1494</v>
      </c>
      <c r="H651" s="438" t="s">
        <v>1032</v>
      </c>
      <c r="I651" s="130" t="str">
        <f>VLOOKUP(H651,Presupuesto!$B$11:$C$565,2,0)</f>
        <v>DISCOS Y OTRAS UNIDADES DE SONIDO</v>
      </c>
      <c r="J651" s="218"/>
      <c r="K651" s="98"/>
    </row>
    <row r="652" spans="3:11" s="434" customFormat="1">
      <c r="C652" s="141" t="s">
        <v>2354</v>
      </c>
      <c r="D652" s="741">
        <v>1</v>
      </c>
      <c r="E652" s="736">
        <v>20000</v>
      </c>
      <c r="F652" s="97">
        <f t="shared" si="63"/>
        <v>20000</v>
      </c>
      <c r="G652" s="161" t="s">
        <v>1494</v>
      </c>
      <c r="H652" s="438" t="s">
        <v>1032</v>
      </c>
      <c r="I652" s="130" t="str">
        <f>VLOOKUP(H652,Presupuesto!$B$11:$C$565,2,0)</f>
        <v>DISCOS Y OTRAS UNIDADES DE SONIDO</v>
      </c>
      <c r="J652" s="218"/>
      <c r="K652" s="98"/>
    </row>
    <row r="653" spans="3:11" ht="15.75">
      <c r="C653" s="738" t="s">
        <v>2345</v>
      </c>
      <c r="D653" s="741">
        <v>20</v>
      </c>
      <c r="E653" s="736">
        <v>500</v>
      </c>
      <c r="F653" s="97">
        <f t="shared" si="63"/>
        <v>10000</v>
      </c>
      <c r="G653" s="161" t="s">
        <v>1494</v>
      </c>
      <c r="H653" s="705" t="s">
        <v>1011</v>
      </c>
      <c r="I653" s="130" t="str">
        <f>VLOOKUP(H653,Presupuesto!$B$11:$C$565,2,0)</f>
        <v>EQUIPO DE COMPUTACION</v>
      </c>
      <c r="J653" s="218" t="s">
        <v>1361</v>
      </c>
      <c r="K653" s="98" t="s">
        <v>409</v>
      </c>
    </row>
    <row r="654" spans="3:11" ht="15.75">
      <c r="C654" s="738" t="s">
        <v>2350</v>
      </c>
      <c r="D654" s="741">
        <v>8</v>
      </c>
      <c r="E654" s="736">
        <v>20000</v>
      </c>
      <c r="F654" s="97">
        <f t="shared" si="63"/>
        <v>160000</v>
      </c>
      <c r="G654" s="161" t="s">
        <v>1494</v>
      </c>
      <c r="H654" s="438" t="s">
        <v>1047</v>
      </c>
      <c r="I654" s="130" t="str">
        <f>VLOOKUP(H654,Presupuesto!$B$11:$C$565,2,0)</f>
        <v>EQUIPO MILITAR Y DE SEGURIDAD (46000-00)</v>
      </c>
      <c r="J654" s="218" t="s">
        <v>1361</v>
      </c>
      <c r="K654" s="98" t="s">
        <v>409</v>
      </c>
    </row>
    <row r="655" spans="3:11" ht="15.75">
      <c r="C655" s="738" t="s">
        <v>2355</v>
      </c>
      <c r="D655" s="741">
        <v>1</v>
      </c>
      <c r="E655" s="736">
        <v>40000</v>
      </c>
      <c r="F655" s="97">
        <f t="shared" si="63"/>
        <v>40000</v>
      </c>
      <c r="G655" s="161" t="s">
        <v>1494</v>
      </c>
      <c r="H655" s="705" t="s">
        <v>990</v>
      </c>
      <c r="I655" s="130" t="str">
        <f>VLOOKUP(H655,Presupuesto!$B$11:$C$565,2,0)</f>
        <v>ELECTRODOMESTICOS</v>
      </c>
      <c r="J655" s="218" t="s">
        <v>1361</v>
      </c>
      <c r="K655" s="98" t="s">
        <v>409</v>
      </c>
    </row>
    <row r="656" spans="3:11" ht="15.75">
      <c r="C656" s="738" t="s">
        <v>2356</v>
      </c>
      <c r="D656" s="741">
        <v>6</v>
      </c>
      <c r="E656" s="736">
        <v>1000</v>
      </c>
      <c r="F656" s="97">
        <f t="shared" si="63"/>
        <v>6000</v>
      </c>
      <c r="G656" s="161" t="s">
        <v>1494</v>
      </c>
      <c r="H656" s="438" t="s">
        <v>990</v>
      </c>
      <c r="I656" s="130" t="str">
        <f>VLOOKUP(H656,Presupuesto!$B$11:$C$565,2,0)</f>
        <v>ELECTRODOMESTICOS</v>
      </c>
      <c r="J656" s="218" t="s">
        <v>1361</v>
      </c>
      <c r="K656" s="98" t="s">
        <v>409</v>
      </c>
    </row>
    <row r="657" spans="3:11" ht="15.75">
      <c r="C657" s="738" t="s">
        <v>2357</v>
      </c>
      <c r="D657" s="741">
        <v>9</v>
      </c>
      <c r="E657" s="736">
        <v>4000</v>
      </c>
      <c r="F657" s="97">
        <f t="shared" si="63"/>
        <v>36000</v>
      </c>
      <c r="G657" s="161" t="s">
        <v>1494</v>
      </c>
      <c r="H657" s="438" t="s">
        <v>334</v>
      </c>
      <c r="I657" s="130" t="str">
        <f>VLOOKUP(H657,Presupuesto!$B$11:$C$565,2,0)</f>
        <v>EQUIPO DE COMUNICACIàN Y SE¥ALAMIENTO</v>
      </c>
      <c r="J657" s="218" t="s">
        <v>1361</v>
      </c>
      <c r="K657" s="98" t="s">
        <v>409</v>
      </c>
    </row>
    <row r="658" spans="3:11" ht="15.75">
      <c r="C658" s="738" t="s">
        <v>2358</v>
      </c>
      <c r="D658" s="741">
        <v>1</v>
      </c>
      <c r="E658" s="736">
        <v>500</v>
      </c>
      <c r="F658" s="97">
        <f t="shared" si="63"/>
        <v>500</v>
      </c>
      <c r="G658" s="161" t="s">
        <v>1494</v>
      </c>
      <c r="H658" s="438" t="s">
        <v>324</v>
      </c>
      <c r="I658" s="182" t="s">
        <v>938</v>
      </c>
      <c r="J658" s="218" t="s">
        <v>1361</v>
      </c>
      <c r="K658" s="98" t="s">
        <v>409</v>
      </c>
    </row>
    <row r="659" spans="3:11" ht="15.75">
      <c r="C659" s="738" t="s">
        <v>2359</v>
      </c>
      <c r="D659" s="741">
        <v>2</v>
      </c>
      <c r="E659" s="736">
        <v>1000</v>
      </c>
      <c r="F659" s="97">
        <f t="shared" si="63"/>
        <v>2000</v>
      </c>
      <c r="G659" s="161" t="s">
        <v>1494</v>
      </c>
      <c r="H659" s="438" t="s">
        <v>324</v>
      </c>
      <c r="I659" s="182" t="s">
        <v>938</v>
      </c>
      <c r="J659" s="218" t="s">
        <v>1361</v>
      </c>
      <c r="K659" s="98" t="s">
        <v>409</v>
      </c>
    </row>
    <row r="660" spans="3:11" ht="15.75">
      <c r="C660" s="738" t="s">
        <v>2360</v>
      </c>
      <c r="D660" s="741">
        <v>1</v>
      </c>
      <c r="E660" s="736">
        <v>15000</v>
      </c>
      <c r="F660" s="97">
        <f t="shared" si="63"/>
        <v>15000</v>
      </c>
      <c r="G660" s="161" t="s">
        <v>1494</v>
      </c>
      <c r="H660" s="438" t="s">
        <v>1032</v>
      </c>
      <c r="I660" s="130" t="str">
        <f>VLOOKUP(H660,Presupuesto!$B$11:$C$565,2,0)</f>
        <v>DISCOS Y OTRAS UNIDADES DE SONIDO</v>
      </c>
      <c r="J660" s="218" t="s">
        <v>1361</v>
      </c>
      <c r="K660" s="98" t="s">
        <v>409</v>
      </c>
    </row>
    <row r="661" spans="3:11" ht="15.75">
      <c r="C661" s="738" t="s">
        <v>2361</v>
      </c>
      <c r="D661" s="741">
        <v>1</v>
      </c>
      <c r="E661" s="736">
        <v>2000</v>
      </c>
      <c r="F661" s="97">
        <f t="shared" si="63"/>
        <v>2000</v>
      </c>
      <c r="G661" s="161" t="s">
        <v>1494</v>
      </c>
      <c r="H661" s="438" t="s">
        <v>1011</v>
      </c>
      <c r="I661" s="130" t="str">
        <f>VLOOKUP(H661,Presupuesto!$B$11:$C$565,2,0)</f>
        <v>EQUIPO DE COMPUTACION</v>
      </c>
      <c r="J661" s="218" t="s">
        <v>1361</v>
      </c>
      <c r="K661" s="98" t="s">
        <v>409</v>
      </c>
    </row>
    <row r="662" spans="3:11" ht="15.75">
      <c r="C662" s="738" t="s">
        <v>2362</v>
      </c>
      <c r="D662" s="741">
        <v>2</v>
      </c>
      <c r="E662" s="736">
        <v>6000</v>
      </c>
      <c r="F662" s="97">
        <f t="shared" ref="F662:F673" si="64">D662*E662</f>
        <v>12000</v>
      </c>
      <c r="G662" s="161" t="s">
        <v>1494</v>
      </c>
      <c r="H662" s="438" t="s">
        <v>740</v>
      </c>
      <c r="I662" s="182" t="s">
        <v>741</v>
      </c>
      <c r="J662" s="218" t="s">
        <v>1361</v>
      </c>
      <c r="K662" s="98" t="s">
        <v>409</v>
      </c>
    </row>
    <row r="663" spans="3:11" ht="15.75">
      <c r="C663" s="738" t="s">
        <v>2363</v>
      </c>
      <c r="D663" s="741">
        <v>7</v>
      </c>
      <c r="E663" s="736">
        <v>5000</v>
      </c>
      <c r="F663" s="97">
        <f t="shared" si="64"/>
        <v>35000</v>
      </c>
      <c r="G663" s="161" t="s">
        <v>1494</v>
      </c>
      <c r="H663" s="438" t="s">
        <v>1020</v>
      </c>
      <c r="I663" s="130" t="str">
        <f>VLOOKUP(H663,Presupuesto!$B$11:$C$565,2,0)</f>
        <v>MUEBLES Y EQUIPO EDUCACIONAL</v>
      </c>
      <c r="J663" s="218" t="s">
        <v>1361</v>
      </c>
      <c r="K663" s="98" t="s">
        <v>409</v>
      </c>
    </row>
    <row r="664" spans="3:11" ht="15.75">
      <c r="C664" s="738" t="s">
        <v>2364</v>
      </c>
      <c r="D664" s="741">
        <v>3</v>
      </c>
      <c r="E664" s="736">
        <v>3000</v>
      </c>
      <c r="F664" s="97">
        <f t="shared" si="64"/>
        <v>9000</v>
      </c>
      <c r="G664" s="161" t="s">
        <v>1494</v>
      </c>
      <c r="H664" s="438" t="s">
        <v>943</v>
      </c>
      <c r="I664" s="182" t="s">
        <v>944</v>
      </c>
      <c r="J664" s="218" t="s">
        <v>1361</v>
      </c>
      <c r="K664" s="98" t="s">
        <v>409</v>
      </c>
    </row>
    <row r="665" spans="3:11" ht="15.75">
      <c r="C665" s="738" t="s">
        <v>2365</v>
      </c>
      <c r="D665" s="741">
        <v>3</v>
      </c>
      <c r="E665" s="736">
        <v>5000</v>
      </c>
      <c r="F665" s="97">
        <f t="shared" si="64"/>
        <v>15000</v>
      </c>
      <c r="G665" s="161" t="s">
        <v>1494</v>
      </c>
      <c r="H665" s="438" t="s">
        <v>943</v>
      </c>
      <c r="I665" s="182" t="s">
        <v>944</v>
      </c>
      <c r="J665" s="218" t="s">
        <v>1361</v>
      </c>
      <c r="K665" s="98" t="s">
        <v>409</v>
      </c>
    </row>
    <row r="666" spans="3:11" ht="15.75">
      <c r="C666" s="738" t="s">
        <v>2366</v>
      </c>
      <c r="D666" s="741">
        <v>2</v>
      </c>
      <c r="E666" s="736">
        <v>10000</v>
      </c>
      <c r="F666" s="97">
        <f t="shared" si="64"/>
        <v>20000</v>
      </c>
      <c r="G666" s="161" t="s">
        <v>1494</v>
      </c>
      <c r="H666" s="438" t="s">
        <v>740</v>
      </c>
      <c r="I666" s="182" t="s">
        <v>741</v>
      </c>
      <c r="J666" s="218" t="s">
        <v>1361</v>
      </c>
      <c r="K666" s="98" t="s">
        <v>409</v>
      </c>
    </row>
    <row r="667" spans="3:11" ht="15.75">
      <c r="C667" s="738" t="s">
        <v>2367</v>
      </c>
      <c r="D667" s="741">
        <v>4</v>
      </c>
      <c r="E667" s="736">
        <v>4000</v>
      </c>
      <c r="F667" s="97">
        <f t="shared" si="64"/>
        <v>16000</v>
      </c>
      <c r="G667" s="161" t="s">
        <v>1494</v>
      </c>
      <c r="H667" s="438" t="s">
        <v>990</v>
      </c>
      <c r="I667" s="130" t="str">
        <f>VLOOKUP(H667,Presupuesto!$B$11:$C$565,2,0)</f>
        <v>ELECTRODOMESTICOS</v>
      </c>
      <c r="J667" s="218" t="s">
        <v>1361</v>
      </c>
      <c r="K667" s="98" t="s">
        <v>409</v>
      </c>
    </row>
    <row r="668" spans="3:11" s="434" customFormat="1" ht="15.75">
      <c r="C668" s="738" t="s">
        <v>2368</v>
      </c>
      <c r="D668" s="741">
        <v>1</v>
      </c>
      <c r="E668" s="736">
        <v>4000</v>
      </c>
      <c r="F668" s="97">
        <f t="shared" si="64"/>
        <v>4000</v>
      </c>
      <c r="G668" s="161" t="s">
        <v>1494</v>
      </c>
      <c r="H668" s="438" t="s">
        <v>960</v>
      </c>
      <c r="I668" s="182" t="s">
        <v>961</v>
      </c>
      <c r="J668" s="218" t="s">
        <v>1361</v>
      </c>
      <c r="K668" s="98" t="s">
        <v>409</v>
      </c>
    </row>
    <row r="669" spans="3:11" s="434" customFormat="1" ht="15.75">
      <c r="C669" s="738" t="s">
        <v>2369</v>
      </c>
      <c r="D669" s="741">
        <v>3</v>
      </c>
      <c r="E669" s="736">
        <v>2000</v>
      </c>
      <c r="F669" s="97">
        <f t="shared" si="64"/>
        <v>6000</v>
      </c>
      <c r="G669" s="161" t="s">
        <v>1494</v>
      </c>
      <c r="H669" s="438" t="s">
        <v>324</v>
      </c>
      <c r="I669" s="182" t="s">
        <v>938</v>
      </c>
      <c r="J669" s="218" t="s">
        <v>1361</v>
      </c>
      <c r="K669" s="98" t="s">
        <v>409</v>
      </c>
    </row>
    <row r="670" spans="3:11" s="434" customFormat="1" ht="15.75">
      <c r="C670" s="738" t="s">
        <v>2370</v>
      </c>
      <c r="D670" s="741">
        <v>1</v>
      </c>
      <c r="E670" s="736">
        <v>15000</v>
      </c>
      <c r="F670" s="97">
        <f t="shared" si="64"/>
        <v>15000</v>
      </c>
      <c r="G670" s="161" t="s">
        <v>1494</v>
      </c>
      <c r="H670" s="438" t="s">
        <v>960</v>
      </c>
      <c r="I670" s="182" t="s">
        <v>961</v>
      </c>
      <c r="J670" s="218" t="s">
        <v>1361</v>
      </c>
      <c r="K670" s="98" t="s">
        <v>409</v>
      </c>
    </row>
    <row r="671" spans="3:11" s="434" customFormat="1" ht="15.75">
      <c r="C671" s="738" t="s">
        <v>2371</v>
      </c>
      <c r="D671" s="741">
        <v>7</v>
      </c>
      <c r="E671" s="736">
        <v>3000</v>
      </c>
      <c r="F671" s="97">
        <f t="shared" si="64"/>
        <v>21000</v>
      </c>
      <c r="G671" s="161" t="s">
        <v>1494</v>
      </c>
      <c r="H671" s="438" t="s">
        <v>1020</v>
      </c>
      <c r="I671" s="130" t="str">
        <f>VLOOKUP(H671,Presupuesto!$B$11:$C$565,2,0)</f>
        <v>MUEBLES Y EQUIPO EDUCACIONAL</v>
      </c>
      <c r="J671" s="218" t="s">
        <v>1361</v>
      </c>
      <c r="K671" s="98" t="s">
        <v>409</v>
      </c>
    </row>
    <row r="672" spans="3:11" s="434" customFormat="1" ht="15.75">
      <c r="C672" s="738" t="s">
        <v>2372</v>
      </c>
      <c r="D672" s="741">
        <v>1</v>
      </c>
      <c r="E672" s="736">
        <v>3000</v>
      </c>
      <c r="F672" s="97">
        <f t="shared" si="64"/>
        <v>3000</v>
      </c>
      <c r="G672" s="161" t="s">
        <v>1494</v>
      </c>
      <c r="H672" s="438" t="s">
        <v>990</v>
      </c>
      <c r="I672" s="130" t="str">
        <f>VLOOKUP(H672,Presupuesto!$B$11:$C$565,2,0)</f>
        <v>ELECTRODOMESTICOS</v>
      </c>
      <c r="J672" s="218" t="s">
        <v>1361</v>
      </c>
      <c r="K672" s="98" t="s">
        <v>409</v>
      </c>
    </row>
    <row r="673" spans="3:11" s="434" customFormat="1" ht="15.75">
      <c r="C673" s="738" t="s">
        <v>2373</v>
      </c>
      <c r="D673" s="741">
        <v>200</v>
      </c>
      <c r="E673" s="736">
        <v>200</v>
      </c>
      <c r="F673" s="97">
        <f t="shared" si="64"/>
        <v>40000</v>
      </c>
      <c r="G673" s="161" t="s">
        <v>1494</v>
      </c>
      <c r="H673" s="438" t="s">
        <v>1020</v>
      </c>
      <c r="I673" s="130" t="str">
        <f>VLOOKUP(H673,Presupuesto!$B$11:$C$565,2,0)</f>
        <v>MUEBLES Y EQUIPO EDUCACIONAL</v>
      </c>
      <c r="J673" s="218" t="s">
        <v>1361</v>
      </c>
      <c r="K673" s="98" t="s">
        <v>409</v>
      </c>
    </row>
    <row r="675" spans="3:11" ht="15.75" thickBot="1"/>
    <row r="676" spans="3:11" ht="15.75" thickBot="1">
      <c r="C676" s="157" t="s">
        <v>53</v>
      </c>
      <c r="D676" s="353">
        <f>SUM(F683:F691)</f>
        <v>15000</v>
      </c>
      <c r="E676" s="434"/>
      <c r="F676" s="70"/>
      <c r="G676" s="79"/>
      <c r="H676" s="70"/>
      <c r="I676" s="70"/>
      <c r="J676" s="434"/>
      <c r="K676" s="434"/>
    </row>
    <row r="677" spans="3:11">
      <c r="C677" s="70"/>
      <c r="D677" s="31"/>
      <c r="E677" s="93"/>
      <c r="F677" s="93"/>
      <c r="G677" s="93"/>
      <c r="H677" s="76"/>
      <c r="I677" s="76"/>
      <c r="J677" s="76"/>
      <c r="K677" s="112"/>
    </row>
    <row r="678" spans="3:11">
      <c r="C678" s="70"/>
      <c r="D678" s="31"/>
      <c r="E678" s="93"/>
      <c r="F678" s="93"/>
      <c r="G678" s="93"/>
      <c r="H678" s="76"/>
      <c r="I678" s="76"/>
      <c r="J678" s="76"/>
      <c r="K678" s="112"/>
    </row>
    <row r="679" spans="3:11" ht="15.75">
      <c r="C679" s="202" t="s">
        <v>389</v>
      </c>
      <c r="D679" s="351" t="s">
        <v>2496</v>
      </c>
      <c r="E679" s="93"/>
      <c r="F679" s="93"/>
      <c r="G679" s="93"/>
      <c r="H679" s="76"/>
      <c r="I679" s="76"/>
      <c r="J679" s="76"/>
      <c r="K679" s="112"/>
    </row>
    <row r="680" spans="3:11" ht="18.75">
      <c r="C680" s="210" t="str">
        <f>IFERROR(VLOOKUP(D679,'1. Desarrollo e Innov. Curricu.'!$E:$F,2,FALSE),IFERROR(VLOOKUP(D679,'2. Investigación Científica'!$E:$F,2,FALSE),IFERROR(VLOOKUP(D679,'3. Vinculación Univ. Sociedad'!$E:$F,2,FALSE),IFERROR(VLOOKUP(D679,'4. Docencia y Profesorado Univ.'!$E:$F,2,FALSE),IFERROR(VLOOKUP(D679,'5. Estudiantes y Graduados'!$E:$F,2,FALSE),IFERROR(VLOOKUP(D679,'11. Gestion Administrativa'!$E:$F,2,FALSE),IFERROR(VLOOKUP(D679,'13. Gestión Académica'!$E:$F,2,FALSE),IFERROR(VLOOKUP(D679,'8. Asegura. de la Calid. y M'!$E:$F,2,FALSE),IFERROR(VLOOKUP(D679,'6. Gestión del Conocimiento'!$E:$F,2,FALSE),IFERROR(VLOOKUP(D679,'15. Gobernabilidad y Proceso...'!$E:$F,2,FALSE),IFERROR(VLOOKUP(D679,'12. Gestión del Talento Humano'!$E:$F,2,FALSE),IFERROR(VLOOKUP(D679,'14. Internacional... de la E.S.'!$E:$F,2,FALSE),IFERROR(VLOOKUP(D679,'10. Posgrado'!$E:$F,2,FALSE),IFERROR(VLOOKUP(D679,'17. Gestión TIC'!$E:$F,2,FALSE),IFERROR(VLOOKUP(D679,'16. Desa. del Sistema Educ.Sup.'!$E:$F,2,FALSE),IFERROR(VLOOKUP(D679,'9. Cultura de Inno. Insti...'!$E:$F,2,FALSE),VLOOKUP(D679,'7. Lo Esencial de la Reforma U.'!$E:$F,2,0)))))))))))))))))</f>
        <v>4)Planificación del Concurso</v>
      </c>
      <c r="D680" s="31"/>
      <c r="E680" s="93"/>
      <c r="F680" s="93"/>
      <c r="G680" s="93"/>
      <c r="H680" s="76"/>
      <c r="I680" s="76"/>
      <c r="J680" s="76"/>
      <c r="K680" s="112"/>
    </row>
    <row r="681" spans="3:11" ht="15.75" thickBot="1">
      <c r="C681" s="434"/>
      <c r="D681" s="434"/>
      <c r="E681" s="434"/>
      <c r="F681" s="93"/>
      <c r="G681" s="76"/>
      <c r="H681" s="76"/>
      <c r="I681" s="76"/>
      <c r="J681" s="434"/>
      <c r="K681" s="434"/>
    </row>
    <row r="682" spans="3:11" ht="30.75" thickBot="1">
      <c r="C682" s="129" t="s">
        <v>44</v>
      </c>
      <c r="D682" s="129" t="s">
        <v>55</v>
      </c>
      <c r="E682" s="136" t="s">
        <v>57</v>
      </c>
      <c r="F682" s="135" t="s">
        <v>27</v>
      </c>
      <c r="G682" s="133" t="s">
        <v>128</v>
      </c>
      <c r="H682" s="136" t="s">
        <v>46</v>
      </c>
      <c r="I682" s="133" t="s">
        <v>129</v>
      </c>
      <c r="J682" s="133" t="s">
        <v>407</v>
      </c>
      <c r="K682" s="133" t="s">
        <v>408</v>
      </c>
    </row>
    <row r="683" spans="3:11">
      <c r="C683" s="220" t="s">
        <v>421</v>
      </c>
      <c r="D683" s="221">
        <v>0</v>
      </c>
      <c r="E683" s="219">
        <f>HLOOKUP(C683,$AH$2:$BU$3,2,0)</f>
        <v>2250</v>
      </c>
      <c r="F683" s="97">
        <f t="shared" ref="F683:F686" si="65">D683*E683</f>
        <v>0</v>
      </c>
      <c r="G683" s="161" t="s">
        <v>1494</v>
      </c>
      <c r="H683" s="438" t="s">
        <v>1011</v>
      </c>
      <c r="I683" s="130" t="str">
        <f>VLOOKUP(H683,Presupuesto!$B$11:$C$565,2,0)</f>
        <v>EQUIPO DE COMPUTACION</v>
      </c>
      <c r="J683" s="218" t="s">
        <v>1356</v>
      </c>
      <c r="K683" s="98" t="s">
        <v>391</v>
      </c>
    </row>
    <row r="684" spans="3:11" ht="15.75">
      <c r="C684" s="681" t="s">
        <v>2518</v>
      </c>
      <c r="D684" s="158">
        <v>1</v>
      </c>
      <c r="E684" s="123">
        <v>15000</v>
      </c>
      <c r="F684" s="97">
        <f t="shared" si="65"/>
        <v>15000</v>
      </c>
      <c r="G684" s="161" t="s">
        <v>126</v>
      </c>
      <c r="H684" s="438" t="s">
        <v>816</v>
      </c>
      <c r="I684" s="130" t="str">
        <f>VLOOKUP(H684,Presupuesto!$B$11:$C$565,2,0)</f>
        <v>PRODUCTOS DE ARTES GRAFICAS</v>
      </c>
      <c r="J684" s="218" t="s">
        <v>1356</v>
      </c>
      <c r="K684" s="98" t="s">
        <v>409</v>
      </c>
    </row>
    <row r="685" spans="3:11" ht="15.75">
      <c r="C685" s="681"/>
      <c r="D685" s="158"/>
      <c r="E685" s="123">
        <v>75000</v>
      </c>
      <c r="F685" s="97">
        <f t="shared" si="65"/>
        <v>0</v>
      </c>
      <c r="G685" s="161" t="s">
        <v>1494</v>
      </c>
      <c r="H685" s="438" t="s">
        <v>1011</v>
      </c>
      <c r="I685" s="130" t="str">
        <f>VLOOKUP(H685,Presupuesto!$B$11:$C$565,2,0)</f>
        <v>EQUIPO DE COMPUTACION</v>
      </c>
      <c r="J685" s="218" t="s">
        <v>1356</v>
      </c>
      <c r="K685" s="98" t="s">
        <v>409</v>
      </c>
    </row>
    <row r="686" spans="3:11">
      <c r="C686" s="141"/>
      <c r="D686" s="158"/>
      <c r="E686" s="123">
        <v>1000</v>
      </c>
      <c r="F686" s="97">
        <f t="shared" si="65"/>
        <v>0</v>
      </c>
      <c r="G686" s="161" t="s">
        <v>1494</v>
      </c>
      <c r="H686" s="438" t="s">
        <v>1011</v>
      </c>
      <c r="I686" s="130" t="str">
        <f>VLOOKUP(H686,Presupuesto!$B$11:$C$565,2,0)</f>
        <v>EQUIPO DE COMPUTACION</v>
      </c>
      <c r="J686" s="218" t="s">
        <v>1356</v>
      </c>
      <c r="K686" s="98" t="s">
        <v>409</v>
      </c>
    </row>
    <row r="688" spans="3:11" ht="15.75" thickBot="1"/>
    <row r="689" spans="3:11" ht="15.75" thickBot="1">
      <c r="C689" s="157" t="s">
        <v>53</v>
      </c>
      <c r="D689" s="353">
        <f>SUM(F696:F704)</f>
        <v>1500</v>
      </c>
      <c r="E689" s="434"/>
      <c r="F689" s="70"/>
      <c r="G689" s="79"/>
      <c r="H689" s="70"/>
      <c r="I689" s="70"/>
      <c r="J689" s="434"/>
      <c r="K689" s="434"/>
    </row>
    <row r="690" spans="3:11">
      <c r="C690" s="70"/>
      <c r="D690" s="31"/>
      <c r="E690" s="93"/>
      <c r="F690" s="93"/>
      <c r="G690" s="93"/>
      <c r="H690" s="76"/>
      <c r="I690" s="76"/>
      <c r="J690" s="76"/>
      <c r="K690" s="112"/>
    </row>
    <row r="691" spans="3:11">
      <c r="C691" s="70"/>
      <c r="D691" s="31"/>
      <c r="E691" s="93"/>
      <c r="F691" s="93"/>
      <c r="G691" s="93"/>
      <c r="H691" s="76"/>
      <c r="I691" s="76"/>
      <c r="J691" s="76"/>
      <c r="K691" s="112"/>
    </row>
    <row r="692" spans="3:11" ht="15.75">
      <c r="C692" s="202" t="s">
        <v>389</v>
      </c>
      <c r="D692" s="351" t="s">
        <v>2500</v>
      </c>
      <c r="E692" s="93"/>
      <c r="F692" s="93"/>
      <c r="G692" s="93"/>
      <c r="H692" s="76"/>
      <c r="I692" s="76"/>
      <c r="J692" s="76"/>
      <c r="K692" s="112"/>
    </row>
    <row r="693" spans="3:11" ht="18.75">
      <c r="C693" s="210" t="str">
        <f>IFERROR(VLOOKUP(D692,'1. Desarrollo e Innov. Curricu.'!$E:$F,2,FALSE),IFERROR(VLOOKUP(D692,'2. Investigación Científica'!$E:$F,2,FALSE),IFERROR(VLOOKUP(D692,'3. Vinculación Univ. Sociedad'!$E:$F,2,FALSE),IFERROR(VLOOKUP(D692,'4. Docencia y Profesorado Univ.'!$E:$F,2,FALSE),IFERROR(VLOOKUP(D692,'5. Estudiantes y Graduados'!$E:$F,2,FALSE),IFERROR(VLOOKUP(D692,'11. Gestion Administrativa'!$E:$F,2,FALSE),IFERROR(VLOOKUP(D692,'13. Gestión Académica'!$E:$F,2,FALSE),IFERROR(VLOOKUP(D692,'8. Asegura. de la Calid. y M'!$E:$F,2,FALSE),IFERROR(VLOOKUP(D692,'6. Gestión del Conocimiento'!$E:$F,2,FALSE),IFERROR(VLOOKUP(D692,'15. Gobernabilidad y Proceso...'!$E:$F,2,FALSE),IFERROR(VLOOKUP(D692,'12. Gestión del Talento Humano'!$E:$F,2,FALSE),IFERROR(VLOOKUP(D692,'14. Internacional... de la E.S.'!$E:$F,2,FALSE),IFERROR(VLOOKUP(D692,'10. Posgrado'!$E:$F,2,FALSE),IFERROR(VLOOKUP(D692,'17. Gestión TIC'!$E:$F,2,FALSE),IFERROR(VLOOKUP(D692,'16. Desa. del Sistema Educ.Sup.'!$E:$F,2,FALSE),IFERROR(VLOOKUP(D692,'9. Cultura de Inno. Insti...'!$E:$F,2,FALSE),VLOOKUP(D692,'7. Lo Esencial de la Reforma U.'!$E:$F,2,0)))))))))))))))))</f>
        <v>Socializar matriz de eventos científicos en UNAH-VS</v>
      </c>
      <c r="D693" s="31"/>
      <c r="E693" s="93"/>
      <c r="F693" s="93"/>
      <c r="G693" s="93"/>
      <c r="H693" s="76"/>
      <c r="I693" s="76"/>
      <c r="J693" s="76"/>
      <c r="K693" s="112"/>
    </row>
    <row r="694" spans="3:11" ht="15.75" thickBot="1">
      <c r="C694" s="434"/>
      <c r="D694" s="434"/>
      <c r="E694" s="434"/>
      <c r="F694" s="93"/>
      <c r="G694" s="76"/>
      <c r="H694" s="76"/>
      <c r="I694" s="76"/>
      <c r="J694" s="434"/>
      <c r="K694" s="434"/>
    </row>
    <row r="695" spans="3:11" ht="30.75" thickBot="1">
      <c r="C695" s="129" t="s">
        <v>44</v>
      </c>
      <c r="D695" s="129" t="s">
        <v>55</v>
      </c>
      <c r="E695" s="136" t="s">
        <v>57</v>
      </c>
      <c r="F695" s="135" t="s">
        <v>27</v>
      </c>
      <c r="G695" s="133" t="s">
        <v>128</v>
      </c>
      <c r="H695" s="136" t="s">
        <v>46</v>
      </c>
      <c r="I695" s="133" t="s">
        <v>129</v>
      </c>
      <c r="J695" s="133" t="s">
        <v>407</v>
      </c>
      <c r="K695" s="133" t="s">
        <v>408</v>
      </c>
    </row>
    <row r="696" spans="3:11">
      <c r="C696" s="220" t="s">
        <v>421</v>
      </c>
      <c r="D696" s="221">
        <v>0</v>
      </c>
      <c r="E696" s="219">
        <f>HLOOKUP(C696,$AH$2:$BU$3,2,0)</f>
        <v>2250</v>
      </c>
      <c r="F696" s="97">
        <f t="shared" ref="F696:F699" si="66">D696*E696</f>
        <v>0</v>
      </c>
      <c r="G696" s="161" t="s">
        <v>1494</v>
      </c>
      <c r="H696" s="438" t="s">
        <v>1011</v>
      </c>
      <c r="I696" s="130" t="str">
        <f>VLOOKUP(H696,Presupuesto!$B$11:$C$565,2,0)</f>
        <v>EQUIPO DE COMPUTACION</v>
      </c>
      <c r="J696" s="218" t="s">
        <v>1356</v>
      </c>
      <c r="K696" s="98" t="s">
        <v>391</v>
      </c>
    </row>
    <row r="697" spans="3:11" ht="15.75">
      <c r="C697" s="681" t="s">
        <v>1779</v>
      </c>
      <c r="D697" s="158">
        <v>1</v>
      </c>
      <c r="E697" s="123">
        <v>1500</v>
      </c>
      <c r="F697" s="97">
        <f t="shared" si="66"/>
        <v>1500</v>
      </c>
      <c r="G697" s="161" t="s">
        <v>126</v>
      </c>
      <c r="H697" s="438" t="s">
        <v>816</v>
      </c>
      <c r="I697" s="130" t="str">
        <f>VLOOKUP(H697,Presupuesto!$B$11:$C$565,2,0)</f>
        <v>PRODUCTOS DE ARTES GRAFICAS</v>
      </c>
      <c r="J697" s="218" t="s">
        <v>1356</v>
      </c>
      <c r="K697" s="98" t="s">
        <v>409</v>
      </c>
    </row>
    <row r="698" spans="3:11" ht="15.75">
      <c r="C698" s="681"/>
      <c r="D698" s="158"/>
      <c r="E698" s="123">
        <v>75000</v>
      </c>
      <c r="F698" s="97">
        <f t="shared" si="66"/>
        <v>0</v>
      </c>
      <c r="G698" s="161" t="s">
        <v>1494</v>
      </c>
      <c r="H698" s="438" t="s">
        <v>1011</v>
      </c>
      <c r="I698" s="130" t="str">
        <f>VLOOKUP(H698,Presupuesto!$B$11:$C$565,2,0)</f>
        <v>EQUIPO DE COMPUTACION</v>
      </c>
      <c r="J698" s="218" t="s">
        <v>1356</v>
      </c>
      <c r="K698" s="98" t="s">
        <v>409</v>
      </c>
    </row>
    <row r="699" spans="3:11">
      <c r="C699" s="141"/>
      <c r="D699" s="158"/>
      <c r="E699" s="123">
        <v>1000</v>
      </c>
      <c r="F699" s="97">
        <f t="shared" si="66"/>
        <v>0</v>
      </c>
      <c r="G699" s="161" t="s">
        <v>1494</v>
      </c>
      <c r="H699" s="438" t="s">
        <v>1011</v>
      </c>
      <c r="I699" s="130" t="str">
        <f>VLOOKUP(H699,Presupuesto!$B$11:$C$565,2,0)</f>
        <v>EQUIPO DE COMPUTACION</v>
      </c>
      <c r="J699" s="218" t="s">
        <v>1356</v>
      </c>
      <c r="K699" s="98" t="s">
        <v>409</v>
      </c>
    </row>
    <row r="701" spans="3:11" ht="15.75" thickBot="1"/>
    <row r="702" spans="3:11" ht="15.75" thickBot="1">
      <c r="C702" s="157" t="s">
        <v>53</v>
      </c>
      <c r="D702" s="353">
        <f>SUM(F709:F717)</f>
        <v>3000</v>
      </c>
      <c r="E702" s="434"/>
      <c r="F702" s="70"/>
      <c r="G702" s="79"/>
      <c r="H702" s="70"/>
      <c r="I702" s="70"/>
      <c r="J702" s="434"/>
      <c r="K702" s="434"/>
    </row>
    <row r="703" spans="3:11">
      <c r="C703" s="70"/>
      <c r="D703" s="31"/>
      <c r="E703" s="93"/>
      <c r="F703" s="93"/>
      <c r="G703" s="93"/>
      <c r="H703" s="76"/>
      <c r="I703" s="76"/>
      <c r="J703" s="76"/>
      <c r="K703" s="112"/>
    </row>
    <row r="704" spans="3:11">
      <c r="C704" s="70"/>
      <c r="D704" s="31"/>
      <c r="E704" s="93"/>
      <c r="F704" s="93"/>
      <c r="G704" s="93"/>
      <c r="H704" s="76"/>
      <c r="I704" s="76"/>
      <c r="J704" s="76"/>
      <c r="K704" s="112"/>
    </row>
    <row r="705" spans="3:11" ht="15.75">
      <c r="C705" s="202" t="s">
        <v>389</v>
      </c>
      <c r="D705" s="351" t="s">
        <v>2502</v>
      </c>
      <c r="E705" s="93"/>
      <c r="F705" s="93"/>
      <c r="G705" s="93"/>
      <c r="H705" s="76"/>
      <c r="I705" s="76"/>
      <c r="J705" s="76"/>
      <c r="K705" s="112"/>
    </row>
    <row r="706" spans="3:11" ht="18.75">
      <c r="C706" s="210" t="str">
        <f>IFERROR(VLOOKUP(D705,'1. Desarrollo e Innov. Curricu.'!$E:$F,2,FALSE),IFERROR(VLOOKUP(D705,'2. Investigación Científica'!$E:$F,2,FALSE),IFERROR(VLOOKUP(D705,'3. Vinculación Univ. Sociedad'!$E:$F,2,FALSE),IFERROR(VLOOKUP(D705,'4. Docencia y Profesorado Univ.'!$E:$F,2,FALSE),IFERROR(VLOOKUP(D705,'5. Estudiantes y Graduados'!$E:$F,2,FALSE),IFERROR(VLOOKUP(D705,'11. Gestion Administrativa'!$E:$F,2,FALSE),IFERROR(VLOOKUP(D705,'13. Gestión Académica'!$E:$F,2,FALSE),IFERROR(VLOOKUP(D705,'8. Asegura. de la Calid. y M'!$E:$F,2,FALSE),IFERROR(VLOOKUP(D705,'6. Gestión del Conocimiento'!$E:$F,2,FALSE),IFERROR(VLOOKUP(D705,'15. Gobernabilidad y Proceso...'!$E:$F,2,FALSE),IFERROR(VLOOKUP(D705,'12. Gestión del Talento Humano'!$E:$F,2,FALSE),IFERROR(VLOOKUP(D705,'14. Internacional... de la E.S.'!$E:$F,2,FALSE),IFERROR(VLOOKUP(D705,'10. Posgrado'!$E:$F,2,FALSE),IFERROR(VLOOKUP(D705,'17. Gestión TIC'!$E:$F,2,FALSE),IFERROR(VLOOKUP(D705,'16. Desa. del Sistema Educ.Sup.'!$E:$F,2,FALSE),IFERROR(VLOOKUP(D705,'9. Cultura de Inno. Insti...'!$E:$F,2,FALSE),VLOOKUP(D705,'7. Lo Esencial de la Reforma U.'!$E:$F,2,0)))))))))))))))))</f>
        <v>Actualización períodica de la información en la web de la Coordinación</v>
      </c>
      <c r="D706" s="31"/>
      <c r="E706" s="93"/>
      <c r="F706" s="93"/>
      <c r="G706" s="93"/>
      <c r="H706" s="76"/>
      <c r="I706" s="76"/>
      <c r="J706" s="76"/>
      <c r="K706" s="112"/>
    </row>
    <row r="707" spans="3:11" ht="15.75" thickBot="1">
      <c r="C707" s="434"/>
      <c r="D707" s="434"/>
      <c r="E707" s="434"/>
      <c r="F707" s="93"/>
      <c r="G707" s="76"/>
      <c r="H707" s="76"/>
      <c r="I707" s="76"/>
      <c r="J707" s="434"/>
      <c r="K707" s="434"/>
    </row>
    <row r="708" spans="3:11" ht="30.75" thickBot="1">
      <c r="C708" s="129" t="s">
        <v>44</v>
      </c>
      <c r="D708" s="129" t="s">
        <v>55</v>
      </c>
      <c r="E708" s="136" t="s">
        <v>57</v>
      </c>
      <c r="F708" s="135" t="s">
        <v>27</v>
      </c>
      <c r="G708" s="133" t="s">
        <v>128</v>
      </c>
      <c r="H708" s="136" t="s">
        <v>46</v>
      </c>
      <c r="I708" s="133" t="s">
        <v>129</v>
      </c>
      <c r="J708" s="133" t="s">
        <v>407</v>
      </c>
      <c r="K708" s="133" t="s">
        <v>408</v>
      </c>
    </row>
    <row r="709" spans="3:11">
      <c r="C709" s="220" t="s">
        <v>421</v>
      </c>
      <c r="D709" s="221">
        <v>0</v>
      </c>
      <c r="E709" s="219">
        <f>HLOOKUP(C709,$AH$2:$BU$3,2,0)</f>
        <v>2250</v>
      </c>
      <c r="F709" s="97">
        <f t="shared" ref="F709:F712" si="67">D709*E709</f>
        <v>0</v>
      </c>
      <c r="G709" s="161" t="s">
        <v>1494</v>
      </c>
      <c r="H709" s="438" t="s">
        <v>1011</v>
      </c>
      <c r="I709" s="130" t="str">
        <f>VLOOKUP(H709,Presupuesto!$B$11:$C$565,2,0)</f>
        <v>EQUIPO DE COMPUTACION</v>
      </c>
      <c r="J709" s="218" t="s">
        <v>1356</v>
      </c>
      <c r="K709" s="98" t="s">
        <v>391</v>
      </c>
    </row>
    <row r="710" spans="3:11" ht="15.75">
      <c r="C710" s="681" t="s">
        <v>1779</v>
      </c>
      <c r="D710" s="158">
        <v>1</v>
      </c>
      <c r="E710" s="123">
        <v>3000</v>
      </c>
      <c r="F710" s="97">
        <f t="shared" si="67"/>
        <v>3000</v>
      </c>
      <c r="G710" s="161" t="s">
        <v>1494</v>
      </c>
      <c r="H710" s="438" t="s">
        <v>1043</v>
      </c>
      <c r="I710" s="130" t="str">
        <f>VLOOKUP(H710,Presupuesto!$B$11:$C$565,2,0)</f>
        <v>APLICACIONES INFORMATICAS</v>
      </c>
      <c r="J710" s="218" t="s">
        <v>1356</v>
      </c>
      <c r="K710" s="98" t="s">
        <v>409</v>
      </c>
    </row>
    <row r="711" spans="3:11" ht="15.75">
      <c r="C711" s="681"/>
      <c r="D711" s="158"/>
      <c r="E711" s="123">
        <v>75000</v>
      </c>
      <c r="F711" s="97">
        <f t="shared" si="67"/>
        <v>0</v>
      </c>
      <c r="G711" s="161" t="s">
        <v>1494</v>
      </c>
      <c r="H711" s="438" t="s">
        <v>1011</v>
      </c>
      <c r="I711" s="130" t="str">
        <f>VLOOKUP(H711,Presupuesto!$B$11:$C$565,2,0)</f>
        <v>EQUIPO DE COMPUTACION</v>
      </c>
      <c r="J711" s="218" t="s">
        <v>1356</v>
      </c>
      <c r="K711" s="98" t="s">
        <v>409</v>
      </c>
    </row>
    <row r="712" spans="3:11">
      <c r="C712" s="141"/>
      <c r="D712" s="158"/>
      <c r="E712" s="123">
        <v>1000</v>
      </c>
      <c r="F712" s="97">
        <f t="shared" si="67"/>
        <v>0</v>
      </c>
      <c r="G712" s="161" t="s">
        <v>1494</v>
      </c>
      <c r="H712" s="438" t="s">
        <v>1011</v>
      </c>
      <c r="I712" s="130" t="str">
        <f>VLOOKUP(H712,Presupuesto!$B$11:$C$565,2,0)</f>
        <v>EQUIPO DE COMPUTACION</v>
      </c>
      <c r="J712" s="218" t="s">
        <v>1356</v>
      </c>
      <c r="K712" s="98" t="s">
        <v>409</v>
      </c>
    </row>
  </sheetData>
  <dataConsolidate/>
  <dataValidations xWindow="629" yWindow="472" count="6">
    <dataValidation type="list" allowBlank="1" showInputMessage="1" showErrorMessage="1" errorTitle="¡Ingreso Inválido!" error="Seleccione una opción de la lista." promptTitle="Tipo de Presupuesto" prompt="Seleccione una opción de la lista." sqref="G571:G575 G641:G673 G627:G631 G613:G617 G599:G603 G62:G64 G542:G546 G526:G532 G509:G516 G496:G499 G483:G486 G74:G75 G85:G86 G51:G52 G110:G111 G121:G123 G96:G100 G133:G137 G147:G152 G162:G165 G190:G196 G206:G209 G219:G225 G175:G180 G254:G255 G235:G244 G40:G41 G28:G30 G585:G589 G265:G269 G279:G283 G293:G297 G307:G311 G321:G325 G335:G339 G350:G354 G364:G369 G379:G382 G392:G395 G405:G410 G420:G439 G449:G460 G470:G473 G556:G560 G17:G18 G683:G686 G696:G699 G709:G712">
      <formula1>$R$2:$S$2</formula1>
    </dataValidation>
    <dataValidation type="list" allowBlank="1" showInputMessage="1" showErrorMessage="1" errorTitle="¡Ingreso Inválido!" error="Seleccione una opción de la lista" promptTitle="Mes Requerido" prompt="Seleccione el mes en el que requiere el recurso." sqref="K571:K575 K641:K673 K627:K631 K613:K617 K599:K603 K62:K64 K542:K546 K526:K532 K509:K516 K496:K499 K483:K486 K74:K75 K85:K86 K96:K100 K110:K111 K121:K123 K133:K137 K147:K152 K162:K165 K175:K180 K190:K196 K206:K209 K219:K225 K235:K244 K254:K255 K51:K52 K40:K41 K28:K30 K17:K18 K265:K269 K279:K283 K293:K297 K307:K311 K321:K325 K335:K339 K350:K354 K364:K369 K379:K382 K392:K395 K405:K410 K420:K439 K449:K460 K470:K473 K556:K560 K585:K589 K683:K686 K696:K699 K709:K712">
      <formula1>$U$2:$AF$2</formula1>
    </dataValidation>
    <dataValidation type="list" allowBlank="1" showInputMessage="1" showErrorMessage="1" errorTitle="¡Ingreso Invalido!" error="Seleccione una opción de la lista." promptTitle="Categoria/Zona de Viáticos" prompt="Seleccione una opción de la lista" sqref="C571 C641 C627 C613 C599 C62 C542 C526 C509 C496 C483 C74 C85 C96 C110 C121 C133 C147 C162 C175 C190 C206 C219 C235 C254:C255 C265 C40 C17 C28 C51 C279 C293 C307 C321 C335 C350 C364 C367 C379 C392 C405 C420 C449 C470 C556 C585 C683 C696 C709">
      <formula1>$AH$2:$BU$2</formula1>
    </dataValidation>
    <dataValidation type="list" allowBlank="1" showInputMessage="1" showErrorMessage="1" errorTitle="¡Ingreso Inválido!" error="Verifique el valor ingresado." promptTitle="Ingrese el Objeto de Gasto" prompt="Ingrese el Objeto de Gasto" sqref="H571:H575 H585:H589 H627:H631 H613:H617 H599:H603 H62:H64 H542:H546 H526:H532 H509:H516 H496:H499 H483:H486 H51:H52 H85:H86 H74:H75 H110:H111 H96:H100 H121:H123 H133:H137 H147:H152 H162:H165 H175:H180 H206:H209 H190:H196 H219:H225 H254:H255 H235:H244 H17:H18 H641:H673 H28:H30 H265:H269 H279:H283 H293:H297 H307:H311 H321:H325 H335:H339 H350:H354 H364:H369 H379:H382 H392:H395 H405:H410 H420:H439 H449:H460 H470:H473 H556:H560 H40:H41 H683:H686 H696:H699 H709:H712">
      <formula1>$A$1:$UI$1</formula1>
    </dataValidation>
    <dataValidation type="list" allowBlank="1" showInputMessage="1" showErrorMessage="1" errorTitle="¡Ingreso Inválido!" error="Seleccione una opción de la lista." promptTitle="Dimensión Estratégica" prompt="Seleccione una opción de la lista." sqref="J571:J575 J641:J673 J627:J631 J613:J617 J599:J603 J62 J542:J546 J526:J532 J509:J516 J496:J499 J483:J486 J74 J85 J96 J110 J121 J133 J147 J51 J175 J190 J206 J219 J28 J254 J265 J40 J17 J279 J293 J307 J321 J335 J350:J354 J364:J369 J379:J382 J392:J395 J405:J410 J420:J439 J449:J460 J470:J473 J556:J560 J585:J589 J683:J686 J696:J699 J709:J712">
      <formula1>$A$2:$Q$2</formula1>
    </dataValidation>
    <dataValidation type="list" allowBlank="1" showInputMessage="1" showErrorMessage="1" errorTitle="¡Ingreso Inválido!" error="Seleccione una opción de la lista." promptTitle="Dimensión Estratégica" prompt="Seleccione una opción de la lista." sqref="J52 J75 J86 J63:J64 J111 J97:J100 J122:J123 J134:J137 J162:J165 J176:J180 J148:J152 J207:J209 J191:J196 J220:J225 J255 J235:J244 J41 J29:J30 J336:J339 J266:J269 J280:J283 J294:J297 J308:J311 J322:J325 J18">
      <formula1>$A$2:$P$2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D4"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248</v>
      </c>
      <c r="B1" s="190" t="s">
        <v>249</v>
      </c>
      <c r="C1" s="181" t="s">
        <v>250</v>
      </c>
      <c r="D1" s="181" t="s">
        <v>493</v>
      </c>
      <c r="E1" s="181" t="s">
        <v>495</v>
      </c>
      <c r="F1" s="181" t="s">
        <v>497</v>
      </c>
      <c r="G1" s="181" t="s">
        <v>499</v>
      </c>
      <c r="H1" s="181" t="s">
        <v>501</v>
      </c>
      <c r="I1" s="181" t="s">
        <v>503</v>
      </c>
      <c r="J1" s="181" t="s">
        <v>251</v>
      </c>
      <c r="K1" s="181" t="s">
        <v>506</v>
      </c>
      <c r="L1" s="181" t="s">
        <v>252</v>
      </c>
      <c r="M1" s="181" t="s">
        <v>508</v>
      </c>
      <c r="N1" s="181" t="s">
        <v>510</v>
      </c>
      <c r="O1" s="181" t="s">
        <v>512</v>
      </c>
      <c r="P1" s="181" t="s">
        <v>253</v>
      </c>
      <c r="Q1" s="181" t="s">
        <v>513</v>
      </c>
      <c r="R1" s="181" t="s">
        <v>516</v>
      </c>
      <c r="S1" s="181" t="s">
        <v>254</v>
      </c>
      <c r="T1" s="181" t="s">
        <v>518</v>
      </c>
      <c r="U1" s="181" t="s">
        <v>255</v>
      </c>
      <c r="V1" s="181" t="s">
        <v>519</v>
      </c>
      <c r="W1" s="181" t="s">
        <v>520</v>
      </c>
      <c r="X1" s="181" t="s">
        <v>524</v>
      </c>
      <c r="Y1" s="181" t="s">
        <v>271</v>
      </c>
      <c r="Z1" s="181" t="s">
        <v>525</v>
      </c>
      <c r="AA1" s="181" t="s">
        <v>527</v>
      </c>
      <c r="AB1" s="181" t="s">
        <v>529</v>
      </c>
      <c r="AC1" s="181" t="s">
        <v>272</v>
      </c>
      <c r="AD1" s="181" t="s">
        <v>531</v>
      </c>
      <c r="AE1" s="181" t="s">
        <v>533</v>
      </c>
      <c r="AF1" s="181" t="s">
        <v>535</v>
      </c>
      <c r="AG1" s="181" t="s">
        <v>537</v>
      </c>
      <c r="AH1" s="181" t="s">
        <v>247</v>
      </c>
      <c r="AI1" s="181" t="s">
        <v>539</v>
      </c>
      <c r="AJ1" s="190" t="s">
        <v>256</v>
      </c>
      <c r="AK1" s="181" t="s">
        <v>541</v>
      </c>
      <c r="AL1" s="181" t="s">
        <v>257</v>
      </c>
      <c r="AM1" s="181" t="s">
        <v>543</v>
      </c>
      <c r="AN1" s="181" t="s">
        <v>545</v>
      </c>
      <c r="AO1" s="181" t="s">
        <v>258</v>
      </c>
      <c r="AP1" s="181" t="s">
        <v>547</v>
      </c>
      <c r="AQ1" s="181" t="s">
        <v>549</v>
      </c>
      <c r="AR1" s="181" t="s">
        <v>259</v>
      </c>
      <c r="AS1" s="181" t="s">
        <v>550</v>
      </c>
      <c r="AT1" s="181" t="s">
        <v>552</v>
      </c>
      <c r="AU1" s="181" t="s">
        <v>553</v>
      </c>
      <c r="AV1" s="181" t="s">
        <v>554</v>
      </c>
      <c r="AW1" s="181" t="s">
        <v>556</v>
      </c>
      <c r="AX1" s="181" t="s">
        <v>558</v>
      </c>
      <c r="AY1" s="181" t="s">
        <v>559</v>
      </c>
      <c r="AZ1" s="181" t="s">
        <v>260</v>
      </c>
      <c r="BA1" s="181" t="s">
        <v>561</v>
      </c>
      <c r="BB1" s="181" t="s">
        <v>563</v>
      </c>
      <c r="BC1" s="181" t="s">
        <v>565</v>
      </c>
      <c r="BD1" s="181" t="s">
        <v>567</v>
      </c>
      <c r="BE1" s="181" t="s">
        <v>569</v>
      </c>
      <c r="BF1" s="181" t="s">
        <v>571</v>
      </c>
      <c r="BG1" s="181" t="s">
        <v>573</v>
      </c>
      <c r="BH1" s="181" t="s">
        <v>575</v>
      </c>
      <c r="BI1" s="181" t="s">
        <v>273</v>
      </c>
      <c r="BJ1" s="181" t="s">
        <v>577</v>
      </c>
      <c r="BK1" s="181" t="s">
        <v>579</v>
      </c>
      <c r="BL1" s="181" t="s">
        <v>581</v>
      </c>
      <c r="BM1" s="181" t="s">
        <v>583</v>
      </c>
      <c r="BN1" s="181" t="s">
        <v>585</v>
      </c>
      <c r="BO1" s="181" t="s">
        <v>587</v>
      </c>
      <c r="BP1" s="181" t="s">
        <v>589</v>
      </c>
      <c r="BQ1" s="181" t="s">
        <v>591</v>
      </c>
      <c r="BR1" s="181" t="s">
        <v>593</v>
      </c>
      <c r="BS1" s="181" t="s">
        <v>595</v>
      </c>
      <c r="BT1" s="190" t="s">
        <v>261</v>
      </c>
      <c r="BU1" s="181" t="s">
        <v>262</v>
      </c>
      <c r="BV1" s="181" t="s">
        <v>597</v>
      </c>
      <c r="BW1" s="181" t="s">
        <v>263</v>
      </c>
      <c r="BX1" s="181" t="s">
        <v>599</v>
      </c>
      <c r="BY1" s="181" t="s">
        <v>601</v>
      </c>
      <c r="BZ1" s="190" t="s">
        <v>264</v>
      </c>
      <c r="CA1" s="181" t="s">
        <v>265</v>
      </c>
      <c r="CB1" s="181" t="s">
        <v>603</v>
      </c>
      <c r="CC1" s="181" t="s">
        <v>266</v>
      </c>
      <c r="CD1" s="181" t="s">
        <v>605</v>
      </c>
      <c r="CE1" s="181" t="s">
        <v>607</v>
      </c>
      <c r="CF1" s="181" t="s">
        <v>609</v>
      </c>
      <c r="CG1" s="190" t="s">
        <v>267</v>
      </c>
      <c r="CH1" s="181" t="s">
        <v>615</v>
      </c>
      <c r="CI1" s="181" t="s">
        <v>617</v>
      </c>
      <c r="CJ1" s="181" t="s">
        <v>268</v>
      </c>
      <c r="CK1" s="181" t="s">
        <v>611</v>
      </c>
      <c r="CL1" s="181" t="s">
        <v>613</v>
      </c>
      <c r="CM1" s="181" t="s">
        <v>269</v>
      </c>
      <c r="CN1" s="181" t="s">
        <v>619</v>
      </c>
      <c r="CO1" s="181" t="s">
        <v>270</v>
      </c>
      <c r="CP1" s="181" t="s">
        <v>620</v>
      </c>
      <c r="CQ1" s="178" t="s">
        <v>274</v>
      </c>
      <c r="CR1" s="190" t="s">
        <v>275</v>
      </c>
      <c r="CS1" s="181" t="s">
        <v>621</v>
      </c>
      <c r="CT1" s="181" t="s">
        <v>622</v>
      </c>
      <c r="CU1" s="181" t="s">
        <v>624</v>
      </c>
      <c r="CV1" s="181" t="s">
        <v>276</v>
      </c>
      <c r="CW1" s="181" t="s">
        <v>626</v>
      </c>
      <c r="CX1" s="181" t="s">
        <v>628</v>
      </c>
      <c r="CY1" s="181" t="s">
        <v>630</v>
      </c>
      <c r="CZ1" s="181" t="s">
        <v>632</v>
      </c>
      <c r="DA1" s="181" t="s">
        <v>634</v>
      </c>
      <c r="DB1" s="181" t="s">
        <v>636</v>
      </c>
      <c r="DC1" s="190" t="s">
        <v>277</v>
      </c>
      <c r="DD1" s="181" t="s">
        <v>278</v>
      </c>
      <c r="DE1" s="181" t="s">
        <v>638</v>
      </c>
      <c r="DF1" s="181" t="s">
        <v>279</v>
      </c>
      <c r="DG1" s="181" t="s">
        <v>640</v>
      </c>
      <c r="DH1" s="181" t="s">
        <v>642</v>
      </c>
      <c r="DI1" s="181" t="s">
        <v>644</v>
      </c>
      <c r="DJ1" s="181" t="s">
        <v>646</v>
      </c>
      <c r="DK1" s="181" t="s">
        <v>648</v>
      </c>
      <c r="DL1" s="181" t="s">
        <v>650</v>
      </c>
      <c r="DM1" s="181" t="s">
        <v>652</v>
      </c>
      <c r="DN1" s="181" t="s">
        <v>280</v>
      </c>
      <c r="DO1" s="181" t="s">
        <v>654</v>
      </c>
      <c r="DP1" s="181" t="s">
        <v>656</v>
      </c>
      <c r="DQ1" s="181" t="s">
        <v>658</v>
      </c>
      <c r="DR1" s="190" t="s">
        <v>281</v>
      </c>
      <c r="DS1" s="181" t="s">
        <v>660</v>
      </c>
      <c r="DT1" s="181" t="s">
        <v>282</v>
      </c>
      <c r="DU1" s="181" t="s">
        <v>662</v>
      </c>
      <c r="DV1" s="181" t="s">
        <v>283</v>
      </c>
      <c r="DW1" s="181" t="s">
        <v>664</v>
      </c>
      <c r="DX1" s="181" t="s">
        <v>666</v>
      </c>
      <c r="DY1" s="181" t="s">
        <v>668</v>
      </c>
      <c r="DZ1" s="181" t="s">
        <v>670</v>
      </c>
      <c r="EA1" s="181" t="s">
        <v>672</v>
      </c>
      <c r="EB1" s="181" t="s">
        <v>674</v>
      </c>
      <c r="EC1" s="181" t="s">
        <v>676</v>
      </c>
      <c r="ED1" s="181" t="s">
        <v>678</v>
      </c>
      <c r="EE1" s="181" t="s">
        <v>680</v>
      </c>
      <c r="EF1" s="181" t="s">
        <v>682</v>
      </c>
      <c r="EG1" s="181" t="s">
        <v>684</v>
      </c>
      <c r="EH1" s="190" t="s">
        <v>284</v>
      </c>
      <c r="EI1" s="181" t="s">
        <v>686</v>
      </c>
      <c r="EJ1" s="181" t="s">
        <v>285</v>
      </c>
      <c r="EK1" s="181" t="s">
        <v>688</v>
      </c>
      <c r="EL1" s="181" t="s">
        <v>690</v>
      </c>
      <c r="EM1" s="181" t="s">
        <v>286</v>
      </c>
      <c r="EN1" s="181" t="s">
        <v>692</v>
      </c>
      <c r="EO1" s="181" t="s">
        <v>694</v>
      </c>
      <c r="EP1" s="181" t="s">
        <v>287</v>
      </c>
      <c r="EQ1" s="181" t="s">
        <v>696</v>
      </c>
      <c r="ER1" s="181" t="s">
        <v>698</v>
      </c>
      <c r="ES1" s="181" t="s">
        <v>700</v>
      </c>
      <c r="ET1" s="181" t="s">
        <v>288</v>
      </c>
      <c r="EU1" s="181" t="s">
        <v>702</v>
      </c>
      <c r="EV1" s="181" t="s">
        <v>704</v>
      </c>
      <c r="EW1" s="190" t="s">
        <v>289</v>
      </c>
      <c r="EX1" s="181" t="s">
        <v>290</v>
      </c>
      <c r="EY1" s="181" t="s">
        <v>706</v>
      </c>
      <c r="EZ1" s="181" t="s">
        <v>708</v>
      </c>
      <c r="FA1" s="181" t="s">
        <v>710</v>
      </c>
      <c r="FB1" s="181" t="s">
        <v>712</v>
      </c>
      <c r="FC1" s="181" t="s">
        <v>291</v>
      </c>
      <c r="FD1" s="181" t="s">
        <v>714</v>
      </c>
      <c r="FE1" s="181" t="s">
        <v>716</v>
      </c>
      <c r="FF1" s="181" t="s">
        <v>718</v>
      </c>
      <c r="FG1" s="181" t="s">
        <v>720</v>
      </c>
      <c r="FH1" s="181" t="s">
        <v>722</v>
      </c>
      <c r="FI1" s="181" t="s">
        <v>292</v>
      </c>
      <c r="FJ1" s="181" t="s">
        <v>725</v>
      </c>
      <c r="FK1" s="181" t="s">
        <v>293</v>
      </c>
      <c r="FL1" s="181" t="s">
        <v>728</v>
      </c>
      <c r="FM1" s="181" t="s">
        <v>729</v>
      </c>
      <c r="FN1" s="181" t="s">
        <v>731</v>
      </c>
      <c r="FO1" s="181" t="s">
        <v>294</v>
      </c>
      <c r="FP1" s="181" t="s">
        <v>734</v>
      </c>
      <c r="FQ1" s="181" t="s">
        <v>735</v>
      </c>
      <c r="FR1" s="181" t="s">
        <v>737</v>
      </c>
      <c r="FS1" s="181" t="s">
        <v>295</v>
      </c>
      <c r="FT1" s="181" t="s">
        <v>740</v>
      </c>
      <c r="FU1" s="181" t="s">
        <v>742</v>
      </c>
      <c r="FV1" s="181" t="s">
        <v>744</v>
      </c>
      <c r="FW1" s="190" t="s">
        <v>296</v>
      </c>
      <c r="FX1" s="190" t="s">
        <v>297</v>
      </c>
      <c r="FY1" s="181" t="s">
        <v>303</v>
      </c>
      <c r="FZ1" s="181" t="s">
        <v>746</v>
      </c>
      <c r="GA1" s="181" t="s">
        <v>748</v>
      </c>
      <c r="GB1" s="181" t="s">
        <v>750</v>
      </c>
      <c r="GC1" s="181" t="s">
        <v>752</v>
      </c>
      <c r="GD1" s="181" t="s">
        <v>754</v>
      </c>
      <c r="GE1" s="181" t="s">
        <v>756</v>
      </c>
      <c r="GF1" s="190" t="s">
        <v>298</v>
      </c>
      <c r="GG1" s="181" t="s">
        <v>304</v>
      </c>
      <c r="GH1" s="181" t="s">
        <v>758</v>
      </c>
      <c r="GI1" s="181" t="s">
        <v>760</v>
      </c>
      <c r="GJ1" s="181" t="s">
        <v>761</v>
      </c>
      <c r="GK1" s="181" t="s">
        <v>305</v>
      </c>
      <c r="GL1" s="181" t="s">
        <v>764</v>
      </c>
      <c r="GM1" s="181" t="s">
        <v>765</v>
      </c>
      <c r="GN1" s="190" t="s">
        <v>299</v>
      </c>
      <c r="GO1" s="181" t="s">
        <v>300</v>
      </c>
      <c r="GP1" s="181" t="s">
        <v>767</v>
      </c>
      <c r="GQ1" s="181" t="s">
        <v>769</v>
      </c>
      <c r="GR1" s="181" t="s">
        <v>771</v>
      </c>
      <c r="GS1" s="181" t="s">
        <v>773</v>
      </c>
      <c r="GT1" s="181" t="s">
        <v>775</v>
      </c>
      <c r="GU1" s="190" t="s">
        <v>301</v>
      </c>
      <c r="GV1" s="181" t="s">
        <v>302</v>
      </c>
      <c r="GW1" s="181" t="s">
        <v>777</v>
      </c>
      <c r="GX1" s="181" t="s">
        <v>779</v>
      </c>
      <c r="GY1" s="181" t="s">
        <v>781</v>
      </c>
      <c r="GZ1" s="181" t="s">
        <v>783</v>
      </c>
      <c r="HA1" s="181" t="s">
        <v>785</v>
      </c>
      <c r="HB1" s="181" t="s">
        <v>787</v>
      </c>
      <c r="HC1" s="178" t="s">
        <v>306</v>
      </c>
      <c r="HD1" s="190" t="s">
        <v>307</v>
      </c>
      <c r="HE1" s="181" t="s">
        <v>308</v>
      </c>
      <c r="HF1" s="181" t="s">
        <v>789</v>
      </c>
      <c r="HG1" s="181" t="s">
        <v>791</v>
      </c>
      <c r="HH1" s="181" t="s">
        <v>793</v>
      </c>
      <c r="HI1" s="181" t="s">
        <v>795</v>
      </c>
      <c r="HJ1" s="181" t="s">
        <v>309</v>
      </c>
      <c r="HK1" s="181" t="s">
        <v>798</v>
      </c>
      <c r="HL1" s="181" t="s">
        <v>326</v>
      </c>
      <c r="HM1" s="181" t="s">
        <v>836</v>
      </c>
      <c r="HN1" s="181" t="s">
        <v>838</v>
      </c>
      <c r="HO1" s="181" t="s">
        <v>840</v>
      </c>
      <c r="HP1" s="190" t="s">
        <v>310</v>
      </c>
      <c r="HQ1" s="181" t="s">
        <v>800</v>
      </c>
      <c r="HR1" s="181" t="s">
        <v>802</v>
      </c>
      <c r="HS1" s="181" t="s">
        <v>311</v>
      </c>
      <c r="HT1" s="181" t="s">
        <v>805</v>
      </c>
      <c r="HU1" s="181" t="s">
        <v>807</v>
      </c>
      <c r="HV1" s="181" t="s">
        <v>808</v>
      </c>
      <c r="HW1" s="181" t="s">
        <v>810</v>
      </c>
      <c r="HX1" s="190" t="s">
        <v>312</v>
      </c>
      <c r="HY1" s="181" t="s">
        <v>812</v>
      </c>
      <c r="HZ1" s="181" t="s">
        <v>814</v>
      </c>
      <c r="IA1" s="181" t="s">
        <v>816</v>
      </c>
      <c r="IB1" s="181" t="s">
        <v>313</v>
      </c>
      <c r="IC1" s="181" t="s">
        <v>818</v>
      </c>
      <c r="ID1" s="181" t="s">
        <v>820</v>
      </c>
      <c r="IE1" s="181" t="s">
        <v>314</v>
      </c>
      <c r="IF1" s="181" t="s">
        <v>822</v>
      </c>
      <c r="IG1" s="181" t="s">
        <v>824</v>
      </c>
      <c r="IH1" s="181" t="s">
        <v>315</v>
      </c>
      <c r="II1" s="181" t="s">
        <v>826</v>
      </c>
      <c r="IJ1" s="181" t="s">
        <v>828</v>
      </c>
      <c r="IK1" s="181" t="s">
        <v>830</v>
      </c>
      <c r="IL1" s="181" t="s">
        <v>832</v>
      </c>
      <c r="IM1" s="181" t="s">
        <v>316</v>
      </c>
      <c r="IN1" s="181" t="s">
        <v>834</v>
      </c>
      <c r="IO1" s="190" t="s">
        <v>317</v>
      </c>
      <c r="IP1" s="181" t="s">
        <v>842</v>
      </c>
      <c r="IQ1" s="181" t="s">
        <v>844</v>
      </c>
      <c r="IR1" s="181" t="s">
        <v>318</v>
      </c>
      <c r="IS1" s="181" t="s">
        <v>846</v>
      </c>
      <c r="IT1" s="181" t="s">
        <v>848</v>
      </c>
      <c r="IU1" s="181" t="s">
        <v>850</v>
      </c>
      <c r="IV1" s="190" t="s">
        <v>319</v>
      </c>
      <c r="IW1" s="181" t="s">
        <v>852</v>
      </c>
      <c r="IX1" s="181" t="s">
        <v>320</v>
      </c>
      <c r="IY1" s="181" t="s">
        <v>855</v>
      </c>
      <c r="IZ1" s="181" t="s">
        <v>857</v>
      </c>
      <c r="JA1" s="181" t="s">
        <v>859</v>
      </c>
      <c r="JB1" s="181" t="s">
        <v>861</v>
      </c>
      <c r="JC1" s="181" t="s">
        <v>863</v>
      </c>
      <c r="JD1" s="181" t="s">
        <v>865</v>
      </c>
      <c r="JE1" s="181" t="s">
        <v>321</v>
      </c>
      <c r="JF1" s="181" t="s">
        <v>868</v>
      </c>
      <c r="JG1" s="181" t="s">
        <v>870</v>
      </c>
      <c r="JH1" s="181" t="s">
        <v>872</v>
      </c>
      <c r="JI1" s="181" t="s">
        <v>874</v>
      </c>
      <c r="JJ1" s="181" t="s">
        <v>876</v>
      </c>
      <c r="JK1" s="181" t="s">
        <v>878</v>
      </c>
      <c r="JL1" s="181" t="s">
        <v>880</v>
      </c>
      <c r="JM1" s="181" t="s">
        <v>882</v>
      </c>
      <c r="JN1" s="181" t="s">
        <v>322</v>
      </c>
      <c r="JO1" s="181" t="s">
        <v>885</v>
      </c>
      <c r="JP1" s="181" t="s">
        <v>887</v>
      </c>
      <c r="JQ1" s="181" t="s">
        <v>889</v>
      </c>
      <c r="JR1" s="181" t="s">
        <v>891</v>
      </c>
      <c r="JS1" s="181" t="s">
        <v>892</v>
      </c>
      <c r="JT1" s="181" t="s">
        <v>894</v>
      </c>
      <c r="JU1" s="181" t="s">
        <v>896</v>
      </c>
      <c r="JV1" s="181" t="s">
        <v>898</v>
      </c>
      <c r="JW1" s="181" t="s">
        <v>900</v>
      </c>
      <c r="JX1" s="181" t="s">
        <v>902</v>
      </c>
      <c r="JY1" s="181" t="s">
        <v>904</v>
      </c>
      <c r="JZ1" s="181" t="s">
        <v>906</v>
      </c>
      <c r="KA1" s="181" t="s">
        <v>908</v>
      </c>
      <c r="KB1" s="181" t="s">
        <v>910</v>
      </c>
      <c r="KC1" s="181" t="s">
        <v>912</v>
      </c>
      <c r="KD1" s="181" t="s">
        <v>914</v>
      </c>
      <c r="KE1" s="181" t="s">
        <v>916</v>
      </c>
      <c r="KF1" s="181" t="s">
        <v>918</v>
      </c>
      <c r="KG1" s="181" t="s">
        <v>920</v>
      </c>
      <c r="KH1" s="181" t="s">
        <v>922</v>
      </c>
      <c r="KI1" s="181" t="s">
        <v>924</v>
      </c>
      <c r="KJ1" s="181" t="s">
        <v>926</v>
      </c>
      <c r="KK1" s="181" t="s">
        <v>928</v>
      </c>
      <c r="KL1" s="181" t="s">
        <v>930</v>
      </c>
      <c r="KM1" s="181" t="s">
        <v>932</v>
      </c>
      <c r="KN1" s="181" t="s">
        <v>934</v>
      </c>
      <c r="KO1" s="190" t="s">
        <v>323</v>
      </c>
      <c r="KP1" s="181" t="s">
        <v>936</v>
      </c>
      <c r="KQ1" s="181" t="s">
        <v>324</v>
      </c>
      <c r="KR1" s="181" t="s">
        <v>939</v>
      </c>
      <c r="KS1" s="181" t="s">
        <v>941</v>
      </c>
      <c r="KT1" s="181" t="s">
        <v>943</v>
      </c>
      <c r="KU1" s="181" t="s">
        <v>945</v>
      </c>
      <c r="KV1" s="181" t="s">
        <v>325</v>
      </c>
      <c r="KW1" s="181" t="s">
        <v>948</v>
      </c>
      <c r="KX1" s="181" t="s">
        <v>950</v>
      </c>
      <c r="KY1" s="181" t="s">
        <v>952</v>
      </c>
      <c r="KZ1" s="181" t="s">
        <v>954</v>
      </c>
      <c r="LA1" s="181" t="s">
        <v>956</v>
      </c>
      <c r="LB1" s="181" t="s">
        <v>958</v>
      </c>
      <c r="LC1" s="181" t="s">
        <v>960</v>
      </c>
      <c r="LD1" s="178" t="s">
        <v>327</v>
      </c>
      <c r="LE1" s="190" t="s">
        <v>328</v>
      </c>
      <c r="LF1" s="181" t="s">
        <v>329</v>
      </c>
      <c r="LG1" s="181" t="s">
        <v>343</v>
      </c>
      <c r="LH1" s="181" t="s">
        <v>962</v>
      </c>
      <c r="LI1" s="181" t="s">
        <v>964</v>
      </c>
      <c r="LJ1" s="181" t="s">
        <v>966</v>
      </c>
      <c r="LK1" s="181" t="s">
        <v>968</v>
      </c>
      <c r="LL1" s="181" t="s">
        <v>344</v>
      </c>
      <c r="LM1" s="181" t="s">
        <v>970</v>
      </c>
      <c r="LN1" s="181" t="s">
        <v>345</v>
      </c>
      <c r="LO1" s="181" t="s">
        <v>972</v>
      </c>
      <c r="LP1" s="181" t="s">
        <v>330</v>
      </c>
      <c r="LQ1" s="181" t="s">
        <v>974</v>
      </c>
      <c r="LR1" s="181" t="s">
        <v>346</v>
      </c>
      <c r="LS1" s="181" t="s">
        <v>976</v>
      </c>
      <c r="LT1" s="181" t="s">
        <v>978</v>
      </c>
      <c r="LU1" s="181" t="s">
        <v>347</v>
      </c>
      <c r="LV1" s="190" t="s">
        <v>331</v>
      </c>
      <c r="LW1" s="181" t="s">
        <v>332</v>
      </c>
      <c r="LX1" s="181" t="s">
        <v>980</v>
      </c>
      <c r="LY1" s="181" t="s">
        <v>982</v>
      </c>
      <c r="LZ1" s="181" t="s">
        <v>983</v>
      </c>
      <c r="MA1" s="181" t="s">
        <v>985</v>
      </c>
      <c r="MB1" s="181" t="s">
        <v>986</v>
      </c>
      <c r="MC1" s="181" t="s">
        <v>988</v>
      </c>
      <c r="MD1" s="181" t="s">
        <v>990</v>
      </c>
      <c r="ME1" s="181" t="s">
        <v>992</v>
      </c>
      <c r="MF1" s="181" t="s">
        <v>994</v>
      </c>
      <c r="MG1" s="181" t="s">
        <v>333</v>
      </c>
      <c r="MH1" s="181" t="s">
        <v>997</v>
      </c>
      <c r="MI1" s="181" t="s">
        <v>998</v>
      </c>
      <c r="MJ1" s="181" t="s">
        <v>1000</v>
      </c>
      <c r="MK1" s="181" t="s">
        <v>334</v>
      </c>
      <c r="ML1" s="181" t="s">
        <v>1003</v>
      </c>
      <c r="MM1" s="181" t="s">
        <v>1004</v>
      </c>
      <c r="MN1" s="181" t="s">
        <v>1006</v>
      </c>
      <c r="MO1" s="181" t="s">
        <v>1008</v>
      </c>
      <c r="MP1" s="181" t="s">
        <v>335</v>
      </c>
      <c r="MQ1" s="181" t="s">
        <v>1011</v>
      </c>
      <c r="MR1" s="181" t="s">
        <v>1013</v>
      </c>
      <c r="MS1" s="181" t="s">
        <v>1015</v>
      </c>
      <c r="MT1" s="181" t="s">
        <v>1017</v>
      </c>
      <c r="MU1" s="181" t="s">
        <v>336</v>
      </c>
      <c r="MV1" s="181" t="s">
        <v>1020</v>
      </c>
      <c r="MW1" s="181" t="s">
        <v>1022</v>
      </c>
      <c r="MX1" s="181" t="s">
        <v>1024</v>
      </c>
      <c r="MY1" s="181" t="s">
        <v>1026</v>
      </c>
      <c r="MZ1" s="181" t="s">
        <v>1028</v>
      </c>
      <c r="NA1" s="181" t="s">
        <v>1030</v>
      </c>
      <c r="NB1" s="181" t="s">
        <v>1032</v>
      </c>
      <c r="NC1" s="181" t="s">
        <v>1034</v>
      </c>
      <c r="ND1" s="181" t="s">
        <v>1036</v>
      </c>
      <c r="NE1" s="181" t="s">
        <v>1038</v>
      </c>
      <c r="NF1" s="181" t="s">
        <v>1040</v>
      </c>
      <c r="NG1" s="181" t="s">
        <v>1041</v>
      </c>
      <c r="NH1" s="190" t="s">
        <v>337</v>
      </c>
      <c r="NI1" s="181" t="s">
        <v>338</v>
      </c>
      <c r="NJ1" s="181" t="s">
        <v>1043</v>
      </c>
      <c r="NK1" s="181" t="s">
        <v>1045</v>
      </c>
      <c r="NL1" s="181" t="s">
        <v>1047</v>
      </c>
      <c r="NM1" s="181" t="s">
        <v>1049</v>
      </c>
      <c r="NN1" s="190" t="s">
        <v>339</v>
      </c>
      <c r="NO1" s="181" t="s">
        <v>340</v>
      </c>
      <c r="NP1" s="181" t="s">
        <v>1050</v>
      </c>
      <c r="NQ1" s="181" t="s">
        <v>341</v>
      </c>
      <c r="NR1" s="181" t="s">
        <v>1052</v>
      </c>
      <c r="NS1" s="181" t="s">
        <v>1054</v>
      </c>
      <c r="NT1" s="181" t="s">
        <v>342</v>
      </c>
      <c r="NU1" s="181" t="s">
        <v>1056</v>
      </c>
      <c r="NV1" s="178" t="s">
        <v>348</v>
      </c>
      <c r="NW1" s="190" t="s">
        <v>349</v>
      </c>
      <c r="NX1" s="181" t="s">
        <v>350</v>
      </c>
      <c r="NY1" s="181" t="s">
        <v>1059</v>
      </c>
      <c r="NZ1" s="181" t="s">
        <v>1061</v>
      </c>
      <c r="OA1" s="181" t="s">
        <v>351</v>
      </c>
      <c r="OB1" s="181" t="s">
        <v>361</v>
      </c>
      <c r="OC1" s="181" t="s">
        <v>1063</v>
      </c>
      <c r="OD1" s="181" t="s">
        <v>1065</v>
      </c>
      <c r="OE1" s="181" t="s">
        <v>1067</v>
      </c>
      <c r="OF1" s="181" t="s">
        <v>1069</v>
      </c>
      <c r="OG1" s="181" t="s">
        <v>1071</v>
      </c>
      <c r="OH1" s="181" t="s">
        <v>1073</v>
      </c>
      <c r="OI1" s="181" t="s">
        <v>1075</v>
      </c>
      <c r="OJ1" s="181" t="s">
        <v>1077</v>
      </c>
      <c r="OK1" s="181" t="s">
        <v>1079</v>
      </c>
      <c r="OL1" s="181" t="s">
        <v>1081</v>
      </c>
      <c r="OM1" s="181" t="s">
        <v>1083</v>
      </c>
      <c r="ON1" s="181" t="s">
        <v>1085</v>
      </c>
      <c r="OO1" s="181" t="s">
        <v>1087</v>
      </c>
      <c r="OP1" s="181" t="s">
        <v>1089</v>
      </c>
      <c r="OQ1" s="181" t="s">
        <v>1091</v>
      </c>
      <c r="OR1" s="181" t="s">
        <v>1093</v>
      </c>
      <c r="OS1" s="181" t="s">
        <v>1095</v>
      </c>
      <c r="OT1" s="181" t="s">
        <v>1097</v>
      </c>
      <c r="OU1" s="181" t="s">
        <v>1099</v>
      </c>
      <c r="OV1" s="181" t="s">
        <v>1101</v>
      </c>
      <c r="OW1" s="181" t="s">
        <v>1103</v>
      </c>
      <c r="OX1" s="181" t="s">
        <v>1105</v>
      </c>
      <c r="OY1" s="181" t="s">
        <v>362</v>
      </c>
      <c r="OZ1" s="181" t="s">
        <v>1108</v>
      </c>
      <c r="PA1" s="181" t="s">
        <v>1110</v>
      </c>
      <c r="PB1" s="181" t="s">
        <v>1111</v>
      </c>
      <c r="PC1" s="181" t="s">
        <v>1113</v>
      </c>
      <c r="PD1" s="181" t="s">
        <v>1115</v>
      </c>
      <c r="PE1" s="181" t="s">
        <v>1117</v>
      </c>
      <c r="PF1" s="181" t="s">
        <v>1119</v>
      </c>
      <c r="PG1" s="181" t="s">
        <v>1121</v>
      </c>
      <c r="PH1" s="181" t="s">
        <v>1123</v>
      </c>
      <c r="PI1" s="181" t="s">
        <v>1125</v>
      </c>
      <c r="PJ1" s="181" t="s">
        <v>1127</v>
      </c>
      <c r="PK1" s="181" t="s">
        <v>1129</v>
      </c>
      <c r="PL1" s="181" t="s">
        <v>1131</v>
      </c>
      <c r="PM1" s="181" t="s">
        <v>1133</v>
      </c>
      <c r="PN1" s="181" t="s">
        <v>1135</v>
      </c>
      <c r="PO1" s="181" t="s">
        <v>1137</v>
      </c>
      <c r="PP1" s="181" t="s">
        <v>1139</v>
      </c>
      <c r="PQ1" s="181" t="s">
        <v>1141</v>
      </c>
      <c r="PR1" s="181" t="s">
        <v>1143</v>
      </c>
      <c r="PS1" s="181" t="s">
        <v>1145</v>
      </c>
      <c r="PT1" s="181" t="s">
        <v>1147</v>
      </c>
      <c r="PU1" s="181" t="s">
        <v>1149</v>
      </c>
      <c r="PV1" s="181" t="s">
        <v>1151</v>
      </c>
      <c r="PW1" s="181" t="s">
        <v>1153</v>
      </c>
      <c r="PX1" s="181" t="s">
        <v>1155</v>
      </c>
      <c r="PY1" s="181" t="s">
        <v>1157</v>
      </c>
      <c r="PZ1" s="181" t="s">
        <v>352</v>
      </c>
      <c r="QA1" s="181" t="s">
        <v>1159</v>
      </c>
      <c r="QB1" s="181" t="s">
        <v>1161</v>
      </c>
      <c r="QC1" s="181" t="s">
        <v>1163</v>
      </c>
      <c r="QD1" s="181" t="s">
        <v>1165</v>
      </c>
      <c r="QE1" s="181" t="s">
        <v>1167</v>
      </c>
      <c r="QF1" s="190" t="s">
        <v>353</v>
      </c>
      <c r="QG1" s="181" t="s">
        <v>354</v>
      </c>
      <c r="QH1" s="181" t="s">
        <v>1169</v>
      </c>
      <c r="QI1" s="181" t="s">
        <v>1171</v>
      </c>
      <c r="QJ1" s="181" t="s">
        <v>1173</v>
      </c>
      <c r="QK1" s="181" t="s">
        <v>1175</v>
      </c>
      <c r="QL1" s="181" t="s">
        <v>1177</v>
      </c>
      <c r="QM1" s="181" t="s">
        <v>1179</v>
      </c>
      <c r="QN1" s="190" t="s">
        <v>355</v>
      </c>
      <c r="QO1" s="181" t="s">
        <v>1181</v>
      </c>
      <c r="QP1" s="181" t="s">
        <v>356</v>
      </c>
      <c r="QQ1" s="181" t="s">
        <v>363</v>
      </c>
      <c r="QR1" s="181" t="s">
        <v>1183</v>
      </c>
      <c r="QS1" s="181" t="s">
        <v>1185</v>
      </c>
      <c r="QT1" s="181" t="s">
        <v>1187</v>
      </c>
      <c r="QU1" s="181" t="s">
        <v>1189</v>
      </c>
      <c r="QV1" s="181" t="s">
        <v>1191</v>
      </c>
      <c r="QW1" s="181" t="s">
        <v>1193</v>
      </c>
      <c r="QX1" s="181" t="s">
        <v>1195</v>
      </c>
      <c r="QY1" s="181" t="s">
        <v>1197</v>
      </c>
      <c r="QZ1" s="181" t="s">
        <v>1199</v>
      </c>
      <c r="RA1" s="181" t="s">
        <v>1201</v>
      </c>
      <c r="RB1" s="181" t="s">
        <v>1203</v>
      </c>
      <c r="RC1" s="181" t="s">
        <v>1205</v>
      </c>
      <c r="RD1" s="181" t="s">
        <v>1207</v>
      </c>
      <c r="RE1" s="181" t="s">
        <v>1209</v>
      </c>
      <c r="RF1" s="190" t="s">
        <v>357</v>
      </c>
      <c r="RG1" s="181" t="s">
        <v>358</v>
      </c>
      <c r="RH1" s="181" t="s">
        <v>1211</v>
      </c>
      <c r="RI1" s="181" t="s">
        <v>1213</v>
      </c>
      <c r="RJ1" s="190" t="s">
        <v>359</v>
      </c>
      <c r="RK1" s="181" t="s">
        <v>360</v>
      </c>
      <c r="RL1" s="181" t="s">
        <v>1215</v>
      </c>
      <c r="RM1" s="181" t="s">
        <v>1216</v>
      </c>
      <c r="RN1" s="181" t="s">
        <v>1217</v>
      </c>
      <c r="RO1" s="181" t="s">
        <v>1218</v>
      </c>
      <c r="RP1" s="181" t="s">
        <v>1220</v>
      </c>
      <c r="RQ1" s="181" t="s">
        <v>1221</v>
      </c>
      <c r="RR1" s="181" t="s">
        <v>1223</v>
      </c>
      <c r="RS1" s="181" t="s">
        <v>1224</v>
      </c>
      <c r="RT1" s="178" t="s">
        <v>364</v>
      </c>
      <c r="RU1" s="190" t="s">
        <v>365</v>
      </c>
      <c r="RV1" s="181" t="s">
        <v>366</v>
      </c>
      <c r="RW1" s="181" t="s">
        <v>1226</v>
      </c>
      <c r="RX1" s="181" t="s">
        <v>1228</v>
      </c>
      <c r="RY1" s="181" t="s">
        <v>367</v>
      </c>
      <c r="RZ1" s="181" t="s">
        <v>1230</v>
      </c>
      <c r="SA1" s="181" t="s">
        <v>1232</v>
      </c>
      <c r="SB1" s="181" t="s">
        <v>1234</v>
      </c>
      <c r="SC1" s="181" t="s">
        <v>1236</v>
      </c>
      <c r="SD1" s="190" t="s">
        <v>368</v>
      </c>
      <c r="SE1" s="181" t="s">
        <v>369</v>
      </c>
      <c r="SF1" s="181" t="s">
        <v>1238</v>
      </c>
      <c r="SG1" s="181" t="s">
        <v>1240</v>
      </c>
      <c r="SH1" s="181" t="s">
        <v>1242</v>
      </c>
      <c r="SI1" s="181" t="s">
        <v>1244</v>
      </c>
      <c r="SJ1" s="181" t="s">
        <v>1246</v>
      </c>
      <c r="SK1" s="181" t="s">
        <v>1248</v>
      </c>
      <c r="SL1" s="181" t="s">
        <v>1250</v>
      </c>
      <c r="SM1" s="181" t="s">
        <v>1252</v>
      </c>
      <c r="SN1" s="181" t="s">
        <v>1254</v>
      </c>
      <c r="SO1" s="181" t="s">
        <v>1256</v>
      </c>
      <c r="SP1" s="181" t="s">
        <v>1258</v>
      </c>
      <c r="SQ1" s="181" t="s">
        <v>1260</v>
      </c>
      <c r="SR1" s="181" t="s">
        <v>1262</v>
      </c>
      <c r="SS1" s="181" t="s">
        <v>1264</v>
      </c>
      <c r="ST1" s="181" t="s">
        <v>1266</v>
      </c>
      <c r="SU1" s="178" t="s">
        <v>370</v>
      </c>
      <c r="SV1" s="190" t="s">
        <v>371</v>
      </c>
      <c r="SW1" s="181" t="s">
        <v>372</v>
      </c>
      <c r="SX1" s="181" t="s">
        <v>1268</v>
      </c>
      <c r="SY1" s="181" t="s">
        <v>1270</v>
      </c>
      <c r="SZ1" s="181" t="s">
        <v>1272</v>
      </c>
      <c r="TA1" s="181" t="s">
        <v>1274</v>
      </c>
      <c r="TB1" s="181" t="s">
        <v>1276</v>
      </c>
      <c r="TC1" s="181" t="s">
        <v>373</v>
      </c>
      <c r="TD1" s="181" t="s">
        <v>1278</v>
      </c>
      <c r="TE1" s="181" t="s">
        <v>1280</v>
      </c>
      <c r="TF1" s="181" t="s">
        <v>1282</v>
      </c>
      <c r="TG1" s="181" t="s">
        <v>1284</v>
      </c>
      <c r="TH1" s="181" t="s">
        <v>1286</v>
      </c>
      <c r="TI1" s="181" t="s">
        <v>1288</v>
      </c>
      <c r="TJ1" s="190" t="s">
        <v>374</v>
      </c>
      <c r="TK1" s="181" t="s">
        <v>375</v>
      </c>
      <c r="TL1" s="181" t="s">
        <v>376</v>
      </c>
      <c r="TM1" s="181" t="s">
        <v>1290</v>
      </c>
      <c r="TN1" s="181" t="s">
        <v>1292</v>
      </c>
      <c r="TO1" s="181" t="s">
        <v>1293</v>
      </c>
      <c r="TP1" s="181" t="s">
        <v>1295</v>
      </c>
      <c r="TQ1" s="181" t="s">
        <v>1297</v>
      </c>
      <c r="TR1" s="181" t="s">
        <v>1299</v>
      </c>
      <c r="TS1" s="181" t="s">
        <v>1301</v>
      </c>
      <c r="TT1" s="181" t="s">
        <v>1303</v>
      </c>
      <c r="TU1" s="181" t="s">
        <v>1305</v>
      </c>
      <c r="TV1" s="181" t="s">
        <v>1307</v>
      </c>
      <c r="TW1" s="181" t="s">
        <v>1309</v>
      </c>
      <c r="TX1" s="181" t="s">
        <v>1311</v>
      </c>
      <c r="TY1" s="181" t="s">
        <v>1313</v>
      </c>
      <c r="TZ1" s="181" t="s">
        <v>1315</v>
      </c>
      <c r="UA1" s="181" t="s">
        <v>1317</v>
      </c>
      <c r="UB1" s="181" t="s">
        <v>1319</v>
      </c>
      <c r="UC1" s="178" t="s">
        <v>1321</v>
      </c>
      <c r="UD1" s="181" t="s">
        <v>1323</v>
      </c>
      <c r="UE1" s="181" t="s">
        <v>1325</v>
      </c>
      <c r="UF1" s="181" t="s">
        <v>1327</v>
      </c>
      <c r="UG1" s="181" t="s">
        <v>1329</v>
      </c>
      <c r="UH1" s="181" t="s">
        <v>1331</v>
      </c>
      <c r="UI1" s="184"/>
    </row>
    <row r="2" spans="1:555" s="122" customFormat="1" hidden="1">
      <c r="A2" s="122" t="s">
        <v>1354</v>
      </c>
      <c r="B2" s="122" t="s">
        <v>1356</v>
      </c>
      <c r="C2" s="122" t="s">
        <v>468</v>
      </c>
      <c r="D2" s="122" t="s">
        <v>1355</v>
      </c>
      <c r="E2" s="122" t="s">
        <v>1357</v>
      </c>
      <c r="F2" s="122" t="s">
        <v>469</v>
      </c>
      <c r="G2" s="160" t="s">
        <v>1358</v>
      </c>
      <c r="H2" s="122" t="s">
        <v>1359</v>
      </c>
      <c r="I2" s="122" t="s">
        <v>1360</v>
      </c>
      <c r="J2" s="122" t="s">
        <v>1444</v>
      </c>
      <c r="K2" s="122" t="s">
        <v>1361</v>
      </c>
      <c r="L2" s="122" t="s">
        <v>1362</v>
      </c>
      <c r="M2" s="122" t="s">
        <v>1363</v>
      </c>
      <c r="N2" s="122" t="s">
        <v>1364</v>
      </c>
      <c r="O2" s="122" t="s">
        <v>1365</v>
      </c>
      <c r="P2" s="122" t="s">
        <v>1464</v>
      </c>
      <c r="Q2" s="122" t="s">
        <v>1506</v>
      </c>
      <c r="R2" s="430" t="str">
        <f>+Presupuesto!D11</f>
        <v>Recurrente</v>
      </c>
      <c r="S2" s="430" t="str">
        <f>+Presupuesto!E11</f>
        <v>Programa / Proyecto 2016</v>
      </c>
      <c r="U2" s="122" t="s">
        <v>391</v>
      </c>
      <c r="V2" s="122" t="s">
        <v>409</v>
      </c>
      <c r="W2" s="122" t="s">
        <v>392</v>
      </c>
      <c r="X2" s="122" t="s">
        <v>393</v>
      </c>
      <c r="Y2" s="122" t="s">
        <v>394</v>
      </c>
      <c r="Z2" s="122" t="s">
        <v>395</v>
      </c>
      <c r="AA2" s="122" t="s">
        <v>396</v>
      </c>
      <c r="AB2" s="122" t="s">
        <v>397</v>
      </c>
      <c r="AC2" s="122" t="s">
        <v>398</v>
      </c>
      <c r="AD2" s="122" t="s">
        <v>399</v>
      </c>
      <c r="AE2" s="122" t="s">
        <v>400</v>
      </c>
      <c r="AF2" s="122" t="s">
        <v>401</v>
      </c>
      <c r="AH2" s="425" t="s">
        <v>417</v>
      </c>
      <c r="AI2" s="425" t="s">
        <v>418</v>
      </c>
      <c r="AJ2" s="425" t="s">
        <v>419</v>
      </c>
      <c r="AK2" s="425" t="s">
        <v>420</v>
      </c>
      <c r="AL2" s="425" t="s">
        <v>421</v>
      </c>
      <c r="AM2" s="425" t="s">
        <v>424</v>
      </c>
      <c r="AN2" s="425" t="s">
        <v>422</v>
      </c>
      <c r="AO2" s="425" t="s">
        <v>423</v>
      </c>
      <c r="AP2" s="425" t="s">
        <v>425</v>
      </c>
      <c r="AQ2" s="425" t="s">
        <v>426</v>
      </c>
      <c r="AR2" s="425" t="s">
        <v>427</v>
      </c>
      <c r="AS2" s="425" t="s">
        <v>428</v>
      </c>
      <c r="AT2" s="425" t="s">
        <v>429</v>
      </c>
      <c r="AU2" s="425" t="s">
        <v>430</v>
      </c>
      <c r="AV2" s="425" t="s">
        <v>431</v>
      </c>
      <c r="AW2" s="425" t="s">
        <v>432</v>
      </c>
      <c r="AX2" s="425" t="s">
        <v>433</v>
      </c>
      <c r="AY2" s="425" t="s">
        <v>434</v>
      </c>
      <c r="AZ2" s="425" t="s">
        <v>435</v>
      </c>
      <c r="BA2" s="425" t="s">
        <v>436</v>
      </c>
      <c r="BB2" s="425" t="s">
        <v>437</v>
      </c>
      <c r="BC2" s="425" t="s">
        <v>438</v>
      </c>
      <c r="BD2" s="425" t="s">
        <v>439</v>
      </c>
      <c r="BE2" s="425" t="s">
        <v>440</v>
      </c>
      <c r="BF2" s="425" t="s">
        <v>441</v>
      </c>
      <c r="BG2" s="425" t="s">
        <v>442</v>
      </c>
      <c r="BH2" s="425" t="s">
        <v>443</v>
      </c>
      <c r="BI2" s="425" t="s">
        <v>444</v>
      </c>
      <c r="BJ2" s="425" t="s">
        <v>445</v>
      </c>
      <c r="BK2" s="425" t="s">
        <v>446</v>
      </c>
      <c r="BL2" s="425" t="s">
        <v>447</v>
      </c>
      <c r="BM2" s="425" t="s">
        <v>448</v>
      </c>
      <c r="BN2" s="425" t="s">
        <v>449</v>
      </c>
      <c r="BO2" s="425" t="s">
        <v>450</v>
      </c>
      <c r="BP2" s="425" t="s">
        <v>451</v>
      </c>
      <c r="BQ2" s="425" t="s">
        <v>452</v>
      </c>
      <c r="BR2" s="425" t="s">
        <v>453</v>
      </c>
      <c r="BS2" s="425" t="s">
        <v>454</v>
      </c>
      <c r="BT2" s="425" t="s">
        <v>455</v>
      </c>
      <c r="BU2" s="425" t="s">
        <v>456</v>
      </c>
    </row>
    <row r="3" spans="1:555" hidden="1">
      <c r="AH3" s="426">
        <v>2500</v>
      </c>
      <c r="AI3" s="426">
        <v>1900</v>
      </c>
      <c r="AJ3" s="426">
        <v>1650</v>
      </c>
      <c r="AK3" s="426">
        <v>1580</v>
      </c>
      <c r="AL3" s="426">
        <v>2250</v>
      </c>
      <c r="AM3" s="426">
        <v>1650</v>
      </c>
      <c r="AN3" s="426">
        <v>1400</v>
      </c>
      <c r="AO3" s="427">
        <v>1340</v>
      </c>
      <c r="AP3" s="427">
        <v>2000</v>
      </c>
      <c r="AQ3" s="427">
        <v>1400</v>
      </c>
      <c r="AR3" s="427">
        <v>1150</v>
      </c>
      <c r="AS3" s="427">
        <v>1100</v>
      </c>
      <c r="AT3" s="427">
        <v>1750</v>
      </c>
      <c r="AU3" s="427">
        <v>1150</v>
      </c>
      <c r="AV3" s="427">
        <v>900</v>
      </c>
      <c r="AW3" s="427">
        <v>860</v>
      </c>
      <c r="AX3" s="427">
        <v>1200</v>
      </c>
      <c r="AY3" s="428">
        <v>900</v>
      </c>
      <c r="AZ3" s="428">
        <v>650</v>
      </c>
      <c r="BA3" s="428">
        <v>620</v>
      </c>
      <c r="BB3" s="426">
        <f>+'Cuadro Resumen'!C213</f>
        <v>5605.2314999999999</v>
      </c>
      <c r="BC3" s="426">
        <f>+'Cuadro Resumen'!D213</f>
        <v>5165.6055000000006</v>
      </c>
      <c r="BD3" s="426">
        <f>+'Cuadro Resumen'!E213</f>
        <v>6594.39</v>
      </c>
      <c r="BE3" s="426">
        <f>+'Cuadro Resumen'!F213</f>
        <v>6154.7640000000001</v>
      </c>
      <c r="BF3" s="426">
        <f>+'Cuadro Resumen'!C214</f>
        <v>4945.7925000000005</v>
      </c>
      <c r="BG3" s="426">
        <f>+'Cuadro Resumen'!D214</f>
        <v>4506.1665000000003</v>
      </c>
      <c r="BH3" s="426">
        <f>+'Cuadro Resumen'!E214</f>
        <v>5934.951</v>
      </c>
      <c r="BI3" s="426">
        <f>+'Cuadro Resumen'!F214</f>
        <v>5495.3249999999998</v>
      </c>
      <c r="BJ3" s="427">
        <f>+'Cuadro Resumen'!C215</f>
        <v>4286.3535000000002</v>
      </c>
      <c r="BK3" s="427">
        <f>+'Cuadro Resumen'!D215</f>
        <v>3956.634</v>
      </c>
      <c r="BL3" s="427">
        <f>+'Cuadro Resumen'!E215</f>
        <v>5275.5120000000006</v>
      </c>
      <c r="BM3" s="427">
        <f>+'Cuadro Resumen'!F215</f>
        <v>4835.8860000000004</v>
      </c>
      <c r="BN3" s="427">
        <f>+'Cuadro Resumen'!C216</f>
        <v>3626.9145000000003</v>
      </c>
      <c r="BO3" s="427">
        <f>+'Cuadro Resumen'!D216</f>
        <v>3297.1950000000002</v>
      </c>
      <c r="BP3" s="427">
        <f>+'Cuadro Resumen'!E216</f>
        <v>4616.0730000000003</v>
      </c>
      <c r="BQ3" s="427">
        <f>+'Cuadro Resumen'!F216</f>
        <v>4286.3535000000002</v>
      </c>
      <c r="BR3" s="427">
        <f>+'Cuadro Resumen'!C217</f>
        <v>3187.2885000000001</v>
      </c>
      <c r="BS3" s="427">
        <f>+'Cuadro Resumen'!D217</f>
        <v>2967.4755</v>
      </c>
      <c r="BT3" s="427">
        <f>+'Cuadro Resumen'!E217</f>
        <v>4066.5405000000001</v>
      </c>
      <c r="BU3" s="427">
        <f>+'Cuadro Resumen'!F217</f>
        <v>3736.8210000000004</v>
      </c>
    </row>
    <row r="4" spans="1:555" ht="15.75" thickBot="1"/>
    <row r="5" spans="1:555" ht="27" thickBot="1">
      <c r="C5" s="87" t="s">
        <v>385</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53">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389</v>
      </c>
      <c r="D13" s="351"/>
      <c r="E13" s="93"/>
      <c r="F13" s="93"/>
      <c r="G13" s="93"/>
      <c r="H13" s="76"/>
      <c r="I13" s="76"/>
      <c r="J13" s="76"/>
      <c r="K13" s="112"/>
    </row>
    <row r="14" spans="1:555" ht="18.75">
      <c r="B14" s="93"/>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128</v>
      </c>
      <c r="H16" s="136" t="s">
        <v>46</v>
      </c>
      <c r="I16" s="133" t="s">
        <v>129</v>
      </c>
      <c r="J16" s="133" t="s">
        <v>407</v>
      </c>
      <c r="K16" s="133" t="s">
        <v>408</v>
      </c>
      <c r="L16" s="133" t="s">
        <v>462</v>
      </c>
    </row>
    <row r="17" spans="3:12">
      <c r="C17" s="141"/>
      <c r="D17" s="158"/>
      <c r="E17" s="115"/>
      <c r="F17" s="97">
        <f t="shared" ref="F17:F38" si="0">D17*E17</f>
        <v>0</v>
      </c>
      <c r="G17" s="161"/>
      <c r="H17" s="142" t="s">
        <v>1063</v>
      </c>
      <c r="I17" s="130" t="str">
        <f>VLOOKUP(H17,Presupuesto!$B$11:$C$565,2,0)</f>
        <v>BECAS</v>
      </c>
      <c r="J17" s="218" t="s">
        <v>1444</v>
      </c>
      <c r="K17" s="98" t="s">
        <v>391</v>
      </c>
      <c r="L17" s="98"/>
    </row>
    <row r="18" spans="3:12">
      <c r="C18" s="141"/>
      <c r="D18" s="158"/>
      <c r="E18" s="123"/>
      <c r="F18" s="97">
        <f t="shared" si="0"/>
        <v>0</v>
      </c>
      <c r="G18" s="161"/>
      <c r="H18" s="142" t="s">
        <v>1065</v>
      </c>
      <c r="I18" s="130" t="str">
        <f>VLOOKUP(H18,Presupuesto!$B$11:$C$565,2,0)</f>
        <v>BECAS ESTUDIANTES DE PREGRADO (PLAN REFORMA)</v>
      </c>
      <c r="J18" s="98" t="str">
        <f>$J$17</f>
        <v>Posgrado</v>
      </c>
      <c r="K18" s="98" t="s">
        <v>409</v>
      </c>
      <c r="L18" s="98"/>
    </row>
    <row r="19" spans="3:12">
      <c r="C19" s="141"/>
      <c r="D19" s="158"/>
      <c r="E19" s="123"/>
      <c r="F19" s="97">
        <f t="shared" si="0"/>
        <v>0</v>
      </c>
      <c r="G19" s="161"/>
      <c r="H19" s="142" t="s">
        <v>1067</v>
      </c>
      <c r="I19" s="130" t="str">
        <f>VLOOKUP(H19,Presupuesto!$B$11:$C$565,2,0)</f>
        <v>BECAS CONVENIO MINISTERIO SALUD -IHSS-UNAH</v>
      </c>
      <c r="J19" s="98" t="str">
        <f t="shared" ref="J19:J37" si="1">$J$17</f>
        <v>Posgrado</v>
      </c>
      <c r="K19" s="98" t="s">
        <v>409</v>
      </c>
      <c r="L19" s="98"/>
    </row>
    <row r="20" spans="3:12">
      <c r="C20" s="141"/>
      <c r="D20" s="158"/>
      <c r="E20" s="123"/>
      <c r="F20" s="97">
        <f t="shared" si="0"/>
        <v>0</v>
      </c>
      <c r="G20" s="161"/>
      <c r="H20" s="142" t="s">
        <v>1069</v>
      </c>
      <c r="I20" s="130" t="str">
        <f>VLOOKUP(H20,Presupuesto!$B$11:$C$565,2,0)</f>
        <v>BECAS DE ACTUALIZACION Y CAPACITACION DOCENTE</v>
      </c>
      <c r="J20" s="98" t="str">
        <f t="shared" si="1"/>
        <v>Posgrado</v>
      </c>
      <c r="K20" s="98" t="s">
        <v>409</v>
      </c>
      <c r="L20" s="98"/>
    </row>
    <row r="21" spans="3:12">
      <c r="C21" s="141"/>
      <c r="D21" s="158"/>
      <c r="E21" s="123"/>
      <c r="F21" s="97">
        <f t="shared" si="0"/>
        <v>0</v>
      </c>
      <c r="G21" s="161"/>
      <c r="H21" s="142" t="s">
        <v>1071</v>
      </c>
      <c r="I21" s="130" t="str">
        <f>VLOOKUP(H21,Presupuesto!$B$11:$C$565,2,0)</f>
        <v>BECAS EXCELENCIA ACADEMICA</v>
      </c>
      <c r="J21" s="98" t="str">
        <f t="shared" si="1"/>
        <v>Posgrado</v>
      </c>
      <c r="K21" s="98" t="s">
        <v>409</v>
      </c>
      <c r="L21" s="98"/>
    </row>
    <row r="22" spans="3:12">
      <c r="C22" s="141"/>
      <c r="D22" s="158"/>
      <c r="E22" s="123"/>
      <c r="F22" s="97">
        <f t="shared" si="0"/>
        <v>0</v>
      </c>
      <c r="G22" s="161"/>
      <c r="H22" s="142" t="s">
        <v>1073</v>
      </c>
      <c r="I22" s="130" t="str">
        <f>VLOOKUP(H22,Presupuesto!$B$11:$C$565,2,0)</f>
        <v>BECAS PARA HIJOS DE LOS TRABAJADORES</v>
      </c>
      <c r="J22" s="98" t="str">
        <f t="shared" si="1"/>
        <v>Posgrado</v>
      </c>
      <c r="K22" s="98" t="s">
        <v>398</v>
      </c>
      <c r="L22" s="98"/>
    </row>
    <row r="23" spans="3:12">
      <c r="C23" s="141"/>
      <c r="D23" s="158"/>
      <c r="E23" s="123"/>
      <c r="F23" s="97">
        <f t="shared" si="0"/>
        <v>0</v>
      </c>
      <c r="G23" s="161"/>
      <c r="H23" s="142" t="s">
        <v>1075</v>
      </c>
      <c r="I23" s="130" t="str">
        <f>VLOOKUP(H23,Presupuesto!$B$11:$C$565,2,0)</f>
        <v>BECAS POST GRADO ECONOMIA</v>
      </c>
      <c r="J23" s="98" t="str">
        <f t="shared" si="1"/>
        <v>Posgrado</v>
      </c>
      <c r="K23" s="98" t="s">
        <v>409</v>
      </c>
      <c r="L23" s="98"/>
    </row>
    <row r="24" spans="3:12">
      <c r="C24" s="141"/>
      <c r="D24" s="158"/>
      <c r="E24" s="123"/>
      <c r="F24" s="97">
        <f t="shared" si="0"/>
        <v>0</v>
      </c>
      <c r="G24" s="161"/>
      <c r="H24" s="142" t="s">
        <v>1077</v>
      </c>
      <c r="I24" s="130" t="str">
        <f>VLOOKUP(H24,Presupuesto!$B$11:$C$565,2,0)</f>
        <v>BECAS POST-GRADO DE TRABAJO SOCIAL</v>
      </c>
      <c r="J24" s="98" t="str">
        <f t="shared" si="1"/>
        <v>Posgrado</v>
      </c>
      <c r="K24" s="98" t="s">
        <v>409</v>
      </c>
      <c r="L24" s="98"/>
    </row>
    <row r="25" spans="3:12">
      <c r="C25" s="141"/>
      <c r="D25" s="158"/>
      <c r="E25" s="123"/>
      <c r="F25" s="97">
        <f t="shared" si="0"/>
        <v>0</v>
      </c>
      <c r="G25" s="161"/>
      <c r="H25" s="142" t="s">
        <v>1079</v>
      </c>
      <c r="I25" s="130" t="str">
        <f>VLOOKUP(H25,Presupuesto!$B$11:$C$565,2,0)</f>
        <v>BECAS PROFESIONALIZANTES DOCENTE (PLAN DE REFORMA)</v>
      </c>
      <c r="J25" s="98" t="str">
        <f t="shared" si="1"/>
        <v>Posgrado</v>
      </c>
      <c r="K25" s="98" t="s">
        <v>409</v>
      </c>
      <c r="L25" s="98"/>
    </row>
    <row r="26" spans="3:12">
      <c r="C26" s="141"/>
      <c r="D26" s="158"/>
      <c r="E26" s="123"/>
      <c r="F26" s="97">
        <f t="shared" si="0"/>
        <v>0</v>
      </c>
      <c r="G26" s="161"/>
      <c r="H26" s="142" t="s">
        <v>1081</v>
      </c>
      <c r="I26" s="130" t="str">
        <f>VLOOKUP(H26,Presupuesto!$B$11:$C$565,2,0)</f>
        <v>PRESTAMOS A ESTUDIANTES</v>
      </c>
      <c r="J26" s="98" t="str">
        <f t="shared" si="1"/>
        <v>Posgrado</v>
      </c>
      <c r="K26" s="98" t="s">
        <v>409</v>
      </c>
      <c r="L26" s="98"/>
    </row>
    <row r="27" spans="3:12">
      <c r="C27" s="141"/>
      <c r="D27" s="158"/>
      <c r="E27" s="123"/>
      <c r="F27" s="97">
        <f t="shared" si="0"/>
        <v>0</v>
      </c>
      <c r="G27" s="161"/>
      <c r="H27" s="142" t="s">
        <v>1083</v>
      </c>
      <c r="I27" s="130" t="str">
        <f>VLOOKUP(H27,Presupuesto!$B$11:$C$565,2,0)</f>
        <v>BECAS TALLERES EMPLEADOS A ESTUDIANTES</v>
      </c>
      <c r="J27" s="98" t="str">
        <f t="shared" si="1"/>
        <v>Posgrado</v>
      </c>
      <c r="K27" s="98" t="s">
        <v>409</v>
      </c>
      <c r="L27" s="98"/>
    </row>
    <row r="28" spans="3:12">
      <c r="C28" s="141"/>
      <c r="D28" s="158"/>
      <c r="E28" s="123"/>
      <c r="F28" s="97">
        <f t="shared" si="0"/>
        <v>0</v>
      </c>
      <c r="G28" s="161"/>
      <c r="H28" s="142" t="s">
        <v>1085</v>
      </c>
      <c r="I28" s="130" t="str">
        <f>VLOOKUP(H28,Presupuesto!$B$11:$C$565,2,0)</f>
        <v>BECAS EXTERNAS DE INVESTIGACION</v>
      </c>
      <c r="J28" s="98" t="str">
        <f t="shared" si="1"/>
        <v>Posgrado</v>
      </c>
      <c r="K28" s="98" t="s">
        <v>409</v>
      </c>
      <c r="L28" s="98"/>
    </row>
    <row r="29" spans="3:12">
      <c r="C29" s="141"/>
      <c r="D29" s="158"/>
      <c r="E29" s="123"/>
      <c r="F29" s="97">
        <f t="shared" si="0"/>
        <v>0</v>
      </c>
      <c r="G29" s="161"/>
      <c r="H29" s="142" t="s">
        <v>1087</v>
      </c>
      <c r="I29" s="130" t="str">
        <f>VLOOKUP(H29,Presupuesto!$B$11:$C$565,2,0)</f>
        <v>BECAS SUSTANTIVAS DE INVESTIGACIÓN</v>
      </c>
      <c r="J29" s="98" t="str">
        <f t="shared" si="1"/>
        <v>Posgrado</v>
      </c>
      <c r="K29" s="98" t="s">
        <v>409</v>
      </c>
      <c r="L29" s="98"/>
    </row>
    <row r="30" spans="3:12">
      <c r="C30" s="141"/>
      <c r="D30" s="158"/>
      <c r="E30" s="123"/>
      <c r="F30" s="97">
        <f t="shared" si="0"/>
        <v>0</v>
      </c>
      <c r="G30" s="161"/>
      <c r="H30" s="142" t="s">
        <v>1089</v>
      </c>
      <c r="I30" s="130" t="str">
        <f>VLOOKUP(H30,Presupuesto!$B$11:$C$565,2,0)</f>
        <v>BECAS DE INVEST, PARA ESTUD. DE PREGRADO</v>
      </c>
      <c r="J30" s="98" t="str">
        <f t="shared" si="1"/>
        <v>Posgrado</v>
      </c>
      <c r="K30" s="98" t="s">
        <v>409</v>
      </c>
      <c r="L30" s="98"/>
    </row>
    <row r="31" spans="3:12">
      <c r="C31" s="141"/>
      <c r="D31" s="158"/>
      <c r="E31" s="123"/>
      <c r="F31" s="97">
        <f t="shared" si="0"/>
        <v>0</v>
      </c>
      <c r="G31" s="161"/>
      <c r="H31" s="142" t="s">
        <v>1091</v>
      </c>
      <c r="I31" s="130" t="str">
        <f>VLOOKUP(H31,Presupuesto!$B$11:$C$565,2,0)</f>
        <v>BECAS DE INVEST. PARA DOC.DE POST-GRADO</v>
      </c>
      <c r="J31" s="98" t="str">
        <f t="shared" si="1"/>
        <v>Posgrado</v>
      </c>
      <c r="K31" s="98" t="s">
        <v>409</v>
      </c>
      <c r="L31" s="98"/>
    </row>
    <row r="32" spans="3:12">
      <c r="C32" s="141"/>
      <c r="D32" s="158"/>
      <c r="E32" s="123"/>
      <c r="F32" s="97">
        <f t="shared" si="0"/>
        <v>0</v>
      </c>
      <c r="G32" s="161"/>
      <c r="H32" s="142" t="s">
        <v>1093</v>
      </c>
      <c r="I32" s="130" t="str">
        <f>VLOOKUP(H32,Presupuesto!$B$11:$C$565,2,0)</f>
        <v>BECAS BÁSICAS DE INVESTIGACIÓN</v>
      </c>
      <c r="J32" s="98" t="str">
        <f t="shared" si="1"/>
        <v>Posgrado</v>
      </c>
      <c r="K32" s="98" t="s">
        <v>409</v>
      </c>
      <c r="L32" s="98"/>
    </row>
    <row r="33" spans="3:12">
      <c r="C33" s="141"/>
      <c r="D33" s="158"/>
      <c r="E33" s="123"/>
      <c r="F33" s="97">
        <f t="shared" si="0"/>
        <v>0</v>
      </c>
      <c r="G33" s="161"/>
      <c r="H33" s="142" t="s">
        <v>1095</v>
      </c>
      <c r="I33" s="130" t="str">
        <f>VLOOKUP(H33,Presupuesto!$B$11:$C$565,2,0)</f>
        <v>BECAS RELEVO GENERACIONAL</v>
      </c>
      <c r="J33" s="98" t="str">
        <f t="shared" si="1"/>
        <v>Posgrado</v>
      </c>
      <c r="K33" s="98" t="s">
        <v>409</v>
      </c>
      <c r="L33" s="98"/>
    </row>
    <row r="34" spans="3:12">
      <c r="C34" s="141"/>
      <c r="D34" s="158"/>
      <c r="E34" s="123"/>
      <c r="F34" s="97">
        <f t="shared" si="0"/>
        <v>0</v>
      </c>
      <c r="G34" s="161"/>
      <c r="H34" s="142" t="s">
        <v>1097</v>
      </c>
      <c r="I34" s="130" t="str">
        <f>VLOOKUP(H34,Presupuesto!$B$11:$C$565,2,0)</f>
        <v>BECAS DE EQUIDAD</v>
      </c>
      <c r="J34" s="98" t="str">
        <f t="shared" si="1"/>
        <v>Posgrado</v>
      </c>
      <c r="K34" s="98" t="s">
        <v>409</v>
      </c>
      <c r="L34" s="98"/>
    </row>
    <row r="35" spans="3:12">
      <c r="C35" s="141"/>
      <c r="D35" s="158"/>
      <c r="E35" s="123"/>
      <c r="F35" s="97">
        <f t="shared" si="0"/>
        <v>0</v>
      </c>
      <c r="G35" s="161"/>
      <c r="H35" s="142" t="s">
        <v>1099</v>
      </c>
      <c r="I35" s="130" t="str">
        <f>VLOOKUP(H35,Presupuesto!$B$11:$C$565,2,0)</f>
        <v>PREMIOS AL INVESTIGADOR</v>
      </c>
      <c r="J35" s="98" t="str">
        <f t="shared" si="1"/>
        <v>Posgrado</v>
      </c>
      <c r="K35" s="98" t="s">
        <v>409</v>
      </c>
      <c r="L35" s="98"/>
    </row>
    <row r="36" spans="3:12">
      <c r="C36" s="141"/>
      <c r="D36" s="158"/>
      <c r="E36" s="123"/>
      <c r="F36" s="97">
        <f t="shared" si="0"/>
        <v>0</v>
      </c>
      <c r="G36" s="161"/>
      <c r="H36" s="142" t="s">
        <v>1101</v>
      </c>
      <c r="I36" s="130" t="str">
        <f>VLOOKUP(H36,Presupuesto!$B$11:$C$565,2,0)</f>
        <v>BECAS DE INV. PARA ESTUDIANTES DE POSTGRADO</v>
      </c>
      <c r="J36" s="98" t="str">
        <f t="shared" si="1"/>
        <v>Posgrado</v>
      </c>
      <c r="K36" s="98" t="s">
        <v>409</v>
      </c>
      <c r="L36" s="98"/>
    </row>
    <row r="37" spans="3:12">
      <c r="C37" s="141"/>
      <c r="D37" s="158"/>
      <c r="E37" s="123"/>
      <c r="F37" s="97">
        <f t="shared" si="0"/>
        <v>0</v>
      </c>
      <c r="G37" s="161"/>
      <c r="H37" s="142" t="s">
        <v>1103</v>
      </c>
      <c r="I37" s="130" t="str">
        <f>VLOOKUP(H37,Presupuesto!$B$11:$C$565,2,0)</f>
        <v>Becas Especiales de Investigación</v>
      </c>
      <c r="J37" s="98" t="str">
        <f t="shared" si="1"/>
        <v>Posgrado</v>
      </c>
      <c r="K37" s="98" t="s">
        <v>409</v>
      </c>
      <c r="L37" s="98"/>
    </row>
    <row r="38" spans="3:12" ht="15.75" thickBot="1">
      <c r="C38" s="147"/>
      <c r="D38" s="222"/>
      <c r="E38" s="103"/>
      <c r="F38" s="105">
        <f t="shared" si="0"/>
        <v>0</v>
      </c>
      <c r="G38" s="162"/>
      <c r="H38" s="148"/>
      <c r="I38" s="132" t="e">
        <f>VLOOKUP(H38,Presupuesto!$B$11:$C$565,2,0)</f>
        <v>#N/A</v>
      </c>
      <c r="J38" s="106" t="str">
        <f t="shared" ref="J38" si="2">$J$17</f>
        <v>Posgrado</v>
      </c>
      <c r="K38" s="124" t="s">
        <v>391</v>
      </c>
      <c r="L38" s="124"/>
    </row>
    <row r="39" spans="3:12">
      <c r="F39" s="90"/>
      <c r="G39" s="89"/>
      <c r="H39" s="90"/>
      <c r="I39" s="90"/>
    </row>
    <row r="40" spans="3:12" ht="15.75" thickBot="1"/>
    <row r="41" spans="3:12" ht="15.75" thickBot="1">
      <c r="C41" s="157" t="s">
        <v>53</v>
      </c>
      <c r="D41" s="35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389</v>
      </c>
      <c r="D44" s="351"/>
      <c r="E44" s="93"/>
      <c r="F44" s="93"/>
      <c r="G44" s="93"/>
      <c r="H44" s="76"/>
      <c r="I44" s="76"/>
      <c r="J44" s="76"/>
      <c r="K44" s="112"/>
    </row>
    <row r="45" spans="3:12" ht="18.75">
      <c r="C45" s="210"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128</v>
      </c>
      <c r="H47" s="136" t="s">
        <v>46</v>
      </c>
      <c r="I47" s="133" t="s">
        <v>129</v>
      </c>
      <c r="J47" s="133" t="s">
        <v>407</v>
      </c>
      <c r="K47" s="133" t="s">
        <v>408</v>
      </c>
      <c r="L47" s="133" t="s">
        <v>462</v>
      </c>
    </row>
    <row r="48" spans="3:12">
      <c r="C48" s="141"/>
      <c r="D48" s="158"/>
      <c r="E48" s="115"/>
      <c r="F48" s="97">
        <f t="shared" ref="F48:F69" si="3">D48*E48</f>
        <v>0</v>
      </c>
      <c r="G48" s="161"/>
      <c r="H48" s="142" t="s">
        <v>1063</v>
      </c>
      <c r="I48" s="130" t="str">
        <f>VLOOKUP(H48,Presupuesto!$B$11:$C$565,2,0)</f>
        <v>BECAS</v>
      </c>
      <c r="J48" s="218" t="s">
        <v>1444</v>
      </c>
      <c r="K48" s="98" t="s">
        <v>391</v>
      </c>
      <c r="L48" s="98"/>
    </row>
    <row r="49" spans="3:12">
      <c r="C49" s="141"/>
      <c r="D49" s="158"/>
      <c r="E49" s="123"/>
      <c r="F49" s="97">
        <f t="shared" si="3"/>
        <v>0</v>
      </c>
      <c r="G49" s="161"/>
      <c r="H49" s="142" t="s">
        <v>1065</v>
      </c>
      <c r="I49" s="130" t="str">
        <f>VLOOKUP(H49,Presupuesto!$B$11:$C$565,2,0)</f>
        <v>BECAS ESTUDIANTES DE PREGRADO (PLAN REFORMA)</v>
      </c>
      <c r="J49" s="98" t="str">
        <f>$J$48</f>
        <v>Posgrado</v>
      </c>
      <c r="K49" s="98" t="s">
        <v>409</v>
      </c>
      <c r="L49" s="98"/>
    </row>
    <row r="50" spans="3:12">
      <c r="C50" s="141"/>
      <c r="D50" s="158"/>
      <c r="E50" s="123"/>
      <c r="F50" s="97">
        <f t="shared" si="3"/>
        <v>0</v>
      </c>
      <c r="G50" s="161"/>
      <c r="H50" s="142" t="s">
        <v>1067</v>
      </c>
      <c r="I50" s="130" t="str">
        <f>VLOOKUP(H50,Presupuesto!$B$11:$C$565,2,0)</f>
        <v>BECAS CONVENIO MINISTERIO SALUD -IHSS-UNAH</v>
      </c>
      <c r="J50" s="98" t="str">
        <f t="shared" ref="J50:J69" si="4">$J$48</f>
        <v>Posgrado</v>
      </c>
      <c r="K50" s="98" t="s">
        <v>409</v>
      </c>
      <c r="L50" s="98"/>
    </row>
    <row r="51" spans="3:12">
      <c r="C51" s="141"/>
      <c r="D51" s="158"/>
      <c r="E51" s="123"/>
      <c r="F51" s="97">
        <f t="shared" si="3"/>
        <v>0</v>
      </c>
      <c r="G51" s="161"/>
      <c r="H51" s="142" t="s">
        <v>1069</v>
      </c>
      <c r="I51" s="130" t="str">
        <f>VLOOKUP(H51,Presupuesto!$B$11:$C$565,2,0)</f>
        <v>BECAS DE ACTUALIZACION Y CAPACITACION DOCENTE</v>
      </c>
      <c r="J51" s="98" t="str">
        <f t="shared" si="4"/>
        <v>Posgrado</v>
      </c>
      <c r="K51" s="98" t="s">
        <v>409</v>
      </c>
      <c r="L51" s="98"/>
    </row>
    <row r="52" spans="3:12">
      <c r="C52" s="141"/>
      <c r="D52" s="158"/>
      <c r="E52" s="123"/>
      <c r="F52" s="97">
        <f t="shared" si="3"/>
        <v>0</v>
      </c>
      <c r="G52" s="161"/>
      <c r="H52" s="142" t="s">
        <v>1071</v>
      </c>
      <c r="I52" s="130" t="str">
        <f>VLOOKUP(H52,Presupuesto!$B$11:$C$565,2,0)</f>
        <v>BECAS EXCELENCIA ACADEMICA</v>
      </c>
      <c r="J52" s="98" t="str">
        <f t="shared" si="4"/>
        <v>Posgrado</v>
      </c>
      <c r="K52" s="98" t="s">
        <v>409</v>
      </c>
      <c r="L52" s="98"/>
    </row>
    <row r="53" spans="3:12">
      <c r="C53" s="141"/>
      <c r="D53" s="158"/>
      <c r="E53" s="123"/>
      <c r="F53" s="97">
        <f t="shared" si="3"/>
        <v>0</v>
      </c>
      <c r="G53" s="161"/>
      <c r="H53" s="142" t="s">
        <v>1073</v>
      </c>
      <c r="I53" s="130" t="str">
        <f>VLOOKUP(H53,Presupuesto!$B$11:$C$565,2,0)</f>
        <v>BECAS PARA HIJOS DE LOS TRABAJADORES</v>
      </c>
      <c r="J53" s="98" t="str">
        <f t="shared" si="4"/>
        <v>Posgrado</v>
      </c>
      <c r="K53" s="98" t="s">
        <v>398</v>
      </c>
      <c r="L53" s="98"/>
    </row>
    <row r="54" spans="3:12">
      <c r="C54" s="141"/>
      <c r="D54" s="158"/>
      <c r="E54" s="123"/>
      <c r="F54" s="97">
        <f t="shared" si="3"/>
        <v>0</v>
      </c>
      <c r="G54" s="161"/>
      <c r="H54" s="142" t="s">
        <v>1075</v>
      </c>
      <c r="I54" s="130" t="str">
        <f>VLOOKUP(H54,Presupuesto!$B$11:$C$565,2,0)</f>
        <v>BECAS POST GRADO ECONOMIA</v>
      </c>
      <c r="J54" s="98" t="str">
        <f t="shared" si="4"/>
        <v>Posgrado</v>
      </c>
      <c r="K54" s="98" t="s">
        <v>409</v>
      </c>
      <c r="L54" s="98"/>
    </row>
    <row r="55" spans="3:12">
      <c r="C55" s="141"/>
      <c r="D55" s="158"/>
      <c r="E55" s="123"/>
      <c r="F55" s="97">
        <f t="shared" si="3"/>
        <v>0</v>
      </c>
      <c r="G55" s="161"/>
      <c r="H55" s="142" t="s">
        <v>1077</v>
      </c>
      <c r="I55" s="130" t="str">
        <f>VLOOKUP(H55,Presupuesto!$B$11:$C$565,2,0)</f>
        <v>BECAS POST-GRADO DE TRABAJO SOCIAL</v>
      </c>
      <c r="J55" s="98" t="str">
        <f t="shared" si="4"/>
        <v>Posgrado</v>
      </c>
      <c r="K55" s="98" t="s">
        <v>409</v>
      </c>
      <c r="L55" s="98"/>
    </row>
    <row r="56" spans="3:12">
      <c r="C56" s="141"/>
      <c r="D56" s="158"/>
      <c r="E56" s="123"/>
      <c r="F56" s="97">
        <f t="shared" si="3"/>
        <v>0</v>
      </c>
      <c r="G56" s="161"/>
      <c r="H56" s="142" t="s">
        <v>1079</v>
      </c>
      <c r="I56" s="130" t="str">
        <f>VLOOKUP(H56,Presupuesto!$B$11:$C$565,2,0)</f>
        <v>BECAS PROFESIONALIZANTES DOCENTE (PLAN DE REFORMA)</v>
      </c>
      <c r="J56" s="98" t="str">
        <f t="shared" si="4"/>
        <v>Posgrado</v>
      </c>
      <c r="K56" s="98" t="s">
        <v>409</v>
      </c>
      <c r="L56" s="98"/>
    </row>
    <row r="57" spans="3:12">
      <c r="C57" s="141"/>
      <c r="D57" s="158"/>
      <c r="E57" s="123"/>
      <c r="F57" s="97">
        <f t="shared" si="3"/>
        <v>0</v>
      </c>
      <c r="G57" s="161"/>
      <c r="H57" s="142" t="s">
        <v>1081</v>
      </c>
      <c r="I57" s="130" t="str">
        <f>VLOOKUP(H57,Presupuesto!$B$11:$C$565,2,0)</f>
        <v>PRESTAMOS A ESTUDIANTES</v>
      </c>
      <c r="J57" s="98" t="str">
        <f t="shared" si="4"/>
        <v>Posgrado</v>
      </c>
      <c r="K57" s="98" t="s">
        <v>409</v>
      </c>
      <c r="L57" s="98"/>
    </row>
    <row r="58" spans="3:12">
      <c r="C58" s="141"/>
      <c r="D58" s="158"/>
      <c r="E58" s="123"/>
      <c r="F58" s="97">
        <f t="shared" si="3"/>
        <v>0</v>
      </c>
      <c r="G58" s="161"/>
      <c r="H58" s="142" t="s">
        <v>1083</v>
      </c>
      <c r="I58" s="130" t="str">
        <f>VLOOKUP(H58,Presupuesto!$B$11:$C$565,2,0)</f>
        <v>BECAS TALLERES EMPLEADOS A ESTUDIANTES</v>
      </c>
      <c r="J58" s="98" t="str">
        <f t="shared" si="4"/>
        <v>Posgrado</v>
      </c>
      <c r="K58" s="98" t="s">
        <v>409</v>
      </c>
      <c r="L58" s="98"/>
    </row>
    <row r="59" spans="3:12">
      <c r="C59" s="141"/>
      <c r="D59" s="158"/>
      <c r="E59" s="123"/>
      <c r="F59" s="97">
        <f t="shared" si="3"/>
        <v>0</v>
      </c>
      <c r="G59" s="161"/>
      <c r="H59" s="142" t="s">
        <v>1085</v>
      </c>
      <c r="I59" s="130" t="str">
        <f>VLOOKUP(H59,Presupuesto!$B$11:$C$565,2,0)</f>
        <v>BECAS EXTERNAS DE INVESTIGACION</v>
      </c>
      <c r="J59" s="98" t="str">
        <f t="shared" si="4"/>
        <v>Posgrado</v>
      </c>
      <c r="K59" s="98" t="s">
        <v>409</v>
      </c>
      <c r="L59" s="98"/>
    </row>
    <row r="60" spans="3:12">
      <c r="C60" s="141"/>
      <c r="D60" s="158"/>
      <c r="E60" s="123"/>
      <c r="F60" s="97">
        <f t="shared" si="3"/>
        <v>0</v>
      </c>
      <c r="G60" s="161"/>
      <c r="H60" s="142" t="s">
        <v>1087</v>
      </c>
      <c r="I60" s="130" t="str">
        <f>VLOOKUP(H60,Presupuesto!$B$11:$C$565,2,0)</f>
        <v>BECAS SUSTANTIVAS DE INVESTIGACIÓN</v>
      </c>
      <c r="J60" s="98" t="str">
        <f t="shared" si="4"/>
        <v>Posgrado</v>
      </c>
      <c r="K60" s="98" t="s">
        <v>409</v>
      </c>
      <c r="L60" s="98"/>
    </row>
    <row r="61" spans="3:12">
      <c r="C61" s="141"/>
      <c r="D61" s="158"/>
      <c r="E61" s="123"/>
      <c r="F61" s="97">
        <f t="shared" si="3"/>
        <v>0</v>
      </c>
      <c r="G61" s="161"/>
      <c r="H61" s="142" t="s">
        <v>1089</v>
      </c>
      <c r="I61" s="130" t="str">
        <f>VLOOKUP(H61,Presupuesto!$B$11:$C$565,2,0)</f>
        <v>BECAS DE INVEST, PARA ESTUD. DE PREGRADO</v>
      </c>
      <c r="J61" s="98" t="str">
        <f t="shared" si="4"/>
        <v>Posgrado</v>
      </c>
      <c r="K61" s="98" t="s">
        <v>409</v>
      </c>
      <c r="L61" s="98"/>
    </row>
    <row r="62" spans="3:12">
      <c r="C62" s="141"/>
      <c r="D62" s="158"/>
      <c r="E62" s="123"/>
      <c r="F62" s="97">
        <f t="shared" si="3"/>
        <v>0</v>
      </c>
      <c r="G62" s="161"/>
      <c r="H62" s="142" t="s">
        <v>1091</v>
      </c>
      <c r="I62" s="130" t="str">
        <f>VLOOKUP(H62,Presupuesto!$B$11:$C$565,2,0)</f>
        <v>BECAS DE INVEST. PARA DOC.DE POST-GRADO</v>
      </c>
      <c r="J62" s="98" t="str">
        <f t="shared" si="4"/>
        <v>Posgrado</v>
      </c>
      <c r="K62" s="98" t="s">
        <v>409</v>
      </c>
      <c r="L62" s="98"/>
    </row>
    <row r="63" spans="3:12">
      <c r="C63" s="141"/>
      <c r="D63" s="158"/>
      <c r="E63" s="123"/>
      <c r="F63" s="97">
        <f t="shared" si="3"/>
        <v>0</v>
      </c>
      <c r="G63" s="161"/>
      <c r="H63" s="142" t="s">
        <v>1093</v>
      </c>
      <c r="I63" s="130" t="str">
        <f>VLOOKUP(H63,Presupuesto!$B$11:$C$565,2,0)</f>
        <v>BECAS BÁSICAS DE INVESTIGACIÓN</v>
      </c>
      <c r="J63" s="98" t="str">
        <f t="shared" si="4"/>
        <v>Posgrado</v>
      </c>
      <c r="K63" s="98" t="s">
        <v>409</v>
      </c>
      <c r="L63" s="98"/>
    </row>
    <row r="64" spans="3:12">
      <c r="C64" s="141"/>
      <c r="D64" s="158"/>
      <c r="E64" s="123"/>
      <c r="F64" s="97">
        <f t="shared" si="3"/>
        <v>0</v>
      </c>
      <c r="G64" s="161"/>
      <c r="H64" s="142" t="s">
        <v>1095</v>
      </c>
      <c r="I64" s="130" t="str">
        <f>VLOOKUP(H64,Presupuesto!$B$11:$C$565,2,0)</f>
        <v>BECAS RELEVO GENERACIONAL</v>
      </c>
      <c r="J64" s="98" t="str">
        <f t="shared" si="4"/>
        <v>Posgrado</v>
      </c>
      <c r="K64" s="98" t="s">
        <v>409</v>
      </c>
      <c r="L64" s="98"/>
    </row>
    <row r="65" spans="3:12">
      <c r="C65" s="141"/>
      <c r="D65" s="158"/>
      <c r="E65" s="123"/>
      <c r="F65" s="97">
        <f t="shared" si="3"/>
        <v>0</v>
      </c>
      <c r="G65" s="161"/>
      <c r="H65" s="142" t="s">
        <v>1097</v>
      </c>
      <c r="I65" s="130" t="str">
        <f>VLOOKUP(H65,Presupuesto!$B$11:$C$565,2,0)</f>
        <v>BECAS DE EQUIDAD</v>
      </c>
      <c r="J65" s="98" t="str">
        <f t="shared" si="4"/>
        <v>Posgrado</v>
      </c>
      <c r="K65" s="98" t="s">
        <v>409</v>
      </c>
      <c r="L65" s="98"/>
    </row>
    <row r="66" spans="3:12">
      <c r="C66" s="141"/>
      <c r="D66" s="158"/>
      <c r="E66" s="123"/>
      <c r="F66" s="97">
        <f t="shared" si="3"/>
        <v>0</v>
      </c>
      <c r="G66" s="161"/>
      <c r="H66" s="142" t="s">
        <v>1099</v>
      </c>
      <c r="I66" s="130" t="str">
        <f>VLOOKUP(H66,Presupuesto!$B$11:$C$565,2,0)</f>
        <v>PREMIOS AL INVESTIGADOR</v>
      </c>
      <c r="J66" s="98" t="str">
        <f t="shared" si="4"/>
        <v>Posgrado</v>
      </c>
      <c r="K66" s="98" t="s">
        <v>409</v>
      </c>
      <c r="L66" s="98"/>
    </row>
    <row r="67" spans="3:12">
      <c r="C67" s="141"/>
      <c r="D67" s="158"/>
      <c r="E67" s="123"/>
      <c r="F67" s="97">
        <f t="shared" si="3"/>
        <v>0</v>
      </c>
      <c r="G67" s="161"/>
      <c r="H67" s="142" t="s">
        <v>1101</v>
      </c>
      <c r="I67" s="130" t="str">
        <f>VLOOKUP(H67,Presupuesto!$B$11:$C$565,2,0)</f>
        <v>BECAS DE INV. PARA ESTUDIANTES DE POSTGRADO</v>
      </c>
      <c r="J67" s="98" t="str">
        <f t="shared" si="4"/>
        <v>Posgrado</v>
      </c>
      <c r="K67" s="98" t="s">
        <v>409</v>
      </c>
      <c r="L67" s="98"/>
    </row>
    <row r="68" spans="3:12">
      <c r="C68" s="141"/>
      <c r="D68" s="158"/>
      <c r="E68" s="123"/>
      <c r="F68" s="97">
        <f t="shared" si="3"/>
        <v>0</v>
      </c>
      <c r="G68" s="161"/>
      <c r="H68" s="142" t="s">
        <v>1103</v>
      </c>
      <c r="I68" s="130" t="str">
        <f>VLOOKUP(H68,Presupuesto!$B$11:$C$565,2,0)</f>
        <v>Becas Especiales de Investigación</v>
      </c>
      <c r="J68" s="98" t="str">
        <f t="shared" si="4"/>
        <v>Posgrado</v>
      </c>
      <c r="K68" s="98" t="s">
        <v>409</v>
      </c>
      <c r="L68" s="98"/>
    </row>
    <row r="69" spans="3:12" ht="15.75" thickBot="1">
      <c r="C69" s="147"/>
      <c r="D69" s="222"/>
      <c r="E69" s="103"/>
      <c r="F69" s="105">
        <f t="shared" si="3"/>
        <v>0</v>
      </c>
      <c r="G69" s="162"/>
      <c r="H69" s="148"/>
      <c r="I69" s="132" t="e">
        <f>VLOOKUP(H69,Presupuesto!$B$11:$C$565,2,0)</f>
        <v>#N/A</v>
      </c>
      <c r="J69" s="106" t="str">
        <f t="shared" si="4"/>
        <v>Posgrado</v>
      </c>
      <c r="K69" s="124" t="s">
        <v>391</v>
      </c>
      <c r="L69" s="124"/>
    </row>
    <row r="71" spans="3:12" ht="15.75" thickBot="1"/>
    <row r="72" spans="3:12" ht="15.75" thickBot="1">
      <c r="C72" s="157" t="s">
        <v>53</v>
      </c>
      <c r="D72" s="35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389</v>
      </c>
      <c r="D75" s="351"/>
      <c r="E75" s="93"/>
      <c r="F75" s="93"/>
      <c r="G75" s="93"/>
      <c r="H75" s="76"/>
      <c r="I75" s="76"/>
      <c r="J75" s="76"/>
      <c r="K75" s="112"/>
    </row>
    <row r="76" spans="3:12" ht="18.75">
      <c r="C76" s="210"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128</v>
      </c>
      <c r="H78" s="136" t="s">
        <v>46</v>
      </c>
      <c r="I78" s="133" t="s">
        <v>129</v>
      </c>
      <c r="J78" s="133" t="s">
        <v>407</v>
      </c>
      <c r="K78" s="133" t="s">
        <v>408</v>
      </c>
      <c r="L78" s="133" t="s">
        <v>462</v>
      </c>
    </row>
    <row r="79" spans="3:12">
      <c r="C79" s="141"/>
      <c r="D79" s="158"/>
      <c r="E79" s="115"/>
      <c r="F79" s="97">
        <f t="shared" ref="F79:F100" si="5">D79*E79</f>
        <v>0</v>
      </c>
      <c r="G79" s="161"/>
      <c r="H79" s="142" t="s">
        <v>1063</v>
      </c>
      <c r="I79" s="130" t="str">
        <f>VLOOKUP(H79,Presupuesto!$B$11:$C$565,2,0)</f>
        <v>BECAS</v>
      </c>
      <c r="J79" s="218" t="s">
        <v>1444</v>
      </c>
      <c r="K79" s="98" t="s">
        <v>391</v>
      </c>
      <c r="L79" s="98"/>
    </row>
    <row r="80" spans="3:12">
      <c r="C80" s="141"/>
      <c r="D80" s="158"/>
      <c r="E80" s="123"/>
      <c r="F80" s="97">
        <f t="shared" si="5"/>
        <v>0</v>
      </c>
      <c r="G80" s="161"/>
      <c r="H80" s="142" t="s">
        <v>1065</v>
      </c>
      <c r="I80" s="130" t="str">
        <f>VLOOKUP(H80,Presupuesto!$B$11:$C$565,2,0)</f>
        <v>BECAS ESTUDIANTES DE PREGRADO (PLAN REFORMA)</v>
      </c>
      <c r="J80" s="98" t="str">
        <f>$J$79</f>
        <v>Posgrado</v>
      </c>
      <c r="K80" s="98" t="s">
        <v>409</v>
      </c>
      <c r="L80" s="98"/>
    </row>
    <row r="81" spans="3:12">
      <c r="C81" s="141"/>
      <c r="D81" s="158"/>
      <c r="E81" s="123"/>
      <c r="F81" s="97">
        <f t="shared" si="5"/>
        <v>0</v>
      </c>
      <c r="G81" s="161"/>
      <c r="H81" s="142" t="s">
        <v>1067</v>
      </c>
      <c r="I81" s="130" t="str">
        <f>VLOOKUP(H81,Presupuesto!$B$11:$C$565,2,0)</f>
        <v>BECAS CONVENIO MINISTERIO SALUD -IHSS-UNAH</v>
      </c>
      <c r="J81" s="98" t="str">
        <f t="shared" ref="J81:J100" si="6">$J$79</f>
        <v>Posgrado</v>
      </c>
      <c r="K81" s="98" t="s">
        <v>409</v>
      </c>
      <c r="L81" s="98"/>
    </row>
    <row r="82" spans="3:12">
      <c r="C82" s="141"/>
      <c r="D82" s="158"/>
      <c r="E82" s="123"/>
      <c r="F82" s="97">
        <f t="shared" si="5"/>
        <v>0</v>
      </c>
      <c r="G82" s="161"/>
      <c r="H82" s="142" t="s">
        <v>1069</v>
      </c>
      <c r="I82" s="130" t="str">
        <f>VLOOKUP(H82,Presupuesto!$B$11:$C$565,2,0)</f>
        <v>BECAS DE ACTUALIZACION Y CAPACITACION DOCENTE</v>
      </c>
      <c r="J82" s="98" t="str">
        <f t="shared" si="6"/>
        <v>Posgrado</v>
      </c>
      <c r="K82" s="98" t="s">
        <v>409</v>
      </c>
      <c r="L82" s="98"/>
    </row>
    <row r="83" spans="3:12">
      <c r="C83" s="141"/>
      <c r="D83" s="158"/>
      <c r="E83" s="123"/>
      <c r="F83" s="97">
        <f t="shared" si="5"/>
        <v>0</v>
      </c>
      <c r="G83" s="161"/>
      <c r="H83" s="142" t="s">
        <v>1071</v>
      </c>
      <c r="I83" s="130" t="str">
        <f>VLOOKUP(H83,Presupuesto!$B$11:$C$565,2,0)</f>
        <v>BECAS EXCELENCIA ACADEMICA</v>
      </c>
      <c r="J83" s="98" t="str">
        <f t="shared" si="6"/>
        <v>Posgrado</v>
      </c>
      <c r="K83" s="98" t="s">
        <v>409</v>
      </c>
      <c r="L83" s="98"/>
    </row>
    <row r="84" spans="3:12">
      <c r="C84" s="141"/>
      <c r="D84" s="158"/>
      <c r="E84" s="123"/>
      <c r="F84" s="97">
        <f t="shared" si="5"/>
        <v>0</v>
      </c>
      <c r="G84" s="161"/>
      <c r="H84" s="142" t="s">
        <v>1073</v>
      </c>
      <c r="I84" s="130" t="str">
        <f>VLOOKUP(H84,Presupuesto!$B$11:$C$565,2,0)</f>
        <v>BECAS PARA HIJOS DE LOS TRABAJADORES</v>
      </c>
      <c r="J84" s="98" t="str">
        <f t="shared" si="6"/>
        <v>Posgrado</v>
      </c>
      <c r="K84" s="98" t="s">
        <v>398</v>
      </c>
      <c r="L84" s="98"/>
    </row>
    <row r="85" spans="3:12">
      <c r="C85" s="141"/>
      <c r="D85" s="158"/>
      <c r="E85" s="123"/>
      <c r="F85" s="97">
        <f t="shared" si="5"/>
        <v>0</v>
      </c>
      <c r="G85" s="161"/>
      <c r="H85" s="142" t="s">
        <v>1075</v>
      </c>
      <c r="I85" s="130" t="str">
        <f>VLOOKUP(H85,Presupuesto!$B$11:$C$565,2,0)</f>
        <v>BECAS POST GRADO ECONOMIA</v>
      </c>
      <c r="J85" s="98" t="str">
        <f t="shared" si="6"/>
        <v>Posgrado</v>
      </c>
      <c r="K85" s="98" t="s">
        <v>409</v>
      </c>
      <c r="L85" s="98"/>
    </row>
    <row r="86" spans="3:12">
      <c r="C86" s="141"/>
      <c r="D86" s="158"/>
      <c r="E86" s="123"/>
      <c r="F86" s="97">
        <f t="shared" si="5"/>
        <v>0</v>
      </c>
      <c r="G86" s="161"/>
      <c r="H86" s="142" t="s">
        <v>1077</v>
      </c>
      <c r="I86" s="130" t="str">
        <f>VLOOKUP(H86,Presupuesto!$B$11:$C$565,2,0)</f>
        <v>BECAS POST-GRADO DE TRABAJO SOCIAL</v>
      </c>
      <c r="J86" s="98" t="str">
        <f t="shared" si="6"/>
        <v>Posgrado</v>
      </c>
      <c r="K86" s="98" t="s">
        <v>409</v>
      </c>
      <c r="L86" s="98"/>
    </row>
    <row r="87" spans="3:12">
      <c r="C87" s="141"/>
      <c r="D87" s="158"/>
      <c r="E87" s="123"/>
      <c r="F87" s="97">
        <f t="shared" si="5"/>
        <v>0</v>
      </c>
      <c r="G87" s="161"/>
      <c r="H87" s="142" t="s">
        <v>1079</v>
      </c>
      <c r="I87" s="130" t="str">
        <f>VLOOKUP(H87,Presupuesto!$B$11:$C$565,2,0)</f>
        <v>BECAS PROFESIONALIZANTES DOCENTE (PLAN DE REFORMA)</v>
      </c>
      <c r="J87" s="98" t="str">
        <f t="shared" si="6"/>
        <v>Posgrado</v>
      </c>
      <c r="K87" s="98" t="s">
        <v>409</v>
      </c>
      <c r="L87" s="98"/>
    </row>
    <row r="88" spans="3:12">
      <c r="C88" s="141"/>
      <c r="D88" s="158"/>
      <c r="E88" s="123"/>
      <c r="F88" s="97">
        <f t="shared" si="5"/>
        <v>0</v>
      </c>
      <c r="G88" s="161"/>
      <c r="H88" s="142" t="s">
        <v>1081</v>
      </c>
      <c r="I88" s="130" t="str">
        <f>VLOOKUP(H88,Presupuesto!$B$11:$C$565,2,0)</f>
        <v>PRESTAMOS A ESTUDIANTES</v>
      </c>
      <c r="J88" s="98" t="str">
        <f t="shared" si="6"/>
        <v>Posgrado</v>
      </c>
      <c r="K88" s="98" t="s">
        <v>409</v>
      </c>
      <c r="L88" s="98"/>
    </row>
    <row r="89" spans="3:12">
      <c r="C89" s="141"/>
      <c r="D89" s="158"/>
      <c r="E89" s="123"/>
      <c r="F89" s="97">
        <f t="shared" si="5"/>
        <v>0</v>
      </c>
      <c r="G89" s="161"/>
      <c r="H89" s="142" t="s">
        <v>1083</v>
      </c>
      <c r="I89" s="130" t="str">
        <f>VLOOKUP(H89,Presupuesto!$B$11:$C$565,2,0)</f>
        <v>BECAS TALLERES EMPLEADOS A ESTUDIANTES</v>
      </c>
      <c r="J89" s="98" t="str">
        <f t="shared" si="6"/>
        <v>Posgrado</v>
      </c>
      <c r="K89" s="98" t="s">
        <v>409</v>
      </c>
      <c r="L89" s="98"/>
    </row>
    <row r="90" spans="3:12">
      <c r="C90" s="141"/>
      <c r="D90" s="158"/>
      <c r="E90" s="123"/>
      <c r="F90" s="97">
        <f t="shared" si="5"/>
        <v>0</v>
      </c>
      <c r="G90" s="161"/>
      <c r="H90" s="142" t="s">
        <v>1085</v>
      </c>
      <c r="I90" s="130" t="str">
        <f>VLOOKUP(H90,Presupuesto!$B$11:$C$565,2,0)</f>
        <v>BECAS EXTERNAS DE INVESTIGACION</v>
      </c>
      <c r="J90" s="98" t="str">
        <f t="shared" si="6"/>
        <v>Posgrado</v>
      </c>
      <c r="K90" s="98" t="s">
        <v>409</v>
      </c>
      <c r="L90" s="98"/>
    </row>
    <row r="91" spans="3:12">
      <c r="C91" s="141"/>
      <c r="D91" s="158"/>
      <c r="E91" s="123"/>
      <c r="F91" s="97">
        <f t="shared" si="5"/>
        <v>0</v>
      </c>
      <c r="G91" s="161"/>
      <c r="H91" s="142" t="s">
        <v>1087</v>
      </c>
      <c r="I91" s="130" t="str">
        <f>VLOOKUP(H91,Presupuesto!$B$11:$C$565,2,0)</f>
        <v>BECAS SUSTANTIVAS DE INVESTIGACIÓN</v>
      </c>
      <c r="J91" s="98" t="str">
        <f t="shared" si="6"/>
        <v>Posgrado</v>
      </c>
      <c r="K91" s="98" t="s">
        <v>409</v>
      </c>
      <c r="L91" s="98"/>
    </row>
    <row r="92" spans="3:12">
      <c r="C92" s="141"/>
      <c r="D92" s="158"/>
      <c r="E92" s="123"/>
      <c r="F92" s="97">
        <f t="shared" si="5"/>
        <v>0</v>
      </c>
      <c r="G92" s="161"/>
      <c r="H92" s="142" t="s">
        <v>1089</v>
      </c>
      <c r="I92" s="130" t="str">
        <f>VLOOKUP(H92,Presupuesto!$B$11:$C$565,2,0)</f>
        <v>BECAS DE INVEST, PARA ESTUD. DE PREGRADO</v>
      </c>
      <c r="J92" s="98" t="str">
        <f t="shared" si="6"/>
        <v>Posgrado</v>
      </c>
      <c r="K92" s="98" t="s">
        <v>409</v>
      </c>
      <c r="L92" s="98"/>
    </row>
    <row r="93" spans="3:12">
      <c r="C93" s="141"/>
      <c r="D93" s="158"/>
      <c r="E93" s="123"/>
      <c r="F93" s="97">
        <f t="shared" si="5"/>
        <v>0</v>
      </c>
      <c r="G93" s="161"/>
      <c r="H93" s="142" t="s">
        <v>1091</v>
      </c>
      <c r="I93" s="130" t="str">
        <f>VLOOKUP(H93,Presupuesto!$B$11:$C$565,2,0)</f>
        <v>BECAS DE INVEST. PARA DOC.DE POST-GRADO</v>
      </c>
      <c r="J93" s="98" t="str">
        <f t="shared" si="6"/>
        <v>Posgrado</v>
      </c>
      <c r="K93" s="98" t="s">
        <v>409</v>
      </c>
      <c r="L93" s="98"/>
    </row>
    <row r="94" spans="3:12">
      <c r="C94" s="141"/>
      <c r="D94" s="158"/>
      <c r="E94" s="123"/>
      <c r="F94" s="97">
        <f t="shared" si="5"/>
        <v>0</v>
      </c>
      <c r="G94" s="161"/>
      <c r="H94" s="142" t="s">
        <v>1093</v>
      </c>
      <c r="I94" s="130" t="str">
        <f>VLOOKUP(H94,Presupuesto!$B$11:$C$565,2,0)</f>
        <v>BECAS BÁSICAS DE INVESTIGACIÓN</v>
      </c>
      <c r="J94" s="98" t="str">
        <f t="shared" si="6"/>
        <v>Posgrado</v>
      </c>
      <c r="K94" s="98" t="s">
        <v>409</v>
      </c>
      <c r="L94" s="98"/>
    </row>
    <row r="95" spans="3:12">
      <c r="C95" s="141"/>
      <c r="D95" s="158"/>
      <c r="E95" s="123"/>
      <c r="F95" s="97">
        <f t="shared" si="5"/>
        <v>0</v>
      </c>
      <c r="G95" s="161"/>
      <c r="H95" s="142" t="s">
        <v>1095</v>
      </c>
      <c r="I95" s="130" t="str">
        <f>VLOOKUP(H95,Presupuesto!$B$11:$C$565,2,0)</f>
        <v>BECAS RELEVO GENERACIONAL</v>
      </c>
      <c r="J95" s="98" t="str">
        <f t="shared" si="6"/>
        <v>Posgrado</v>
      </c>
      <c r="K95" s="98" t="s">
        <v>409</v>
      </c>
      <c r="L95" s="98"/>
    </row>
    <row r="96" spans="3:12">
      <c r="C96" s="141"/>
      <c r="D96" s="158"/>
      <c r="E96" s="123"/>
      <c r="F96" s="97">
        <f t="shared" si="5"/>
        <v>0</v>
      </c>
      <c r="G96" s="161"/>
      <c r="H96" s="142" t="s">
        <v>1097</v>
      </c>
      <c r="I96" s="130" t="str">
        <f>VLOOKUP(H96,Presupuesto!$B$11:$C$565,2,0)</f>
        <v>BECAS DE EQUIDAD</v>
      </c>
      <c r="J96" s="98" t="str">
        <f t="shared" si="6"/>
        <v>Posgrado</v>
      </c>
      <c r="K96" s="98" t="s">
        <v>409</v>
      </c>
      <c r="L96" s="98"/>
    </row>
    <row r="97" spans="3:12">
      <c r="C97" s="141"/>
      <c r="D97" s="158"/>
      <c r="E97" s="123"/>
      <c r="F97" s="97">
        <f t="shared" si="5"/>
        <v>0</v>
      </c>
      <c r="G97" s="161"/>
      <c r="H97" s="142" t="s">
        <v>1099</v>
      </c>
      <c r="I97" s="130" t="str">
        <f>VLOOKUP(H97,Presupuesto!$B$11:$C$565,2,0)</f>
        <v>PREMIOS AL INVESTIGADOR</v>
      </c>
      <c r="J97" s="98" t="str">
        <f t="shared" si="6"/>
        <v>Posgrado</v>
      </c>
      <c r="K97" s="98" t="s">
        <v>409</v>
      </c>
      <c r="L97" s="98"/>
    </row>
    <row r="98" spans="3:12">
      <c r="C98" s="141"/>
      <c r="D98" s="158"/>
      <c r="E98" s="123"/>
      <c r="F98" s="97">
        <f t="shared" si="5"/>
        <v>0</v>
      </c>
      <c r="G98" s="161"/>
      <c r="H98" s="142" t="s">
        <v>1101</v>
      </c>
      <c r="I98" s="130" t="str">
        <f>VLOOKUP(H98,Presupuesto!$B$11:$C$565,2,0)</f>
        <v>BECAS DE INV. PARA ESTUDIANTES DE POSTGRADO</v>
      </c>
      <c r="J98" s="98" t="str">
        <f t="shared" si="6"/>
        <v>Posgrado</v>
      </c>
      <c r="K98" s="98" t="s">
        <v>409</v>
      </c>
      <c r="L98" s="98"/>
    </row>
    <row r="99" spans="3:12">
      <c r="C99" s="141"/>
      <c r="D99" s="158"/>
      <c r="E99" s="123"/>
      <c r="F99" s="97">
        <f t="shared" si="5"/>
        <v>0</v>
      </c>
      <c r="G99" s="161"/>
      <c r="H99" s="142" t="s">
        <v>1103</v>
      </c>
      <c r="I99" s="130" t="str">
        <f>VLOOKUP(H99,Presupuesto!$B$11:$C$565,2,0)</f>
        <v>Becas Especiales de Investigación</v>
      </c>
      <c r="J99" s="98" t="str">
        <f t="shared" si="6"/>
        <v>Posgrado</v>
      </c>
      <c r="K99" s="98" t="s">
        <v>409</v>
      </c>
      <c r="L99" s="98"/>
    </row>
    <row r="100" spans="3:12" ht="15.75" thickBot="1">
      <c r="C100" s="147"/>
      <c r="D100" s="222"/>
      <c r="E100" s="103"/>
      <c r="F100" s="105">
        <f t="shared" si="5"/>
        <v>0</v>
      </c>
      <c r="G100" s="162"/>
      <c r="H100" s="148"/>
      <c r="I100" s="132" t="e">
        <f>VLOOKUP(H100,Presupuesto!$B$11:$C$565,2,0)</f>
        <v>#N/A</v>
      </c>
      <c r="J100" s="106" t="str">
        <f t="shared" si="6"/>
        <v>Posgrado</v>
      </c>
      <c r="K100" s="124" t="s">
        <v>391</v>
      </c>
      <c r="L100" s="124"/>
    </row>
    <row r="102" spans="3:12" ht="15.75" thickBot="1"/>
    <row r="103" spans="3:12" ht="15.75" thickBot="1">
      <c r="C103" s="157" t="s">
        <v>53</v>
      </c>
      <c r="D103" s="35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389</v>
      </c>
      <c r="D106" s="351"/>
      <c r="E106" s="93"/>
      <c r="F106" s="93"/>
      <c r="G106" s="93"/>
      <c r="H106" s="76"/>
      <c r="I106" s="76"/>
      <c r="J106" s="76"/>
      <c r="K106" s="112"/>
    </row>
    <row r="107" spans="3:12" ht="18.75">
      <c r="C107" s="210"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128</v>
      </c>
      <c r="H109" s="136" t="s">
        <v>46</v>
      </c>
      <c r="I109" s="133" t="s">
        <v>129</v>
      </c>
      <c r="J109" s="133" t="s">
        <v>407</v>
      </c>
      <c r="K109" s="133" t="s">
        <v>408</v>
      </c>
      <c r="L109" s="133" t="s">
        <v>462</v>
      </c>
    </row>
    <row r="110" spans="3:12">
      <c r="C110" s="141"/>
      <c r="D110" s="158"/>
      <c r="E110" s="115"/>
      <c r="F110" s="97">
        <f t="shared" ref="F110:F131" si="7">D110*E110</f>
        <v>0</v>
      </c>
      <c r="G110" s="161"/>
      <c r="H110" s="142" t="s">
        <v>1063</v>
      </c>
      <c r="I110" s="130" t="str">
        <f>VLOOKUP(H110,Presupuesto!$B$11:$C$565,2,0)</f>
        <v>BECAS</v>
      </c>
      <c r="J110" s="218" t="s">
        <v>1444</v>
      </c>
      <c r="K110" s="98" t="s">
        <v>391</v>
      </c>
      <c r="L110" s="98"/>
    </row>
    <row r="111" spans="3:12">
      <c r="C111" s="141"/>
      <c r="D111" s="158"/>
      <c r="E111" s="123"/>
      <c r="F111" s="97">
        <f t="shared" si="7"/>
        <v>0</v>
      </c>
      <c r="G111" s="161"/>
      <c r="H111" s="142" t="s">
        <v>1065</v>
      </c>
      <c r="I111" s="130" t="str">
        <f>VLOOKUP(H111,Presupuesto!$B$11:$C$565,2,0)</f>
        <v>BECAS ESTUDIANTES DE PREGRADO (PLAN REFORMA)</v>
      </c>
      <c r="J111" s="98" t="str">
        <f>$J$110</f>
        <v>Posgrado</v>
      </c>
      <c r="K111" s="98" t="s">
        <v>409</v>
      </c>
      <c r="L111" s="98"/>
    </row>
    <row r="112" spans="3:12">
      <c r="C112" s="141"/>
      <c r="D112" s="158"/>
      <c r="E112" s="123"/>
      <c r="F112" s="97">
        <f t="shared" si="7"/>
        <v>0</v>
      </c>
      <c r="G112" s="161"/>
      <c r="H112" s="142" t="s">
        <v>1067</v>
      </c>
      <c r="I112" s="130" t="str">
        <f>VLOOKUP(H112,Presupuesto!$B$11:$C$565,2,0)</f>
        <v>BECAS CONVENIO MINISTERIO SALUD -IHSS-UNAH</v>
      </c>
      <c r="J112" s="98" t="str">
        <f t="shared" ref="J112:J131" si="8">$J$110</f>
        <v>Posgrado</v>
      </c>
      <c r="K112" s="98" t="s">
        <v>409</v>
      </c>
      <c r="L112" s="98"/>
    </row>
    <row r="113" spans="3:12">
      <c r="C113" s="141"/>
      <c r="D113" s="158"/>
      <c r="E113" s="123"/>
      <c r="F113" s="97">
        <f t="shared" si="7"/>
        <v>0</v>
      </c>
      <c r="G113" s="161"/>
      <c r="H113" s="142" t="s">
        <v>1069</v>
      </c>
      <c r="I113" s="130" t="str">
        <f>VLOOKUP(H113,Presupuesto!$B$11:$C$565,2,0)</f>
        <v>BECAS DE ACTUALIZACION Y CAPACITACION DOCENTE</v>
      </c>
      <c r="J113" s="98" t="str">
        <f t="shared" si="8"/>
        <v>Posgrado</v>
      </c>
      <c r="K113" s="98" t="s">
        <v>409</v>
      </c>
      <c r="L113" s="98"/>
    </row>
    <row r="114" spans="3:12">
      <c r="C114" s="141"/>
      <c r="D114" s="158"/>
      <c r="E114" s="123"/>
      <c r="F114" s="97">
        <f t="shared" si="7"/>
        <v>0</v>
      </c>
      <c r="G114" s="161"/>
      <c r="H114" s="142" t="s">
        <v>1071</v>
      </c>
      <c r="I114" s="130" t="str">
        <f>VLOOKUP(H114,Presupuesto!$B$11:$C$565,2,0)</f>
        <v>BECAS EXCELENCIA ACADEMICA</v>
      </c>
      <c r="J114" s="98" t="str">
        <f t="shared" si="8"/>
        <v>Posgrado</v>
      </c>
      <c r="K114" s="98" t="s">
        <v>409</v>
      </c>
      <c r="L114" s="98"/>
    </row>
    <row r="115" spans="3:12">
      <c r="C115" s="141"/>
      <c r="D115" s="158"/>
      <c r="E115" s="123"/>
      <c r="F115" s="97">
        <f t="shared" si="7"/>
        <v>0</v>
      </c>
      <c r="G115" s="161"/>
      <c r="H115" s="142" t="s">
        <v>1073</v>
      </c>
      <c r="I115" s="130" t="str">
        <f>VLOOKUP(H115,Presupuesto!$B$11:$C$565,2,0)</f>
        <v>BECAS PARA HIJOS DE LOS TRABAJADORES</v>
      </c>
      <c r="J115" s="98" t="str">
        <f t="shared" si="8"/>
        <v>Posgrado</v>
      </c>
      <c r="K115" s="98" t="s">
        <v>398</v>
      </c>
      <c r="L115" s="98"/>
    </row>
    <row r="116" spans="3:12">
      <c r="C116" s="141"/>
      <c r="D116" s="158"/>
      <c r="E116" s="123"/>
      <c r="F116" s="97">
        <f t="shared" si="7"/>
        <v>0</v>
      </c>
      <c r="G116" s="161"/>
      <c r="H116" s="142" t="s">
        <v>1075</v>
      </c>
      <c r="I116" s="130" t="str">
        <f>VLOOKUP(H116,Presupuesto!$B$11:$C$565,2,0)</f>
        <v>BECAS POST GRADO ECONOMIA</v>
      </c>
      <c r="J116" s="98" t="str">
        <f t="shared" si="8"/>
        <v>Posgrado</v>
      </c>
      <c r="K116" s="98" t="s">
        <v>409</v>
      </c>
      <c r="L116" s="98"/>
    </row>
    <row r="117" spans="3:12">
      <c r="C117" s="141"/>
      <c r="D117" s="158"/>
      <c r="E117" s="123"/>
      <c r="F117" s="97">
        <f t="shared" si="7"/>
        <v>0</v>
      </c>
      <c r="G117" s="161"/>
      <c r="H117" s="142" t="s">
        <v>1077</v>
      </c>
      <c r="I117" s="130" t="str">
        <f>VLOOKUP(H117,Presupuesto!$B$11:$C$565,2,0)</f>
        <v>BECAS POST-GRADO DE TRABAJO SOCIAL</v>
      </c>
      <c r="J117" s="98" t="str">
        <f t="shared" si="8"/>
        <v>Posgrado</v>
      </c>
      <c r="K117" s="98" t="s">
        <v>409</v>
      </c>
      <c r="L117" s="98"/>
    </row>
    <row r="118" spans="3:12">
      <c r="C118" s="141"/>
      <c r="D118" s="158"/>
      <c r="E118" s="123"/>
      <c r="F118" s="97">
        <f t="shared" si="7"/>
        <v>0</v>
      </c>
      <c r="G118" s="161"/>
      <c r="H118" s="142" t="s">
        <v>1079</v>
      </c>
      <c r="I118" s="130" t="str">
        <f>VLOOKUP(H118,Presupuesto!$B$11:$C$565,2,0)</f>
        <v>BECAS PROFESIONALIZANTES DOCENTE (PLAN DE REFORMA)</v>
      </c>
      <c r="J118" s="98" t="str">
        <f t="shared" si="8"/>
        <v>Posgrado</v>
      </c>
      <c r="K118" s="98" t="s">
        <v>409</v>
      </c>
      <c r="L118" s="98"/>
    </row>
    <row r="119" spans="3:12">
      <c r="C119" s="141"/>
      <c r="D119" s="158"/>
      <c r="E119" s="123"/>
      <c r="F119" s="97">
        <f t="shared" si="7"/>
        <v>0</v>
      </c>
      <c r="G119" s="161"/>
      <c r="H119" s="142" t="s">
        <v>1081</v>
      </c>
      <c r="I119" s="130" t="str">
        <f>VLOOKUP(H119,Presupuesto!$B$11:$C$565,2,0)</f>
        <v>PRESTAMOS A ESTUDIANTES</v>
      </c>
      <c r="J119" s="98" t="str">
        <f t="shared" si="8"/>
        <v>Posgrado</v>
      </c>
      <c r="K119" s="98" t="s">
        <v>409</v>
      </c>
      <c r="L119" s="98"/>
    </row>
    <row r="120" spans="3:12">
      <c r="C120" s="141"/>
      <c r="D120" s="158"/>
      <c r="E120" s="123"/>
      <c r="F120" s="97">
        <f t="shared" si="7"/>
        <v>0</v>
      </c>
      <c r="G120" s="161"/>
      <c r="H120" s="142" t="s">
        <v>1083</v>
      </c>
      <c r="I120" s="130" t="str">
        <f>VLOOKUP(H120,Presupuesto!$B$11:$C$565,2,0)</f>
        <v>BECAS TALLERES EMPLEADOS A ESTUDIANTES</v>
      </c>
      <c r="J120" s="98" t="str">
        <f t="shared" si="8"/>
        <v>Posgrado</v>
      </c>
      <c r="K120" s="98" t="s">
        <v>409</v>
      </c>
      <c r="L120" s="98"/>
    </row>
    <row r="121" spans="3:12">
      <c r="C121" s="141"/>
      <c r="D121" s="158"/>
      <c r="E121" s="123"/>
      <c r="F121" s="97">
        <f t="shared" si="7"/>
        <v>0</v>
      </c>
      <c r="G121" s="161"/>
      <c r="H121" s="142" t="s">
        <v>1085</v>
      </c>
      <c r="I121" s="130" t="str">
        <f>VLOOKUP(H121,Presupuesto!$B$11:$C$565,2,0)</f>
        <v>BECAS EXTERNAS DE INVESTIGACION</v>
      </c>
      <c r="J121" s="98" t="str">
        <f t="shared" si="8"/>
        <v>Posgrado</v>
      </c>
      <c r="K121" s="98" t="s">
        <v>409</v>
      </c>
      <c r="L121" s="98"/>
    </row>
    <row r="122" spans="3:12">
      <c r="C122" s="141"/>
      <c r="D122" s="158"/>
      <c r="E122" s="123"/>
      <c r="F122" s="97">
        <f t="shared" si="7"/>
        <v>0</v>
      </c>
      <c r="G122" s="161"/>
      <c r="H122" s="142" t="s">
        <v>1087</v>
      </c>
      <c r="I122" s="130" t="str">
        <f>VLOOKUP(H122,Presupuesto!$B$11:$C$565,2,0)</f>
        <v>BECAS SUSTANTIVAS DE INVESTIGACIÓN</v>
      </c>
      <c r="J122" s="98" t="str">
        <f t="shared" si="8"/>
        <v>Posgrado</v>
      </c>
      <c r="K122" s="98" t="s">
        <v>409</v>
      </c>
      <c r="L122" s="98"/>
    </row>
    <row r="123" spans="3:12">
      <c r="C123" s="141"/>
      <c r="D123" s="158"/>
      <c r="E123" s="123"/>
      <c r="F123" s="97">
        <f t="shared" si="7"/>
        <v>0</v>
      </c>
      <c r="G123" s="161"/>
      <c r="H123" s="142" t="s">
        <v>1089</v>
      </c>
      <c r="I123" s="130" t="str">
        <f>VLOOKUP(H123,Presupuesto!$B$11:$C$565,2,0)</f>
        <v>BECAS DE INVEST, PARA ESTUD. DE PREGRADO</v>
      </c>
      <c r="J123" s="98" t="str">
        <f t="shared" si="8"/>
        <v>Posgrado</v>
      </c>
      <c r="K123" s="98" t="s">
        <v>409</v>
      </c>
      <c r="L123" s="98"/>
    </row>
    <row r="124" spans="3:12">
      <c r="C124" s="141"/>
      <c r="D124" s="158"/>
      <c r="E124" s="123"/>
      <c r="F124" s="97">
        <f t="shared" si="7"/>
        <v>0</v>
      </c>
      <c r="G124" s="161"/>
      <c r="H124" s="142" t="s">
        <v>1091</v>
      </c>
      <c r="I124" s="130" t="str">
        <f>VLOOKUP(H124,Presupuesto!$B$11:$C$565,2,0)</f>
        <v>BECAS DE INVEST. PARA DOC.DE POST-GRADO</v>
      </c>
      <c r="J124" s="98" t="str">
        <f t="shared" si="8"/>
        <v>Posgrado</v>
      </c>
      <c r="K124" s="98" t="s">
        <v>409</v>
      </c>
      <c r="L124" s="98"/>
    </row>
    <row r="125" spans="3:12">
      <c r="C125" s="141"/>
      <c r="D125" s="158"/>
      <c r="E125" s="123"/>
      <c r="F125" s="97">
        <f t="shared" si="7"/>
        <v>0</v>
      </c>
      <c r="G125" s="161"/>
      <c r="H125" s="142" t="s">
        <v>1093</v>
      </c>
      <c r="I125" s="130" t="str">
        <f>VLOOKUP(H125,Presupuesto!$B$11:$C$565,2,0)</f>
        <v>BECAS BÁSICAS DE INVESTIGACIÓN</v>
      </c>
      <c r="J125" s="98" t="str">
        <f t="shared" si="8"/>
        <v>Posgrado</v>
      </c>
      <c r="K125" s="98" t="s">
        <v>409</v>
      </c>
      <c r="L125" s="98"/>
    </row>
    <row r="126" spans="3:12">
      <c r="C126" s="141"/>
      <c r="D126" s="158"/>
      <c r="E126" s="123"/>
      <c r="F126" s="97">
        <f t="shared" si="7"/>
        <v>0</v>
      </c>
      <c r="G126" s="161"/>
      <c r="H126" s="142" t="s">
        <v>1095</v>
      </c>
      <c r="I126" s="130" t="str">
        <f>VLOOKUP(H126,Presupuesto!$B$11:$C$565,2,0)</f>
        <v>BECAS RELEVO GENERACIONAL</v>
      </c>
      <c r="J126" s="98" t="str">
        <f t="shared" si="8"/>
        <v>Posgrado</v>
      </c>
      <c r="K126" s="98" t="s">
        <v>409</v>
      </c>
      <c r="L126" s="98"/>
    </row>
    <row r="127" spans="3:12">
      <c r="C127" s="141"/>
      <c r="D127" s="158"/>
      <c r="E127" s="123"/>
      <c r="F127" s="97">
        <f t="shared" si="7"/>
        <v>0</v>
      </c>
      <c r="G127" s="161"/>
      <c r="H127" s="142" t="s">
        <v>1097</v>
      </c>
      <c r="I127" s="130" t="str">
        <f>VLOOKUP(H127,Presupuesto!$B$11:$C$565,2,0)</f>
        <v>BECAS DE EQUIDAD</v>
      </c>
      <c r="J127" s="98" t="str">
        <f t="shared" si="8"/>
        <v>Posgrado</v>
      </c>
      <c r="K127" s="98" t="s">
        <v>409</v>
      </c>
      <c r="L127" s="98"/>
    </row>
    <row r="128" spans="3:12">
      <c r="C128" s="141"/>
      <c r="D128" s="158"/>
      <c r="E128" s="123"/>
      <c r="F128" s="97">
        <f t="shared" si="7"/>
        <v>0</v>
      </c>
      <c r="G128" s="161"/>
      <c r="H128" s="142" t="s">
        <v>1099</v>
      </c>
      <c r="I128" s="130" t="str">
        <f>VLOOKUP(H128,Presupuesto!$B$11:$C$565,2,0)</f>
        <v>PREMIOS AL INVESTIGADOR</v>
      </c>
      <c r="J128" s="98" t="str">
        <f t="shared" si="8"/>
        <v>Posgrado</v>
      </c>
      <c r="K128" s="98" t="s">
        <v>409</v>
      </c>
      <c r="L128" s="98"/>
    </row>
    <row r="129" spans="3:12">
      <c r="C129" s="141"/>
      <c r="D129" s="158"/>
      <c r="E129" s="123"/>
      <c r="F129" s="97">
        <f t="shared" si="7"/>
        <v>0</v>
      </c>
      <c r="G129" s="161"/>
      <c r="H129" s="142" t="s">
        <v>1101</v>
      </c>
      <c r="I129" s="130" t="str">
        <f>VLOOKUP(H129,Presupuesto!$B$11:$C$565,2,0)</f>
        <v>BECAS DE INV. PARA ESTUDIANTES DE POSTGRADO</v>
      </c>
      <c r="J129" s="98" t="str">
        <f t="shared" si="8"/>
        <v>Posgrado</v>
      </c>
      <c r="K129" s="98" t="s">
        <v>409</v>
      </c>
      <c r="L129" s="98"/>
    </row>
    <row r="130" spans="3:12">
      <c r="C130" s="141"/>
      <c r="D130" s="158"/>
      <c r="E130" s="123"/>
      <c r="F130" s="97">
        <f t="shared" si="7"/>
        <v>0</v>
      </c>
      <c r="G130" s="161"/>
      <c r="H130" s="142" t="s">
        <v>1103</v>
      </c>
      <c r="I130" s="130" t="str">
        <f>VLOOKUP(H130,Presupuesto!$B$11:$C$565,2,0)</f>
        <v>Becas Especiales de Investigación</v>
      </c>
      <c r="J130" s="98" t="str">
        <f t="shared" si="8"/>
        <v>Posgrado</v>
      </c>
      <c r="K130" s="98" t="s">
        <v>409</v>
      </c>
      <c r="L130" s="98"/>
    </row>
    <row r="131" spans="3:12" ht="15.75" thickBot="1">
      <c r="C131" s="147"/>
      <c r="D131" s="222"/>
      <c r="E131" s="103"/>
      <c r="F131" s="105">
        <f t="shared" si="7"/>
        <v>0</v>
      </c>
      <c r="G131" s="162"/>
      <c r="H131" s="148"/>
      <c r="I131" s="132" t="e">
        <f>VLOOKUP(H131,Presupuesto!$B$11:$C$565,2,0)</f>
        <v>#N/A</v>
      </c>
      <c r="J131" s="106" t="str">
        <f t="shared" si="8"/>
        <v>Posgrado</v>
      </c>
      <c r="K131" s="124" t="s">
        <v>391</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3</vt:i4>
      </vt:variant>
    </vt:vector>
  </HeadingPairs>
  <TitlesOfParts>
    <vt:vector size="33"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Hoja2</vt:lpstr>
      <vt:lpstr>1. Desarrollo e Innov. Curricu.</vt:lpstr>
      <vt:lpstr>2. Investigación Científica</vt:lpstr>
      <vt:lpstr>3. Vinculación Univ. Sociedad</vt:lpstr>
      <vt:lpstr>5. Estudiantes y Graduados</vt:lpstr>
      <vt:lpstr>4. Docencia y Profesorado Univ.</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Relaciones Publicas</cp:lastModifiedBy>
  <cp:lastPrinted>2014-04-11T16:36:49Z</cp:lastPrinted>
  <dcterms:created xsi:type="dcterms:W3CDTF">2010-05-02T01:28:32Z</dcterms:created>
  <dcterms:modified xsi:type="dcterms:W3CDTF">2015-10-10T20:53:06Z</dcterms:modified>
</cp:coreProperties>
</file>