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LL\Desktop\"/>
    </mc:Choice>
  </mc:AlternateContent>
  <bookViews>
    <workbookView xWindow="0" yWindow="420" windowWidth="11880" windowHeight="3555" tabRatio="767" firstSheet="18" activeTab="2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52511"/>
</workbook>
</file>

<file path=xl/calcChain.xml><?xml version="1.0" encoding="utf-8"?>
<calcChain xmlns="http://schemas.openxmlformats.org/spreadsheetml/2006/main">
  <c r="I46" i="10" l="1"/>
  <c r="L9" i="44"/>
  <c r="H11" i="24" l="1"/>
  <c r="K59" i="8" l="1"/>
  <c r="J8" i="44" l="1"/>
  <c r="E18" i="7"/>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O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s="1"/>
  <c r="I216" i="9"/>
  <c r="F216" i="9"/>
  <c r="I215" i="9"/>
  <c r="F215" i="9"/>
  <c r="I214" i="9"/>
  <c r="F214" i="9"/>
  <c r="I213" i="9"/>
  <c r="F213" i="9"/>
  <c r="I212" i="9"/>
  <c r="F212" i="9"/>
  <c r="I211" i="9"/>
  <c r="F211" i="9"/>
  <c r="I210" i="9"/>
  <c r="F210" i="9"/>
  <c r="I209" i="9"/>
  <c r="F209" i="9"/>
  <c r="I208" i="9"/>
  <c r="F208" i="9"/>
  <c r="I207" i="9"/>
  <c r="F207" i="9"/>
  <c r="D200" i="9" s="1"/>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D143" i="9" s="1"/>
  <c r="I140" i="9"/>
  <c r="F140" i="9"/>
  <c r="I139" i="9"/>
  <c r="F139" i="9"/>
  <c r="I138" i="9"/>
  <c r="F138" i="9"/>
  <c r="I137" i="9"/>
  <c r="F137" i="9"/>
  <c r="I136" i="9"/>
  <c r="F136" i="9"/>
  <c r="I135" i="9"/>
  <c r="F135" i="9"/>
  <c r="I134" i="9"/>
  <c r="F134" i="9"/>
  <c r="I133" i="9"/>
  <c r="F133" i="9"/>
  <c r="I132" i="9"/>
  <c r="F132" i="9"/>
  <c r="I131" i="9"/>
  <c r="F131" i="9"/>
  <c r="D124"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G43" i="7"/>
  <c r="J42" i="7"/>
  <c r="G42" i="7"/>
  <c r="J41" i="7"/>
  <c r="G41" i="7"/>
  <c r="J40" i="7"/>
  <c r="G40" i="7"/>
  <c r="J39" i="7"/>
  <c r="G39" i="7"/>
  <c r="J38" i="7"/>
  <c r="E38" i="7"/>
  <c r="G38" i="7" s="1"/>
  <c r="J37" i="7"/>
  <c r="E37" i="7"/>
  <c r="G37" i="7" s="1"/>
  <c r="J36" i="7"/>
  <c r="G36" i="7"/>
  <c r="F420" i="8" l="1"/>
  <c r="G420" i="8" s="1"/>
  <c r="F180" i="8"/>
  <c r="G180" i="8" s="1"/>
  <c r="D96" i="43"/>
  <c r="D40" i="42"/>
  <c r="D160" i="42"/>
  <c r="D70" i="42"/>
  <c r="D41" i="40"/>
  <c r="D142" i="12"/>
  <c r="N8" i="21" s="1"/>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K47" i="21"/>
  <c r="L47" i="21"/>
  <c r="M47" i="21"/>
  <c r="N47" i="21"/>
  <c r="O47" i="21"/>
  <c r="H74" i="22"/>
  <c r="I74" i="22"/>
  <c r="J74" i="22"/>
  <c r="K74" i="22"/>
  <c r="L74" i="22"/>
  <c r="M74" i="22"/>
  <c r="N74" i="22"/>
  <c r="O74" i="22"/>
  <c r="P74" i="22"/>
  <c r="I6" i="27" s="1"/>
  <c r="G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O39" i="24"/>
  <c r="O43" i="30"/>
  <c r="P43"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M39" i="24"/>
  <c r="K39" i="24"/>
  <c r="I39" i="24"/>
  <c r="G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K12" i="38"/>
  <c r="AM133" i="38"/>
  <c r="AR260" i="38"/>
  <c r="AO106" i="38"/>
  <c r="AK327" i="38"/>
  <c r="AQ118" i="38"/>
  <c r="AI509" i="38"/>
  <c r="AR509" i="38" s="1"/>
  <c r="AR119" i="38"/>
  <c r="AR207" i="38"/>
  <c r="AQ83" i="38"/>
  <c r="AQ223"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9" i="8"/>
  <c r="G56" i="8"/>
  <c r="G65" i="8"/>
  <c r="G62" i="8"/>
  <c r="D56" i="27" l="1"/>
  <c r="D21" i="38"/>
  <c r="J15" i="38"/>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Y201" i="38" s="1"/>
  <c r="Y322" i="38" l="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28" i="28"/>
  <c r="I4" i="27" s="1"/>
  <c r="G26" i="7"/>
  <c r="AC201" i="38" s="1"/>
  <c r="Y190" i="38" l="1"/>
  <c r="Y526" i="38"/>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J18" i="7"/>
  <c r="E19" i="7"/>
  <c r="G19" i="7" s="1"/>
  <c r="J19" i="7"/>
  <c r="G20" i="7"/>
  <c r="J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AF366" i="38" s="1"/>
  <c r="F17" i="10"/>
  <c r="E366" i="38" s="1"/>
  <c r="F26" i="9"/>
  <c r="F25" i="9"/>
  <c r="F24" i="9"/>
  <c r="F23" i="9"/>
  <c r="F22" i="9"/>
  <c r="D74" i="27" s="1"/>
  <c r="F21" i="9"/>
  <c r="D73" i="27" s="1"/>
  <c r="F20" i="9"/>
  <c r="F19" i="9"/>
  <c r="F18" i="9"/>
  <c r="F17" i="9"/>
  <c r="F66" i="8"/>
  <c r="G66" i="8" s="1"/>
  <c r="AB28" i="38" s="1"/>
  <c r="G64" i="8"/>
  <c r="G63" i="8"/>
  <c r="G61" i="8"/>
  <c r="AJ64" i="38" s="1"/>
  <c r="T10" i="4"/>
  <c r="T31" i="4" s="1"/>
  <c r="AI366" i="38" l="1"/>
  <c r="AF345" i="38"/>
  <c r="D366" i="38"/>
  <c r="D345" i="38" s="1"/>
  <c r="D327" i="38" s="1"/>
  <c r="I22" i="27"/>
  <c r="Y162" i="38"/>
  <c r="Y149" i="38" s="1"/>
  <c r="Y106" i="38" s="1"/>
  <c r="J243" i="38"/>
  <c r="H243" i="38"/>
  <c r="J222" i="38"/>
  <c r="H222" i="38"/>
  <c r="AD317" i="38"/>
  <c r="AE317" i="38" s="1"/>
  <c r="AR317" i="38" s="1"/>
  <c r="D99" i="27"/>
  <c r="AP348" i="38"/>
  <c r="AQ348" i="38" s="1"/>
  <c r="E348" i="38"/>
  <c r="F348" i="38" s="1"/>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D10" i="9"/>
  <c r="G60" i="8"/>
  <c r="F67" i="8"/>
  <c r="G67" i="8" s="1"/>
  <c r="AB29" i="38" s="1"/>
  <c r="D10" i="10"/>
  <c r="C8" i="27" l="1"/>
  <c r="N9" i="24"/>
  <c r="L9" i="24"/>
  <c r="AD312" i="38"/>
  <c r="AD222" i="38" s="1"/>
  <c r="F366" i="38"/>
  <c r="H366" i="38" s="1"/>
  <c r="AF327" i="38"/>
  <c r="AI327" i="38" s="1"/>
  <c r="AI345" i="38"/>
  <c r="D5" i="10"/>
  <c r="C7" i="27" s="1"/>
  <c r="J8" i="21"/>
  <c r="AB64" i="38"/>
  <c r="AE64" i="38" s="1"/>
  <c r="AR64" i="38" s="1"/>
  <c r="Y64" i="38"/>
  <c r="Y47" i="38" s="1"/>
  <c r="AP345" i="38"/>
  <c r="AP327" i="38" s="1"/>
  <c r="E345" i="38"/>
  <c r="E327" i="38" s="1"/>
  <c r="F327" i="38" s="1"/>
  <c r="J348" i="38"/>
  <c r="H348"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P9" i="24" l="1"/>
  <c r="J366" i="38"/>
  <c r="AF566" i="38"/>
  <c r="J47" i="21"/>
  <c r="P8" i="21"/>
  <c r="P47" i="21" s="1"/>
  <c r="I5" i="27" s="1"/>
  <c r="I14" i="27" s="1"/>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80" i="27"/>
  <c r="C6" i="27" l="1"/>
  <c r="J11" i="24"/>
  <c r="P11" i="24" s="1"/>
  <c r="D40" i="27"/>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l="1"/>
  <c r="C13" i="27" s="1"/>
  <c r="H10" i="24"/>
  <c r="L10" i="24"/>
  <c r="L39" i="24" s="1"/>
  <c r="N10" i="24"/>
  <c r="N39" i="24" s="1"/>
  <c r="J10" i="24"/>
  <c r="J39" i="24" s="1"/>
  <c r="AD13" i="38"/>
  <c r="AD12" i="38" s="1"/>
  <c r="AD566" i="38" s="1"/>
  <c r="J28" i="38"/>
  <c r="H28" i="38"/>
  <c r="F21" i="38"/>
  <c r="E13" i="38"/>
  <c r="AE21" i="38"/>
  <c r="AR21" i="38" s="1"/>
  <c r="AC13" i="38"/>
  <c r="F560" i="38"/>
  <c r="P10" i="24" l="1"/>
  <c r="P39" i="24" s="1"/>
  <c r="I18" i="27" s="1"/>
  <c r="I25" i="27" s="1"/>
  <c r="I27" i="27" s="1"/>
  <c r="H39" i="24"/>
  <c r="AC12" i="38"/>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shapeId="0">
      <text>
        <r>
          <rPr>
            <sz val="9"/>
            <color indexed="81"/>
            <rFont val="Tahoma"/>
            <family val="2"/>
          </rPr>
          <t xml:space="preserve">
.....:
Indicar donde y en que forma se pueden encontrar las informaciones que permitan verificar el cumplimiento de los resultados </t>
        </r>
      </text>
    </comment>
    <comment ref="X7" authorId="0" shape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shapeId="0">
      <text>
        <r>
          <rPr>
            <b/>
            <sz val="9"/>
            <color indexed="81"/>
            <rFont val="Tahoma"/>
            <family val="2"/>
          </rPr>
          <t>….:
Descripción y cantidad de la población objetivo para el año</t>
        </r>
      </text>
    </comment>
    <comment ref="AC7" authorId="1" shapeId="0">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shape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shapeId="0">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shape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<sst xmlns="http://schemas.openxmlformats.org/spreadsheetml/2006/main" count="13664" uniqueCount="1585">
  <si>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</si>
  <si>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</si>
  <si>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</si>
  <si>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</si>
  <si>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</si>
  <si>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</si>
  <si>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</si>
  <si>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</si>
  <si>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</si>
  <si>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</si>
  <si>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</si>
  <si>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</si>
  <si>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</si>
  <si>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</si>
  <si>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</si>
  <si>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</si>
  <si>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</si>
  <si>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</si>
  <si>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</si>
  <si>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</si>
  <si>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</si>
  <si>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</si>
  <si>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</si>
  <si>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</si>
  <si>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</si>
  <si>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</si>
  <si>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</si>
  <si>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</si>
  <si>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</si>
  <si>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</si>
  <si>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</si>
  <si>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</si>
  <si>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</si>
  <si>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</si>
  <si>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</si>
  <si>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</si>
  <si>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</si>
  <si>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</si>
  <si>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</si>
  <si>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</si>
  <si>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</si>
  <si>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</si>
  <si>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</si>
  <si>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</si>
  <si>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</si>
  <si>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</si>
  <si>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</si>
  <si>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</si>
  <si>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</si>
  <si>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</si>
  <si>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</si>
  <si>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</si>
  <si>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</si>
  <si>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</si>
  <si>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</si>
  <si>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</si>
  <si>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</si>
  <si>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</si>
  <si>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</si>
  <si>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</si>
  <si>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</si>
  <si>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</si>
  <si>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</si>
  <si>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</si>
  <si>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</si>
  <si>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</si>
  <si>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</si>
  <si>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</si>
  <si>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</si>
  <si>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</si>
  <si>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</si>
  <si>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</si>
  <si>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</si>
  <si>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</si>
  <si>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</si>
  <si>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</si>
  <si>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</si>
  <si>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</si>
  <si>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</si>
  <si>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</si>
  <si>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</si>
  <si>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</si>
  <si>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</si>
  <si>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</si>
  <si>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</si>
  <si>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</si>
  <si>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</si>
  <si>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</si>
  <si>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</si>
  <si>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</si>
  <si>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</si>
  <si>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</si>
  <si>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</si>
  <si>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</si>
  <si>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</si>
  <si>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</si>
  <si>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</si>
  <si>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</si>
  <si>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</si>
  <si>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</si>
  <si>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</si>
  <si>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</si>
  <si>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</si>
  <si>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</si>
  <si>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</si>
  <si>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</si>
  <si>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</si>
  <si>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</si>
  <si>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</si>
  <si>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</si>
  <si>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</si>
  <si>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</si>
  <si>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</si>
  <si>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</si>
  <si>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</si>
  <si>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</si>
  <si>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</si>
  <si>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</si>
  <si>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</si>
  <si>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</si>
  <si>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</si>
  <si>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</si>
  <si>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</si>
  <si>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</si>
  <si>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</si>
  <si>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</si>
  <si>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</si>
  <si>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</si>
  <si>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</si>
  <si>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</si>
  <si>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</si>
  <si>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</si>
  <si>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</si>
  <si>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</si>
  <si>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</si>
  <si>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</si>
  <si>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</si>
  <si>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</si>
  <si>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</si>
  <si>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</si>
  <si>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</si>
  <si>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</si>
  <si>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</si>
  <si>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</si>
  <si>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</si>
  <si>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</si>
  <si>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</si>
  <si>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</si>
  <si>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</si>
  <si>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</si>
  <si>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</si>
  <si>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</si>
  <si>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</si>
  <si>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</si>
  <si>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</si>
  <si>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</si>
  <si>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</si>
  <si>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</si>
  <si>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</si>
  <si>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</si>
  <si>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</si>
  <si>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</si>
  <si>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</si>
  <si>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</si>
  <si>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</si>
  <si>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</si>
  <si>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</si>
  <si>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</si>
  <si>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</si>
  <si>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</si>
  <si>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</si>
  <si>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</si>
  <si>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</si>
  <si>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</si>
  <si>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</si>
  <si>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</si>
  <si>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</si>
  <si>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</si>
  <si>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</si>
  <si>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</si>
  <si>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</si>
  <si>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</si>
  <si>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</si>
  <si>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</si>
  <si>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</si>
  <si>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</si>
  <si>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</si>
  <si>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</si>
  <si>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</si>
  <si>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</si>
  <si>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</si>
  <si>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</si>
  <si>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</si>
  <si>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</si>
  <si>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</si>
  <si>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</si>
  <si>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</si>
  <si>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</si>
  <si>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</si>
  <si>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</si>
  <si>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</si>
  <si>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</si>
  <si>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</si>
  <si>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</si>
  <si>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</si>
  <si>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</si>
  <si>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</si>
  <si>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</si>
  <si>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</si>
  <si>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</si>
  <si>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</si>
  <si>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</si>
  <si>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</si>
  <si>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</si>
  <si>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</si>
  <si>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</si>
  <si>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</si>
  <si>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</si>
  <si>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</si>
  <si>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</si>
  <si>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</si>
  <si>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</si>
  <si>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</si>
  <si>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</si>
  <si>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</si>
  <si>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</si>
  <si>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</si>
  <si>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</si>
  <si>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</si>
  <si>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</si>
  <si>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</si>
  <si>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</si>
  <si>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</si>
  <si>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</si>
  <si>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</si>
  <si>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</si>
  <si>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</si>
  <si>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</si>
  <si>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</si>
  <si>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</si>
  <si>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</si>
  <si>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</si>
  <si>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</si>
  <si>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</si>
  <si>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</si>
  <si>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</si>
  <si>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</si>
  <si>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</si>
  <si>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</si>
  <si>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</si>
  <si>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</si>
  <si>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</si>
  <si>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</si>
  <si>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</si>
  <si>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</si>
  <si>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</si>
  <si>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</si>
  <si>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</si>
  <si>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</si>
  <si>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</si>
  <si>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</si>
  <si>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</si>
  <si>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</si>
  <si>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</si>
  <si>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</si>
  <si>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</si>
  <si>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</si>
  <si>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</si>
  <si>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</si>
  <si>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</si>
  <si>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</si>
  <si>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</si>
  <si>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</si>
  <si>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</si>
  <si>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</si>
  <si>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</si>
  <si>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</si>
  <si>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</si>
  <si>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</si>
  <si>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</si>
  <si>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</si>
  <si>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</si>
  <si>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</si>
  <si>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</si>
  <si>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</si>
  <si>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</si>
  <si>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</si>
  <si>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</si>
  <si>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</si>
  <si>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</si>
  <si>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</si>
  <si>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</si>
  <si>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</si>
  <si>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</si>
  <si>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</si>
  <si>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</si>
  <si>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</si>
  <si>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</si>
  <si>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</si>
  <si>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</si>
  <si>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</si>
  <si>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</si>
  <si>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</si>
  <si>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</si>
  <si>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</si>
  <si>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</si>
  <si>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</si>
  <si>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</si>
  <si>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</si>
  <si>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</si>
  <si>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</si>
  <si>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</si>
  <si>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</si>
  <si>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</si>
  <si>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</si>
  <si>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</si>
  <si>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</si>
  <si>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</si>
  <si>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</si>
  <si>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</si>
  <si>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</si>
  <si>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</si>
  <si>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</si>
  <si>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</si>
  <si>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</si>
  <si>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</si>
  <si>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</si>
  <si>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</si>
  <si>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</si>
  <si>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</si>
  <si>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</si>
  <si>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</si>
  <si>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</si>
  <si>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</si>
  <si>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</si>
  <si>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</si>
  <si>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</si>
  <si>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</si>
  <si>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</si>
  <si>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</si>
  <si>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</si>
  <si>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</si>
  <si>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</si>
  <si>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</si>
  <si>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</si>
  <si>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</si>
  <si>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</si>
  <si>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</si>
  <si>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</si>
  <si>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</si>
  <si>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</si>
  <si>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</si>
  <si>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</si>
  <si>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</si>
  <si>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</si>
  <si>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</si>
  <si>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</si>
  <si>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</si>
  <si>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</si>
  <si>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</si>
  <si>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</si>
  <si>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</si>
  <si>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</si>
  <si>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</si>
  <si>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</si>
  <si>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</si>
  <si>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</si>
  <si>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</si>
  <si>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</si>
  <si>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</si>
  <si>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</si>
  <si>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</si>
  <si>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</si>
  <si>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</si>
  <si>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</si>
  <si>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</si>
  <si>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</si>
  <si>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</si>
  <si>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</si>
  <si>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</si>
  <si>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</si>
  <si>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</si>
  <si>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</si>
  <si>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</si>
  <si>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</si>
  <si>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</si>
  <si>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</si>
  <si>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</si>
  <si>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</si>
  <si>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</si>
  <si>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</si>
  <si>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</si>
  <si>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</si>
  <si>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</si>
  <si>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</si>
  <si>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</si>
  <si>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</si>
  <si>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</si>
  <si>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</si>
  <si>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</si>
  <si>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</si>
  <si>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</si>
  <si>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</si>
  <si>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</si>
  <si>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</si>
  <si>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</si>
  <si>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</si>
  <si>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</si>
  <si>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</si>
  <si>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</si>
  <si>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</si>
  <si>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</si>
  <si>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</si>
  <si>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</si>
  <si>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</si>
  <si>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</si>
  <si>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</si>
  <si>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</si>
  <si>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</si>
  <si>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</si>
  <si>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</si>
  <si>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</si>
  <si>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</si>
  <si>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</si>
  <si>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</si>
  <si>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</si>
  <si>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</si>
  <si>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</si>
  <si>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</si>
  <si>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</si>
  <si>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</si>
  <si>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</si>
  <si>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</si>
  <si>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</si>
  <si>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</si>
  <si>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</si>
  <si>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</si>
  <si>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</si>
  <si>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</si>
  <si>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</si>
  <si>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</si>
  <si>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</si>
  <si>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</si>
  <si>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</si>
  <si>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</si>
  <si>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</si>
  <si>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</si>
  <si>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</si>
  <si>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</si>
  <si>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</si>
  <si>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</si>
  <si>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</si>
  <si>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</si>
  <si>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</si>
  <si>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</si>
  <si>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</si>
  <si>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</si>
  <si>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</si>
  <si>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</si>
  <si>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</si>
  <si>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</si>
  <si>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</si>
  <si>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</si>
  <si>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</si>
  <si>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</si>
  <si>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</si>
  <si>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</si>
  <si>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</si>
  <si>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</si>
  <si>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</si>
  <si>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</si>
  <si>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</si>
  <si>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</si>
  <si>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</si>
  <si>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</si>
  <si>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</si>
  <si>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</si>
  <si>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</si>
  <si>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</si>
  <si>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</si>
  <si>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</si>
  <si>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</si>
  <si>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</si>
  <si>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</si>
  <si>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</si>
  <si>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</si>
  <si>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</si>
  <si>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</si>
  <si>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</si>
  <si>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</si>
  <si>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</si>
  <si>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</si>
  <si>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</si>
  <si>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</si>
  <si>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</si>
  <si>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</si>
  <si>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</si>
  <si>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</si>
  <si>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</si>
  <si>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</si>
  <si>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</si>
  <si>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</si>
  <si>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</si>
  <si>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</si>
  <si>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</si>
  <si>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</si>
  <si>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</si>
  <si>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</si>
  <si>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</si>
  <si>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</si>
  <si>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</si>
  <si>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</si>
  <si>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</si>
  <si>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</si>
  <si>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</si>
  <si>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</si>
  <si>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</si>
  <si>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</si>
  <si>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</si>
  <si>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</si>
  <si>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</si>
  <si>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</si>
  <si>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</si>
  <si>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</si>
  <si>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</si>
  <si>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</si>
  <si>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</si>
  <si>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</si>
  <si>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</si>
  <si>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</si>
  <si>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</si>
  <si>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</si>
  <si>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</si>
  <si>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</si>
  <si>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</si>
  <si>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</si>
  <si>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</si>
  <si>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</si>
  <si>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</si>
  <si>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</si>
  <si>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</si>
  <si>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</si>
  <si>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</si>
  <si>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</si>
  <si>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</si>
  <si>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</si>
  <si>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</si>
  <si>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</si>
  <si>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</si>
  <si>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</si>
  <si>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</si>
  <si>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</si>
  <si>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</si>
  <si>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</si>
  <si>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</si>
  <si>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</si>
  <si>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</si>
  <si>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</si>
  <si>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</si>
  <si>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</si>
  <si>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</si>
  <si>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</si>
  <si>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</si>
  <si>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</si>
  <si>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</si>
  <si>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</si>
  <si>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</si>
  <si>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</si>
  <si>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</si>
  <si>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</si>
  <si>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</si>
  <si>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</si>
  <si>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</si>
  <si>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</si>
  <si>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</si>
  <si>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</si>
  <si>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</si>
  <si>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</si>
  <si>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</si>
  <si>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</si>
  <si>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</si>
  <si>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</si>
  <si>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</si>
  <si>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</si>
  <si>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</si>
  <si>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</si>
  <si>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</si>
  <si>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</si>
  <si>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</si>
  <si>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</si>
  <si>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</si>
  <si>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</si>
  <si>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</si>
  <si>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</si>
  <si>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</si>
  <si>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</si>
  <si>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</si>
  <si>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</si>
  <si>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</si>
  <si>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</si>
  <si>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</si>
  <si>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</si>
  <si>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</si>
  <si>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</si>
  <si>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</si>
  <si>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</si>
  <si>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</si>
  <si>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</si>
  <si>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</si>
  <si>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</si>
  <si>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</si>
  <si>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</si>
  <si>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</si>
  <si>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</si>
  <si>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</si>
  <si>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</si>
  <si>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</si>
  <si>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</si>
  <si>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</si>
  <si>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</si>
  <si>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</si>
  <si>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</si>
  <si>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</si>
  <si>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</si>
  <si>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</si>
  <si>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</si>
  <si>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</si>
  <si>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</si>
  <si>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</si>
  <si>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</si>
  <si>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</si>
  <si>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</si>
  <si>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</si>
  <si>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</si>
  <si>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</si>
  <si>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</si>
  <si>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</si>
  <si>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</si>
  <si>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</si>
  <si>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</si>
  <si>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</si>
  <si>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</si>
  <si>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</si>
  <si>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</si>
  <si>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</si>
  <si>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</si>
  <si>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</si>
  <si>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</si>
  <si>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</si>
  <si>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</si>
  <si>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</si>
  <si>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</si>
  <si>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</si>
  <si>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</si>
  <si>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</si>
  <si>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</si>
  <si>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</si>
  <si>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</si>
  <si>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</si>
  <si>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</si>
  <si>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</si>
  <si>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</si>
  <si>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</si>
  <si>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</si>
  <si>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</si>
  <si>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</si>
  <si>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</si>
  <si>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</si>
  <si>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</si>
  <si>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</si>
  <si>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</si>
  <si>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</si>
  <si>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</si>
  <si>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</si>
  <si>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</si>
  <si>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</si>
  <si>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</si>
  <si>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</si>
  <si>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</si>
  <si>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</si>
  <si>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</si>
  <si>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</si>
  <si>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</si>
  <si>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</si>
  <si>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</si>
  <si>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</si>
  <si>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</si>
  <si>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</si>
  <si>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</si>
  <si>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</si>
  <si>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</si>
  <si>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</si>
  <si>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</si>
  <si>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</si>
  <si>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</si>
  <si>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</si>
  <si>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</si>
  <si>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</si>
  <si>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</si>
  <si>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</si>
  <si>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</si>
  <si>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</si>
  <si>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</si>
  <si>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</si>
  <si>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</si>
  <si>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</si>
  <si>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</si>
  <si>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</si>
  <si>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</si>
  <si>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</si>
  <si>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</si>
  <si>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</si>
  <si>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</si>
  <si>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</si>
  <si>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</si>
  <si>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</si>
  <si>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</si>
  <si>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</si>
  <si>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</si>
  <si>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</si>
  <si>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</si>
  <si>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</si>
  <si>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</si>
  <si>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</si>
  <si>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</si>
  <si>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</si>
  <si>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</si>
  <si>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</si>
  <si>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</si>
  <si>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</si>
  <si>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</si>
  <si>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</si>
  <si>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</si>
  <si>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</si>
  <si>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</si>
  <si>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</si>
  <si>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</si>
  <si>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</si>
  <si>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</si>
  <si>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</si>
  <si>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</si>
  <si>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</si>
  <si>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</si>
  <si>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</si>
  <si>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</si>
  <si>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</si>
  <si>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</si>
  <si>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</si>
  <si>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</si>
  <si>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</si>
  <si>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</si>
  <si>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</si>
  <si>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</si>
  <si>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</si>
  <si>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</si>
  <si>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</si>
  <si>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</si>
  <si>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</si>
  <si>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</si>
  <si>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</si>
  <si>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</si>
  <si>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</si>
  <si>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</si>
  <si>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</si>
  <si>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</si>
  <si>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</si>
  <si>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</si>
  <si>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</si>
  <si>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</si>
  <si>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</si>
  <si>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</si>
  <si>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</si>
  <si>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</si>
  <si>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</si>
  <si>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</si>
  <si>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</si>
  <si>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</si>
  <si>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</si>
  <si>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</si>
  <si>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</si>
  <si>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</si>
  <si>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</si>
  <si>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</si>
  <si>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</si>
  <si>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</si>
  <si>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</si>
  <si>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</si>
  <si>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</si>
  <si>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</si>
  <si>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</si>
  <si>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</si>
  <si>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</si>
  <si>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</si>
  <si>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</si>
  <si>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</si>
  <si>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</si>
  <si>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</si>
  <si>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</si>
  <si>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</si>
  <si>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</si>
  <si>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</si>
  <si>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</si>
  <si>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</si>
  <si>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</si>
  <si>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</si>
  <si>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</si>
  <si>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</si>
  <si>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</si>
  <si>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</si>
  <si>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</si>
  <si>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</si>
  <si>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</si>
  <si>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</si>
  <si>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</si>
  <si>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</si>
  <si>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</si>
  <si>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</si>
  <si>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</si>
  <si>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</si>
  <si>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</si>
  <si>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</si>
  <si>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</si>
  <si>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</si>
  <si>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</si>
  <si>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</si>
  <si>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</si>
  <si>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</si>
  <si>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</si>
  <si>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</si>
  <si>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</si>
  <si>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</si>
  <si>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</si>
  <si>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</si>
  <si>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</si>
  <si>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</si>
  <si>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</si>
  <si>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</si>
  <si>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</si>
  <si>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</si>
  <si>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</si>
  <si>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</si>
  <si>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</si>
  <si>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</si>
  <si>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</si>
  <si>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</si>
  <si>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</si>
  <si>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</si>
  <si>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</si>
  <si>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</si>
  <si>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</si>
  <si>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</si>
  <si>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</si>
  <si>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</si>
  <si>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</si>
  <si>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</si>
  <si>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</si>
  <si>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</si>
  <si>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</si>
  <si>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</si>
  <si>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</si>
  <si>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</si>
  <si>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</si>
  <si>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</si>
  <si>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</si>
  <si>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</si>
  <si>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</si>
  <si>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</si>
  <si>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</si>
  <si>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</si>
  <si>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</si>
  <si>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</si>
  <si>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</si>
  <si>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</si>
  <si>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</si>
  <si>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</si>
  <si>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</si>
  <si>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</si>
  <si>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</si>
  <si>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</si>
  <si>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</si>
  <si>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</si>
  <si>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</si>
  <si>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</si>
  <si>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</si>
  <si>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</si>
  <si>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</si>
  <si>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</si>
  <si>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</si>
  <si>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</si>
  <si>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</si>
  <si>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</si>
  <si>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</si>
  <si>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</si>
  <si>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</si>
  <si>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</si>
  <si>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</si>
  <si>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</si>
  <si>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</si>
  <si>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</si>
  <si>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</si>
  <si>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</si>
  <si>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</si>
  <si>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</si>
  <si>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</si>
  <si>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</si>
  <si>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</si>
  <si>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</si>
  <si>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</si>
  <si>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</si>
  <si>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</si>
  <si>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</si>
  <si>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</si>
  <si>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</si>
  <si>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</si>
  <si>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</si>
  <si>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</si>
  <si>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</si>
  <si>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</si>
  <si>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</si>
  <si>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</si>
  <si>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</si>
  <si>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</si>
  <si>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</si>
  <si>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</si>
  <si>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</si>
  <si>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</si>
  <si>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</si>
  <si>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</si>
  <si>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</si>
  <si>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</si>
  <si>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</si>
  <si>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</si>
  <si>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</si>
  <si>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</si>
  <si>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</si>
  <si>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</si>
  <si>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</si>
  <si>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</si>
  <si>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</si>
  <si>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</si>
  <si>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</si>
  <si>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</si>
  <si>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</si>
  <si>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</si>
  <si>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</si>
  <si>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</si>
  <si>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</si>
  <si>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</si>
  <si>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</si>
  <si>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</si>
  <si>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</si>
  <si>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</si>
  <si>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</si>
  <si>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</si>
  <si>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</si>
  <si>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</si>
  <si>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</si>
  <si>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</si>
  <si>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</si>
  <si>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</si>
  <si>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</si>
  <si>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</si>
  <si>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</si>
  <si>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</si>
  <si>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</si>
  <si>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</si>
  <si>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</si>
  <si>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</si>
  <si>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</si>
  <si>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</si>
  <si>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</si>
  <si>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</si>
  <si>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</si>
  <si>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</si>
  <si>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</si>
  <si>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</si>
  <si>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</si>
  <si>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</si>
  <si>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</si>
  <si>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</si>
  <si>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</si>
  <si>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</si>
  <si>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</si>
  <si>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</si>
  <si>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</si>
  <si>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</si>
  <si>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</si>
  <si>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</si>
  <si>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</si>
  <si>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</si>
  <si>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</si>
  <si>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</si>
  <si>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</si>
  <si>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</si>
  <si>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</si>
  <si>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</si>
  <si>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</si>
  <si>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</si>
  <si>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</si>
  <si>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</si>
  <si>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</si>
  <si>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</si>
  <si>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</si>
  <si>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</si>
  <si>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</si>
  <si>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</si>
  <si>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</si>
  <si>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</si>
  <si>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</si>
  <si>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</si>
  <si>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</si>
  <si>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</si>
  <si>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</si>
  <si>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</si>
  <si>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</si>
  <si>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</si>
  <si>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</si>
  <si>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</si>
  <si>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</si>
  <si>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</si>
  <si>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</si>
  <si>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</si>
  <si>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</si>
  <si>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</si>
  <si>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</si>
  <si>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</si>
  <si>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</si>
  <si>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</si>
  <si>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</si>
  <si>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</si>
  <si>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</si>
  <si>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</si>
  <si>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</si>
  <si>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</si>
  <si>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</si>
  <si>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</si>
  <si>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</si>
  <si>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</si>
  <si>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</si>
  <si>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</si>
  <si>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</si>
  <si>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</si>
  <si>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</si>
  <si>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</si>
  <si>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</si>
  <si>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</si>
  <si>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</si>
  <si>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</si>
  <si>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</si>
  <si>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</si>
  <si>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</si>
  <si>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</si>
  <si>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</si>
  <si>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</si>
  <si>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</si>
  <si>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</si>
  <si>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</si>
  <si>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</si>
  <si>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</si>
  <si>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</si>
  <si>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</si>
  <si>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</si>
  <si>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</si>
  <si>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</si>
  <si>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</si>
  <si>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</si>
  <si>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</si>
  <si>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</si>
  <si>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</si>
  <si>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</si>
  <si>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</si>
  <si>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</si>
  <si>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</si>
  <si>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</si>
  <si>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</si>
  <si>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</si>
  <si>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</si>
  <si>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</si>
  <si>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</si>
  <si>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</si>
  <si>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</si>
  <si>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</si>
  <si>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</si>
  <si>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</si>
  <si>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</si>
  <si>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</si>
  <si>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</si>
  <si>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</si>
  <si>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</si>
  <si>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</si>
  <si>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</si>
  <si>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</si>
  <si>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</si>
  <si>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</si>
  <si>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</si>
  <si>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</si>
  <si>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</si>
  <si>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</si>
  <si>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</si>
  <si>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</si>
  <si>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</si>
  <si>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</si>
  <si>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</si>
  <si>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</si>
  <si>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</si>
  <si>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</si>
  <si>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</si>
  <si>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</si>
  <si>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</si>
  <si>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</si>
  <si>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</si>
  <si>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</si>
  <si>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</si>
  <si>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</si>
  <si>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</si>
  <si>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</si>
  <si>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</si>
  <si>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</si>
  <si>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</si>
  <si>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</si>
  <si>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</si>
  <si>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</si>
  <si>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</si>
  <si>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</si>
  <si>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</si>
  <si>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</si>
  <si>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</si>
  <si>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</si>
  <si>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</si>
  <si>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</si>
  <si>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</si>
  <si>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</si>
  <si>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</si>
  <si>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</si>
  <si>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</si>
  <si>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</si>
  <si>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</si>
  <si>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</si>
  <si>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</si>
  <si>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</si>
  <si>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</si>
  <si>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</si>
  <si>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</si>
  <si>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</si>
  <si>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</si>
  <si>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</si>
  <si>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</si>
  <si>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</si>
  <si>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</si>
  <si>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</si>
  <si>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</si>
  <si>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</si>
  <si>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</si>
  <si>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</si>
  <si>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</si>
  <si>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</si>
  <si>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</si>
  <si>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</si>
  <si>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</si>
  <si>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</si>
  <si>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</si>
  <si>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</si>
  <si>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</si>
  <si>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</si>
  <si>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</si>
  <si>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</si>
  <si>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</si>
  <si>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</si>
  <si>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</si>
  <si>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</si>
  <si>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</si>
  <si>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</si>
  <si>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</si>
  <si>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</si>
  <si>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</si>
  <si>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</si>
  <si>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</si>
  <si>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</si>
  <si>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</si>
  <si>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</si>
  <si>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</si>
  <si>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</si>
  <si>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</si>
  <si>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</si>
  <si>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</si>
  <si>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</si>
  <si>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</si>
  <si>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</si>
  <si>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</si>
  <si>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</si>
  <si>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</si>
  <si>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</si>
  <si>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</si>
  <si>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</si>
  <si>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</si>
  <si>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</si>
  <si>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</si>
  <si>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</si>
  <si>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</si>
  <si>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</si>
  <si>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</si>
  <si>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</si>
  <si>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</si>
  <si>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</si>
  <si>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</si>
  <si>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</si>
  <si>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</si>
  <si>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</si>
  <si>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</si>
  <si>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</si>
  <si>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</si>
  <si>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</si>
  <si>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</si>
  <si>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</si>
  <si>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</si>
  <si>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</si>
  <si>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</si>
  <si>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</si>
  <si>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</si>
  <si>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</si>
  <si>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</si>
  <si>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</si>
  <si>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</si>
  <si>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</si>
  <si>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</si>
  <si>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</si>
  <si>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</si>
  <si>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</si>
  <si>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</si>
  <si>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</si>
  <si>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</si>
  <si>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</si>
  <si>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</si>
  <si>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</si>
  <si>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</si>
  <si>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</si>
  <si>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</si>
  <si>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</si>
  <si>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</si>
  <si>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</si>
  <si>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</si>
  <si>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</si>
  <si>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</si>
  <si>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</si>
  <si>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</si>
  <si>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</si>
  <si>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</si>
  <si>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</si>
  <si>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</si>
  <si>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</si>
  <si>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</si>
  <si>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</si>
  <si>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</si>
  <si>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</si>
  <si>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</si>
  <si>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</si>
  <si>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</si>
  <si>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</si>
  <si>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</si>
  <si>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</si>
  <si>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</si>
  <si>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</si>
  <si>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</si>
  <si>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</si>
  <si>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</si>
  <si>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</si>
  <si>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</si>
  <si>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</si>
  <si>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</si>
  <si>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</si>
  <si>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</si>
  <si>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</si>
  <si>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</si>
  <si>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</si>
  <si>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</si>
  <si>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</si>
  <si>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</si>
  <si>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</si>
  <si>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</si>
  <si>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</si>
  <si>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</si>
  <si>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</si>
  <si>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</si>
  <si>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</si>
  <si>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</si>
  <si>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</si>
  <si>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</si>
  <si>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</si>
  <si>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</si>
  <si>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</si>
  <si>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</si>
  <si>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</si>
  <si>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</si>
  <si>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</si>
  <si>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</si>
  <si>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</si>
  <si>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</si>
  <si>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</si>
  <si>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</si>
  <si>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</si>
  <si>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</si>
  <si>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</si>
  <si>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</si>
  <si>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</si>
  <si>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</si>
  <si>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</si>
  <si>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</si>
  <si>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</si>
  <si>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</si>
  <si>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</si>
  <si>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</si>
  <si>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</si>
  <si>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</si>
  <si>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</si>
  <si>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</si>
  <si>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</si>
  <si>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</si>
  <si>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</si>
  <si>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</si>
  <si>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</si>
  <si>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</si>
  <si>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</si>
  <si>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</si>
  <si>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</si>
  <si>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</si>
  <si>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</si>
  <si>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</si>
  <si>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</si>
  <si>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</si>
  <si>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</si>
  <si>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</si>
  <si>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</si>
  <si>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</si>
  <si>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</si>
  <si>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</si>
  <si>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</si>
  <si>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</si>
  <si>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</si>
  <si>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</si>
  <si>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</si>
  <si>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</si>
  <si>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</si>
  <si>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</si>
  <si>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</si>
  <si>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</si>
  <si>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</si>
  <si>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</si>
  <si>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</si>
  <si>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</si>
  <si>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</si>
  <si>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</si>
  <si>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</si>
  <si>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</si>
  <si>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</si>
  <si>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</si>
  <si>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</si>
  <si>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</si>
  <si>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</si>
  <si>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</si>
  <si>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</si>
  <si>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</si>
  <si>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</si>
  <si>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</si>
  <si>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</si>
  <si>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</si>
  <si>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</si>
  <si>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</si>
  <si>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</si>
  <si>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</si>
  <si>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</si>
  <si>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</si>
  <si>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</si>
  <si>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</si>
  <si>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</si>
  <si>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</si>
  <si>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</si>
  <si>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</si>
  <si>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</si>
  <si>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</si>
  <si>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</si>
  <si>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</si>
  <si>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</si>
  <si>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</si>
  <si>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</si>
  <si>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</si>
  <si>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</si>
  <si>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</si>
  <si>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</si>
  <si>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</si>
  <si>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</si>
  <si>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</si>
  <si>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</si>
  <si>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</si>
  <si>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</si>
  <si>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</si>
  <si>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</si>
  <si>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</si>
  <si>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</si>
  <si>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</si>
  <si>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</si>
  <si>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</si>
  <si>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</si>
  <si>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</si>
  <si>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</si>
  <si>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</si>
  <si>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</si>
  <si>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</si>
  <si>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</si>
  <si>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</si>
  <si>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</si>
  <si>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</si>
  <si>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</si>
  <si>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</si>
  <si>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</si>
  <si>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</si>
  <si>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</si>
  <si>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</si>
  <si>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</si>
  <si>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</si>
  <si>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</si>
  <si>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</si>
  <si>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</si>
  <si>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</si>
  <si>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</si>
  <si>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</si>
  <si>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</si>
  <si>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</si>
  <si>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</si>
  <si>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</si>
  <si>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</si>
  <si>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</si>
  <si>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</si>
  <si>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</si>
  <si>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</si>
  <si>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</si>
  <si>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</si>
  <si>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</si>
  <si>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</si>
  <si>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</si>
  <si>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</si>
  <si>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</si>
  <si>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</si>
  <si>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</si>
  <si>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</si>
  <si>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</si>
  <si>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</si>
  <si>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</si>
  <si>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</si>
  <si>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</si>
  <si>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</si>
  <si>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</si>
  <si>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</si>
  <si>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</si>
  <si>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</si>
  <si>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</si>
  <si>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</si>
  <si>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</si>
  <si>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</si>
  <si>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</si>
  <si>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</si>
  <si>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</si>
  <si>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</si>
  <si>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</si>
  <si>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</si>
  <si>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</si>
  <si>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</si>
  <si>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</si>
  <si>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</si>
  <si>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</si>
  <si>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</si>
  <si>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</si>
  <si>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</si>
  <si>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</si>
  <si>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</si>
  <si>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</si>
  <si>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</si>
  <si>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</si>
  <si>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</si>
  <si>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</si>
  <si>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</si>
  <si>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</si>
  <si>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</si>
  <si>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</si>
  <si>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</si>
  <si>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</si>
  <si>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</si>
  <si>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</si>
  <si>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</si>
  <si>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</si>
  <si>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</si>
  <si>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</si>
  <si>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</si>
  <si>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</si>
  <si>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</si>
  <si>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</si>
  <si>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</si>
  <si>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</si>
  <si>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</si>
  <si>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</si>
  <si>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</si>
  <si>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</si>
  <si>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</si>
  <si>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</si>
  <si>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</si>
  <si>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</si>
  <si>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</si>
  <si>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</si>
  <si>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</si>
  <si>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</si>
  <si>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</si>
  <si>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</si>
  <si>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</si>
  <si>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</si>
  <si>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</si>
  <si>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</si>
  <si>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</si>
  <si>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</si>
  <si>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</si>
  <si>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</si>
  <si>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</si>
  <si>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</si>
  <si>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</si>
  <si>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</si>
  <si>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</si>
  <si>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</si>
  <si>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</si>
  <si>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</si>
  <si>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</si>
  <si>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</si>
  <si>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</si>
  <si>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</si>
  <si>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</si>
  <si>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</si>
  <si>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</si>
  <si>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</si>
  <si>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</si>
  <si>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</si>
  <si>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</si>
  <si>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</si>
  <si>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Recursos limitados en conocimiento del area de Quimica</t>
  </si>
  <si>
    <t>Cotizacion</t>
  </si>
  <si>
    <t>Estudiantes de la carrera de Quimica en el CURLA</t>
  </si>
  <si>
    <t>Coordinacion de la Carrera</t>
  </si>
  <si>
    <t>Instalacion Software de caja para la automatizacion de cobro de los servicios del plan de Arbitrio y otros en los Centros Regionales</t>
  </si>
  <si>
    <t xml:space="preserve">Numero de Tesorerias Regionales </t>
  </si>
  <si>
    <t>11.1.TE</t>
  </si>
  <si>
    <t>Computadoras</t>
  </si>
  <si>
    <t>Impresora</t>
  </si>
  <si>
    <t>Impresora para emision de recibo de caja</t>
  </si>
  <si>
    <t>Impresoras multifuncional pequeña</t>
  </si>
  <si>
    <t>Impresora Multifuncional mediana</t>
  </si>
  <si>
    <t>Reportes de Ingreso</t>
  </si>
  <si>
    <t xml:space="preserve">Tesorera General </t>
  </si>
  <si>
    <t>Capacitar al personal de la Tesoreria en tema de Impuestos</t>
  </si>
  <si>
    <t>Numero de personas capacitados</t>
  </si>
  <si>
    <t>12.1.TE</t>
  </si>
  <si>
    <t>]</t>
  </si>
  <si>
    <t>11.2.TE</t>
  </si>
  <si>
    <t>11.3.TE</t>
  </si>
  <si>
    <t>Fotocopiadoras de Industrial (multifuncional)</t>
  </si>
  <si>
    <t>Impresora de etiquetas para codigo de barra</t>
  </si>
  <si>
    <t>Licencias para Docuwere</t>
  </si>
  <si>
    <t>Lector de codigo de barras</t>
  </si>
  <si>
    <t>Scaner</t>
  </si>
  <si>
    <t>Implantación del Sistema de Caja para el cobro de los servicios del plan de Arbitrios y otros en las Tesorería Regionales</t>
  </si>
  <si>
    <t>Digitalización de la documentación administrativa y recibida en la Tesorería General, como Ordenes de Pago y documentos varios</t>
  </si>
  <si>
    <t>Número de Ordenes de Pago y otros documentos digitalizados</t>
  </si>
  <si>
    <t>Documentos digitalizados que forman parte de los achivos de la Tesorería</t>
  </si>
  <si>
    <t>Implantación del Sitema  de Pago con Crédito a Cuenta de todos los pagos que se realizan en la Tesorería General.</t>
  </si>
  <si>
    <t>Pagos realizados por concepto de servicios profesionales, proveedores, viáticos, embargos, deducciones y otros.</t>
  </si>
  <si>
    <t>Ordenes de Pago y otros pagados con crédito a cuenta</t>
  </si>
  <si>
    <t>Generar Información de los ingresos recibidos en las diferentes Tesorerías Regionales, en tiempo real, para la toma de decisiones y transparencia de los recursos.</t>
  </si>
  <si>
    <t xml:space="preserve">Acceso a la documentación para facilitar la busqueda de  información requerida por los entes de control internos y externos y demas unidades </t>
  </si>
  <si>
    <t>Reportes del Sistema Docuwer e imágenes digitalizadas</t>
  </si>
  <si>
    <t xml:space="preserve">Pago de obligaciones institucionales en forma oportuna y segura con lo cual se disminuye el riesgo de manejo de cheques </t>
  </si>
  <si>
    <t>Lotes de pago</t>
  </si>
  <si>
    <t>Personal capacitado en el área de impuestos</t>
  </si>
  <si>
    <t>Capacitar a todo el personal de la Tesoreria General en temas de motivación, trabajo en equipo y servicio al cliente</t>
  </si>
  <si>
    <t>12.2.TE</t>
  </si>
  <si>
    <t>Personal capacitado en tema de motivación, trabajo en equipo y servicio al cliente</t>
  </si>
  <si>
    <t>Mejorar la calidada de los servicios prestados por la Tesorería General</t>
  </si>
  <si>
    <t>Fortalecer las capacidades del puesto para minizar errores y evitar el pago de multas a la DEI</t>
  </si>
  <si>
    <t>El no pag de multas impuestas por la DEI</t>
  </si>
  <si>
    <t>TESORERA GENERAL</t>
  </si>
  <si>
    <t>Satisfacción del público atendido</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</si>
</sst>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quot;L.&quot;#,##0.00_);[Red]\(&quot;L.&quot;#,##0.00\)"/>
    <numFmt numFmtId="165" formatCode="_(* #,##0_);_(* \(#,##0\);_(* &quot;-&quot;_);_(@_)"/>
    <numFmt numFmtId="166" formatCode="_(&quot;L.&quot;* #,##0.00_);_(&quot;L.&quot;* \(#,##0.00\);_(&quot;L.&quot;* &quot;-&quot;??_);_(@_)"/>
    <numFmt numFmtId="167" formatCode="_(* #,##0.00_);_(* \(#,##0.00\);_(* &quot;-&quot;??_);_(@_)"/>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_ &quot;L.&quot;\ * #,##0.0000_ ;_ &quot;L.&quot;\ * \-#,##0.0000_ ;_ &quot;L.&quot;\ * &quot;-&quot;??_ ;_ @_ "/>
    <numFmt numFmtId="178" formatCode="_(* #,##0.00_);_(* \(#,##0.00\);_(* &quot;-&quot;_);_(@_)"/>
    <numFmt numFmtId="179" formatCode="_(* #,##0_);_(* \(#,##0\);_(* &quot;-&quot;??_);_(@_)"/>
  </numFmts>
  <fonts count="7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8"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20" fillId="0" borderId="0" applyFont="0" applyFill="0" applyBorder="0" applyAlignment="0" applyProtection="0"/>
    <xf numFmtId="168" fontId="8"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6"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167" fontId="20" fillId="0" borderId="0" applyFont="0" applyFill="0" applyBorder="0" applyAlignment="0" applyProtection="0"/>
    <xf numFmtId="0" fontId="8" fillId="0" borderId="0"/>
  </cellStyleXfs>
  <cellXfs count="59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165" fontId="18" fillId="2" borderId="10" xfId="0" applyNumberFormat="1" applyFont="1" applyFill="1" applyBorder="1" applyAlignment="1">
      <alignment horizontal="justify" vertical="top"/>
    </xf>
    <xf numFmtId="165" fontId="18" fillId="2" borderId="10" xfId="0" applyNumberFormat="1" applyFont="1" applyFill="1" applyBorder="1" applyAlignment="1">
      <alignment horizontal="left" vertical="top" wrapText="1"/>
    </xf>
    <xf numFmtId="174" fontId="18" fillId="2" borderId="10" xfId="0" applyNumberFormat="1" applyFont="1" applyFill="1" applyBorder="1" applyAlignment="1">
      <alignment horizontal="center" vertical="top"/>
    </xf>
    <xf numFmtId="165"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21" fillId="3" borderId="3" xfId="0" applyNumberFormat="1" applyFont="1" applyFill="1" applyBorder="1" applyAlignment="1">
      <alignment horizontal="right" vertical="center"/>
    </xf>
    <xf numFmtId="165" fontId="21" fillId="3" borderId="3" xfId="10" applyNumberFormat="1" applyFont="1" applyFill="1" applyBorder="1" applyAlignment="1">
      <alignment horizontal="center" vertical="center"/>
    </xf>
    <xf numFmtId="166"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31" fillId="0" borderId="10" xfId="0" applyNumberFormat="1" applyFont="1" applyBorder="1" applyAlignment="1">
      <alignment horizontal="justify" vertical="top" wrapText="1"/>
    </xf>
    <xf numFmtId="165" fontId="31" fillId="0" borderId="11" xfId="0" applyNumberFormat="1" applyFont="1" applyBorder="1" applyAlignment="1">
      <alignment horizontal="justify" vertical="top"/>
    </xf>
    <xf numFmtId="165"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3" fontId="31" fillId="0" borderId="10" xfId="0" applyNumberFormat="1" applyFont="1" applyBorder="1" applyAlignment="1">
      <alignment horizontal="center" vertical="top"/>
    </xf>
    <xf numFmtId="173"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3"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165"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6" fontId="42" fillId="0" borderId="0" xfId="18" applyNumberFormat="1" applyFont="1" applyAlignment="1">
      <alignment vertical="center"/>
    </xf>
    <xf numFmtId="0" fontId="43" fillId="0" borderId="0" xfId="0" applyFont="1" applyAlignment="1">
      <alignment vertical="center"/>
    </xf>
    <xf numFmtId="176"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5" fontId="22" fillId="2" borderId="14" xfId="0" applyNumberFormat="1" applyFont="1" applyFill="1" applyBorder="1" applyAlignment="1">
      <alignment vertical="center"/>
    </xf>
    <xf numFmtId="165"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5"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5" fontId="22" fillId="5" borderId="19" xfId="0" applyNumberFormat="1" applyFont="1" applyFill="1" applyBorder="1" applyAlignment="1">
      <alignment vertical="center"/>
    </xf>
    <xf numFmtId="165" fontId="22" fillId="2" borderId="19" xfId="0" applyNumberFormat="1" applyFont="1" applyFill="1" applyBorder="1" applyAlignment="1">
      <alignment vertical="center"/>
    </xf>
    <xf numFmtId="165"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5"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165"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165"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5" fontId="22" fillId="2" borderId="10" xfId="0" applyNumberFormat="1" applyFont="1" applyFill="1" applyBorder="1" applyAlignment="1">
      <alignment vertical="center"/>
    </xf>
    <xf numFmtId="165" fontId="22" fillId="5" borderId="17" xfId="0" applyNumberFormat="1" applyFont="1" applyFill="1" applyBorder="1" applyAlignment="1">
      <alignment vertical="center"/>
    </xf>
    <xf numFmtId="165" fontId="22" fillId="2" borderId="22" xfId="0" applyNumberFormat="1" applyFont="1" applyFill="1" applyBorder="1" applyAlignment="1">
      <alignment vertical="center"/>
    </xf>
    <xf numFmtId="165"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165"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165"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165" fontId="22" fillId="2" borderId="15" xfId="0" applyNumberFormat="1" applyFont="1" applyFill="1" applyBorder="1" applyAlignment="1">
      <alignment vertical="center"/>
    </xf>
    <xf numFmtId="165" fontId="22" fillId="2" borderId="21" xfId="0" applyNumberFormat="1" applyFont="1" applyFill="1" applyBorder="1" applyAlignment="1">
      <alignment vertical="center"/>
    </xf>
    <xf numFmtId="165" fontId="22" fillId="2" borderId="35" xfId="0" applyNumberFormat="1" applyFont="1" applyFill="1" applyBorder="1" applyAlignment="1">
      <alignment vertical="center"/>
    </xf>
    <xf numFmtId="165"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165"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165"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165"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165" fontId="22"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165" fontId="22" fillId="2" borderId="15" xfId="0" applyNumberFormat="1" applyFont="1" applyFill="1" applyBorder="1" applyAlignment="1">
      <alignment horizontal="center" vertical="center"/>
    </xf>
    <xf numFmtId="165" fontId="22" fillId="2" borderId="11" xfId="0" applyNumberFormat="1" applyFont="1" applyFill="1" applyBorder="1" applyAlignment="1">
      <alignment horizontal="center" vertical="center"/>
    </xf>
    <xf numFmtId="165" fontId="22" fillId="2" borderId="10" xfId="0" applyNumberFormat="1" applyFont="1" applyFill="1" applyBorder="1" applyAlignment="1">
      <alignment horizontal="center" vertical="center"/>
    </xf>
    <xf numFmtId="165" fontId="22" fillId="2" borderId="12" xfId="0" applyNumberFormat="1" applyFont="1" applyFill="1" applyBorder="1" applyAlignment="1">
      <alignment horizontal="center" vertical="center"/>
    </xf>
    <xf numFmtId="165" fontId="22" fillId="2" borderId="26" xfId="0" applyNumberFormat="1" applyFont="1" applyFill="1" applyBorder="1" applyAlignment="1">
      <alignment horizontal="center" vertical="center"/>
    </xf>
    <xf numFmtId="165" fontId="21" fillId="6" borderId="24" xfId="0" applyNumberFormat="1" applyFont="1" applyFill="1" applyBorder="1" applyAlignment="1">
      <alignment horizontal="center" vertical="center"/>
    </xf>
    <xf numFmtId="176" fontId="42" fillId="0" borderId="0" xfId="18" applyNumberFormat="1" applyFont="1" applyAlignment="1">
      <alignment horizontal="center" vertical="center"/>
    </xf>
    <xf numFmtId="176" fontId="44" fillId="0" borderId="0" xfId="18" applyNumberFormat="1" applyFont="1" applyAlignment="1">
      <alignment horizontal="center" vertical="center"/>
    </xf>
    <xf numFmtId="165"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6"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6"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6"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6"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167"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166" fontId="0" fillId="0" borderId="0" xfId="0" applyNumberFormat="1" applyAlignment="1">
      <alignment vertical="center"/>
    </xf>
    <xf numFmtId="0" fontId="14" fillId="0" borderId="0" xfId="0" applyFont="1" applyAlignment="1">
      <alignment horizontal="left" vertical="center" indent="11"/>
    </xf>
    <xf numFmtId="175"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6"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167"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6" fontId="14"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165"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165"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167" fontId="33" fillId="0" borderId="26" xfId="18" applyFont="1" applyBorder="1" applyAlignment="1">
      <alignment horizontal="center" vertical="center" wrapText="1"/>
    </xf>
    <xf numFmtId="167" fontId="33" fillId="10" borderId="26" xfId="18" applyFont="1" applyFill="1" applyBorder="1" applyAlignment="1">
      <alignment vertical="center" wrapText="1"/>
    </xf>
    <xf numFmtId="167" fontId="33" fillId="10" borderId="26" xfId="18" applyFont="1" applyFill="1" applyBorder="1" applyAlignment="1">
      <alignment vertical="top" wrapText="1"/>
    </xf>
    <xf numFmtId="167" fontId="0" fillId="0" borderId="0" xfId="18" applyFont="1"/>
    <xf numFmtId="167" fontId="33" fillId="10" borderId="26" xfId="18" applyFont="1" applyFill="1" applyBorder="1" applyAlignment="1">
      <alignment horizontal="right" vertical="top" wrapText="1"/>
    </xf>
    <xf numFmtId="167" fontId="33" fillId="10" borderId="26" xfId="18" applyFont="1" applyFill="1" applyBorder="1" applyAlignment="1">
      <alignment horizontal="right" wrapText="1"/>
    </xf>
    <xf numFmtId="0" fontId="56" fillId="0" borderId="0" xfId="0" applyFont="1" applyAlignment="1">
      <alignment horizontal="center" vertical="center"/>
    </xf>
    <xf numFmtId="167" fontId="56" fillId="0" borderId="0" xfId="18" applyFont="1" applyAlignment="1">
      <alignment vertical="center"/>
    </xf>
    <xf numFmtId="176" fontId="56" fillId="0" borderId="0" xfId="18" applyNumberFormat="1" applyFont="1" applyAlignment="1">
      <alignment vertical="center"/>
    </xf>
    <xf numFmtId="176"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164"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167"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167"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167" fontId="33" fillId="2" borderId="26" xfId="18" applyFont="1" applyFill="1" applyBorder="1" applyAlignment="1">
      <alignment horizontal="center" vertical="center" wrapText="1"/>
    </xf>
    <xf numFmtId="165"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167" fontId="33" fillId="10" borderId="26" xfId="18" applyNumberFormat="1" applyFont="1" applyFill="1" applyBorder="1" applyAlignment="1">
      <alignment vertical="top" wrapText="1"/>
    </xf>
    <xf numFmtId="167" fontId="33" fillId="10" borderId="26" xfId="19" applyNumberFormat="1" applyFont="1" applyFill="1" applyBorder="1" applyAlignment="1">
      <alignment horizontal="right" vertical="top" wrapText="1"/>
    </xf>
    <xf numFmtId="167"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167" fontId="33" fillId="10" borderId="26" xfId="19" applyNumberFormat="1" applyFont="1" applyFill="1" applyBorder="1" applyAlignment="1">
      <alignment horizontal="right" wrapText="1"/>
    </xf>
    <xf numFmtId="167"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167" fontId="0" fillId="0" borderId="0" xfId="18" applyFont="1" applyAlignment="1">
      <alignment vertical="center"/>
    </xf>
    <xf numFmtId="165"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165" fontId="22" fillId="2" borderId="9" xfId="0" applyNumberFormat="1" applyFont="1" applyFill="1" applyBorder="1" applyAlignment="1">
      <alignment vertical="center"/>
    </xf>
    <xf numFmtId="165"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165"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165" fontId="21" fillId="0" borderId="0" xfId="0" applyNumberFormat="1" applyFont="1" applyFill="1" applyBorder="1" applyAlignment="1">
      <alignment horizontal="right" vertical="center"/>
    </xf>
    <xf numFmtId="165"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167"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166"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167" fontId="36" fillId="2" borderId="26" xfId="18" applyFont="1" applyFill="1" applyBorder="1" applyAlignment="1">
      <alignment horizontal="center" vertical="center" wrapText="1"/>
    </xf>
    <xf numFmtId="0" fontId="27" fillId="8" borderId="0" xfId="19" applyFont="1" applyFill="1" applyBorder="1" applyAlignment="1">
      <alignment vertical="center"/>
    </xf>
    <xf numFmtId="167"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167"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167"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167"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5"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167" fontId="33" fillId="0" borderId="26" xfId="16" applyNumberFormat="1" applyFont="1" applyBorder="1" applyAlignment="1">
      <alignment horizontal="center" vertical="center" wrapText="1"/>
    </xf>
    <xf numFmtId="167" fontId="25" fillId="8" borderId="0" xfId="19" applyNumberFormat="1" applyFont="1" applyFill="1" applyBorder="1" applyAlignment="1">
      <alignment vertical="center"/>
    </xf>
    <xf numFmtId="167" fontId="27" fillId="8" borderId="13" xfId="19" applyNumberFormat="1" applyFont="1" applyFill="1" applyBorder="1" applyAlignment="1">
      <alignment vertical="center" wrapText="1"/>
    </xf>
    <xf numFmtId="167" fontId="33" fillId="0" borderId="26" xfId="19" applyNumberFormat="1" applyFont="1" applyBorder="1" applyAlignment="1">
      <alignment horizontal="center" vertical="center" wrapText="1"/>
    </xf>
    <xf numFmtId="167" fontId="33" fillId="0" borderId="26" xfId="18" applyNumberFormat="1" applyFont="1" applyBorder="1" applyAlignment="1">
      <alignment horizontal="center" vertical="center" wrapText="1"/>
    </xf>
    <xf numFmtId="167" fontId="33" fillId="0" borderId="26" xfId="17" applyNumberFormat="1" applyFont="1" applyBorder="1" applyAlignment="1">
      <alignment horizontal="center" vertical="center" wrapText="1"/>
    </xf>
    <xf numFmtId="167" fontId="33" fillId="0" borderId="0" xfId="19" applyNumberFormat="1" applyFont="1" applyBorder="1" applyAlignment="1">
      <alignment vertical="center" wrapText="1"/>
    </xf>
    <xf numFmtId="167" fontId="26" fillId="0" borderId="0" xfId="19" applyNumberFormat="1" applyFont="1" applyBorder="1" applyAlignment="1">
      <alignment vertical="center" wrapText="1"/>
    </xf>
    <xf numFmtId="167" fontId="39" fillId="0" borderId="26" xfId="19" applyNumberFormat="1" applyFont="1" applyBorder="1" applyAlignment="1">
      <alignment horizontal="center" vertical="center" wrapText="1"/>
    </xf>
    <xf numFmtId="167" fontId="39" fillId="0" borderId="26" xfId="18" applyNumberFormat="1" applyFont="1" applyBorder="1" applyAlignment="1">
      <alignment horizontal="center" vertical="center" wrapText="1"/>
    </xf>
    <xf numFmtId="167" fontId="39" fillId="0" borderId="26" xfId="18" applyNumberFormat="1" applyFont="1" applyFill="1" applyBorder="1" applyAlignment="1">
      <alignment horizontal="center" vertical="center" wrapText="1"/>
    </xf>
    <xf numFmtId="167" fontId="33" fillId="2" borderId="26" xfId="19" applyNumberFormat="1" applyFont="1" applyFill="1" applyBorder="1" applyAlignment="1">
      <alignment horizontal="center" vertical="center" wrapText="1"/>
    </xf>
    <xf numFmtId="167" fontId="33" fillId="2" borderId="26" xfId="18" applyNumberFormat="1" applyFont="1" applyFill="1" applyBorder="1" applyAlignment="1">
      <alignment horizontal="center" vertical="center" wrapText="1"/>
    </xf>
    <xf numFmtId="167" fontId="25" fillId="8" borderId="0" xfId="19" applyNumberFormat="1" applyFont="1" applyFill="1" applyBorder="1" applyAlignment="1">
      <alignment vertical="top"/>
    </xf>
    <xf numFmtId="167" fontId="27" fillId="9" borderId="13" xfId="19" applyNumberFormat="1" applyFont="1" applyFill="1" applyBorder="1" applyAlignment="1" applyProtection="1">
      <alignment vertical="top"/>
      <protection locked="0"/>
    </xf>
    <xf numFmtId="167" fontId="36" fillId="2" borderId="26" xfId="18" applyNumberFormat="1" applyFont="1" applyFill="1" applyBorder="1" applyAlignment="1">
      <alignment horizontal="center" vertical="center" wrapText="1"/>
    </xf>
    <xf numFmtId="167" fontId="0" fillId="0" borderId="0" xfId="0" applyNumberFormat="1"/>
    <xf numFmtId="167" fontId="0" fillId="0" borderId="0" xfId="18" applyNumberFormat="1" applyFont="1"/>
    <xf numFmtId="167" fontId="39" fillId="0" borderId="26" xfId="19" applyNumberFormat="1" applyFont="1" applyFill="1" applyBorder="1" applyAlignment="1">
      <alignment horizontal="center" vertical="center"/>
    </xf>
    <xf numFmtId="167" fontId="39" fillId="0" borderId="26" xfId="18" applyNumberFormat="1" applyFont="1" applyFill="1" applyBorder="1" applyAlignment="1">
      <alignment horizontal="center" vertical="center"/>
    </xf>
    <xf numFmtId="167" fontId="32" fillId="0" borderId="26" xfId="0" applyNumberFormat="1" applyFont="1" applyBorder="1" applyAlignment="1">
      <alignment horizontal="center" vertical="center" wrapText="1"/>
    </xf>
    <xf numFmtId="167" fontId="32" fillId="0" borderId="26" xfId="18" applyNumberFormat="1" applyFont="1" applyBorder="1" applyAlignment="1">
      <alignment horizontal="center" vertical="center" wrapText="1"/>
    </xf>
    <xf numFmtId="167" fontId="33" fillId="0" borderId="26" xfId="19" applyNumberFormat="1" applyFont="1" applyFill="1" applyBorder="1" applyAlignment="1">
      <alignment horizontal="center" vertical="center" wrapText="1"/>
    </xf>
    <xf numFmtId="167" fontId="33" fillId="0" borderId="26" xfId="18" applyNumberFormat="1" applyFont="1" applyFill="1" applyBorder="1" applyAlignment="1">
      <alignment horizontal="center" vertical="center" wrapText="1"/>
    </xf>
    <xf numFmtId="167" fontId="33" fillId="0" borderId="26" xfId="17" applyNumberFormat="1" applyFont="1" applyFill="1" applyBorder="1" applyAlignment="1">
      <alignment horizontal="center" vertical="center" wrapText="1"/>
    </xf>
    <xf numFmtId="167" fontId="33" fillId="0" borderId="26" xfId="16" applyNumberFormat="1" applyFont="1" applyFill="1" applyBorder="1" applyAlignment="1">
      <alignment horizontal="center" vertical="center" wrapText="1"/>
    </xf>
    <xf numFmtId="167" fontId="37" fillId="0" borderId="26" xfId="16" applyNumberFormat="1" applyFont="1" applyFill="1" applyBorder="1" applyAlignment="1">
      <alignment horizontal="center" vertical="center" wrapText="1"/>
    </xf>
    <xf numFmtId="167"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167"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166" fontId="0" fillId="0" borderId="14" xfId="18" applyNumberFormat="1" applyFont="1" applyBorder="1" applyAlignment="1">
      <alignment vertical="center"/>
    </xf>
    <xf numFmtId="166" fontId="0" fillId="0" borderId="17" xfId="18" applyNumberFormat="1" applyFont="1" applyBorder="1" applyAlignment="1">
      <alignment vertical="center"/>
    </xf>
    <xf numFmtId="166" fontId="0" fillId="0" borderId="17" xfId="18" applyNumberFormat="1" applyFont="1" applyFill="1" applyBorder="1" applyAlignment="1">
      <alignment vertical="center"/>
    </xf>
    <xf numFmtId="166" fontId="0" fillId="0" borderId="22" xfId="18" applyNumberFormat="1" applyFont="1" applyFill="1" applyBorder="1" applyAlignment="1">
      <alignment vertical="center"/>
    </xf>
    <xf numFmtId="0" fontId="14" fillId="0" borderId="47" xfId="0" applyFont="1" applyBorder="1" applyAlignment="1">
      <alignment horizontal="center" vertical="center"/>
    </xf>
    <xf numFmtId="166" fontId="14" fillId="0" borderId="48" xfId="0" applyNumberFormat="1" applyFont="1" applyBorder="1" applyAlignment="1">
      <alignment horizontal="center" vertical="center"/>
    </xf>
    <xf numFmtId="0" fontId="14" fillId="0" borderId="32" xfId="0" applyFont="1" applyFill="1" applyBorder="1" applyAlignment="1">
      <alignment vertical="center"/>
    </xf>
    <xf numFmtId="166" fontId="14" fillId="0" borderId="50" xfId="18" applyNumberFormat="1" applyFont="1" applyFill="1" applyBorder="1" applyAlignment="1">
      <alignment vertical="center"/>
    </xf>
    <xf numFmtId="0" fontId="14" fillId="0" borderId="48" xfId="0" applyFont="1" applyBorder="1" applyAlignment="1">
      <alignment horizontal="center" vertical="center"/>
    </xf>
    <xf numFmtId="166" fontId="14" fillId="0" borderId="49" xfId="0" applyNumberFormat="1" applyFont="1" applyBorder="1" applyAlignment="1">
      <alignment horizontal="center" vertical="center"/>
    </xf>
    <xf numFmtId="0" fontId="63" fillId="17" borderId="6" xfId="0" applyFont="1" applyFill="1" applyBorder="1" applyAlignment="1">
      <alignment vertical="center"/>
    </xf>
    <xf numFmtId="166" fontId="63" fillId="17" borderId="3" xfId="0" applyNumberFormat="1" applyFont="1" applyFill="1" applyBorder="1" applyAlignment="1">
      <alignment vertical="center"/>
    </xf>
    <xf numFmtId="176" fontId="43" fillId="0" borderId="0" xfId="18" applyNumberFormat="1" applyFont="1" applyAlignment="1">
      <alignment vertical="center"/>
    </xf>
    <xf numFmtId="0" fontId="0" fillId="0" borderId="51" xfId="0" applyFont="1" applyBorder="1" applyAlignment="1">
      <alignment horizontal="left" vertical="center"/>
    </xf>
    <xf numFmtId="166" fontId="0" fillId="0" borderId="52" xfId="0" applyNumberFormat="1" applyBorder="1" applyAlignment="1">
      <alignment vertical="center"/>
    </xf>
    <xf numFmtId="0" fontId="0" fillId="0" borderId="31" xfId="0" applyFont="1" applyBorder="1" applyAlignment="1">
      <alignment horizontal="left" vertical="center"/>
    </xf>
    <xf numFmtId="166" fontId="0" fillId="0" borderId="29" xfId="0" applyNumberFormat="1" applyBorder="1" applyAlignment="1">
      <alignment vertical="center"/>
    </xf>
    <xf numFmtId="166" fontId="0" fillId="0" borderId="49" xfId="0" applyNumberFormat="1" applyFill="1" applyBorder="1" applyAlignment="1">
      <alignment horizontal="center" vertical="center"/>
    </xf>
    <xf numFmtId="0" fontId="0" fillId="0" borderId="53" xfId="0" applyFont="1" applyBorder="1" applyAlignment="1">
      <alignment horizontal="left" vertical="center"/>
    </xf>
    <xf numFmtId="166" fontId="0" fillId="0" borderId="54" xfId="0" applyNumberFormat="1" applyBorder="1" applyAlignment="1">
      <alignment vertical="center"/>
    </xf>
    <xf numFmtId="0" fontId="71" fillId="0" borderId="53" xfId="0" applyFont="1" applyBorder="1" applyAlignment="1">
      <alignment horizontal="left" vertical="center"/>
    </xf>
    <xf numFmtId="166"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166"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6" fontId="14" fillId="3" borderId="0" xfId="18" applyNumberFormat="1" applyFont="1" applyFill="1" applyAlignment="1">
      <alignment horizontal="left" vertical="center"/>
    </xf>
    <xf numFmtId="176" fontId="0" fillId="3" borderId="0" xfId="18" applyNumberFormat="1" applyFont="1" applyFill="1" applyAlignment="1">
      <alignment horizontal="left" vertical="center"/>
    </xf>
    <xf numFmtId="0" fontId="0" fillId="3" borderId="0" xfId="0" applyFill="1" applyAlignment="1">
      <alignment horizontal="left" vertical="center"/>
    </xf>
    <xf numFmtId="165" fontId="46" fillId="3" borderId="0" xfId="10" applyNumberFormat="1" applyFont="1" applyFill="1" applyAlignment="1">
      <alignment vertical="center"/>
    </xf>
    <xf numFmtId="167" fontId="0" fillId="3" borderId="0" xfId="0" applyNumberFormat="1" applyFill="1" applyAlignment="1">
      <alignment vertical="center"/>
    </xf>
    <xf numFmtId="167"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7" fontId="23" fillId="22" borderId="0" xfId="0" applyNumberFormat="1" applyFont="1" applyFill="1" applyAlignment="1">
      <alignment vertical="center"/>
    </xf>
    <xf numFmtId="0" fontId="14" fillId="22" borderId="0" xfId="0" applyFont="1" applyFill="1" applyAlignment="1">
      <alignment vertical="center"/>
    </xf>
    <xf numFmtId="177" fontId="0" fillId="0" borderId="0" xfId="0" applyNumberFormat="1"/>
    <xf numFmtId="0" fontId="14" fillId="0" borderId="6" xfId="0" applyFont="1" applyFill="1" applyBorder="1" applyAlignment="1">
      <alignment vertical="center"/>
    </xf>
    <xf numFmtId="166" fontId="14" fillId="0" borderId="3" xfId="0" applyNumberFormat="1" applyFont="1" applyFill="1" applyBorder="1" applyAlignment="1">
      <alignment vertical="center"/>
    </xf>
    <xf numFmtId="0" fontId="0" fillId="0" borderId="14" xfId="0" applyBorder="1" applyAlignment="1">
      <alignment vertical="center"/>
    </xf>
    <xf numFmtId="166" fontId="0" fillId="0" borderId="9" xfId="0" applyNumberFormat="1" applyBorder="1" applyAlignment="1">
      <alignment vertical="center"/>
    </xf>
    <xf numFmtId="0" fontId="0" fillId="0" borderId="17" xfId="0" applyBorder="1" applyAlignment="1">
      <alignment vertical="center"/>
    </xf>
    <xf numFmtId="166" fontId="0" fillId="0" borderId="10" xfId="0" applyNumberFormat="1" applyBorder="1" applyAlignment="1">
      <alignment vertical="center"/>
    </xf>
    <xf numFmtId="0" fontId="0" fillId="0" borderId="22" xfId="0" applyBorder="1" applyAlignment="1">
      <alignment vertical="center"/>
    </xf>
    <xf numFmtId="166" fontId="0" fillId="0" borderId="20" xfId="0" applyNumberFormat="1" applyBorder="1" applyAlignment="1">
      <alignment vertical="center"/>
    </xf>
    <xf numFmtId="0" fontId="0" fillId="0" borderId="38" xfId="0" applyBorder="1" applyAlignment="1">
      <alignment vertical="center"/>
    </xf>
    <xf numFmtId="166" fontId="0" fillId="0" borderId="57" xfId="0" applyNumberFormat="1" applyBorder="1" applyAlignment="1">
      <alignment vertical="center"/>
    </xf>
    <xf numFmtId="0" fontId="0" fillId="0" borderId="55" xfId="0" applyBorder="1" applyAlignment="1">
      <alignment vertical="center"/>
    </xf>
    <xf numFmtId="166"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167"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1" fontId="33" fillId="0" borderId="26" xfId="16" applyNumberFormat="1" applyFont="1" applyBorder="1" applyAlignment="1">
      <alignment horizontal="center" vertical="center" wrapText="1"/>
    </xf>
    <xf numFmtId="1" fontId="33" fillId="0" borderId="26" xfId="19" applyNumberFormat="1" applyFont="1" applyBorder="1" applyAlignment="1">
      <alignment horizontal="center" vertical="center" wrapText="1"/>
    </xf>
    <xf numFmtId="0" fontId="22" fillId="3" borderId="10" xfId="0" applyFont="1" applyFill="1" applyBorder="1" applyAlignment="1">
      <alignment vertical="center"/>
    </xf>
    <xf numFmtId="1" fontId="32" fillId="0" borderId="26" xfId="0" applyNumberFormat="1" applyFont="1" applyBorder="1" applyAlignment="1">
      <alignment horizontal="center" vertical="center" wrapText="1"/>
    </xf>
    <xf numFmtId="178" fontId="22" fillId="5" borderId="38" xfId="0" applyNumberFormat="1" applyFont="1" applyFill="1" applyBorder="1" applyAlignment="1">
      <alignment vertical="center"/>
    </xf>
    <xf numFmtId="179" fontId="33" fillId="0" borderId="26" xfId="19" applyNumberFormat="1" applyFont="1" applyFill="1" applyBorder="1" applyAlignment="1">
      <alignment horizontal="center" vertical="center" wrapText="1"/>
    </xf>
    <xf numFmtId="1" fontId="32" fillId="0" borderId="26" xfId="0"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7"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66" formatCode="_(&quot;L.&quot;* #,##0.00_);_(&quot;L.&quot;* \(#,##0.00\);_(&quot;L.&quot;* &quot;-&quot;??_);_(@_)"/>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166" formatCode="_(&quot;L.&quot;* #,##0.00_);_(&quot;L.&quot;* \(#,##0.00\);_(&quot;L.&quot;* &quot;-&quot;??_);_(@_)"/>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66" formatCode="_(&quot;L.&quot;* #,##0.00_);_(&quot;L.&quot;* \(#,##0.00\);_(&quot;L.&quot;* &quot;-&quot;??_);_(@_)"/>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6" formatCode="_ * #,##0_ ;_ * \-#,##0_ ;_ * &quot;-&quot;??_ ;_ @_ "/>
      <alignment horizontal="general" vertical="center" textRotation="0" wrapText="0" indent="0" justifyLastLine="0" shrinkToFit="0" readingOrder="0"/>
    </dxf>
    <dxf>
      <font>
        <sz val="14"/>
      </font>
      <numFmt numFmtId="176"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67" formatCode="_(* #,##0.00_);_(* \(#,##0.00\);_(* &quot;-&quot;??_);_(@_)"/>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5</c:v>
                </c:pt>
                <c:pt idx="15">
                  <c:v>0</c:v>
                </c:pt>
                <c:pt idx="16">
                  <c:v>0</c:v>
                </c:pt>
              </c:numCache>
            </c:numRef>
          </c:val>
        </c:ser>
        <c:dLbls>
          <c:showLegendKey val="0"/>
          <c:showVal val="0"/>
          <c:showCatName val="0"/>
          <c:showSerName val="0"/>
          <c:showPercent val="0"/>
          <c:showBubbleSize val="0"/>
        </c:dLbls>
        <c:gapWidth val="150"/>
        <c:shape val="box"/>
        <c:axId val="101748272"/>
        <c:axId val="101748832"/>
        <c:axId val="0"/>
      </c:bar3DChart>
      <c:catAx>
        <c:axId val="101748272"/>
        <c:scaling>
          <c:orientation val="minMax"/>
        </c:scaling>
        <c:delete val="0"/>
        <c:axPos val="b"/>
        <c:numFmt formatCode="General" sourceLinked="0"/>
        <c:majorTickMark val="none"/>
        <c:minorTickMark val="none"/>
        <c:tickLblPos val="nextTo"/>
        <c:txPr>
          <a:bodyPr/>
          <a:lstStyle/>
          <a:p>
            <a:pPr>
              <a:defRPr lang="es-HN"/>
            </a:pPr>
            <a:endParaRPr lang="es-HN"/>
          </a:p>
        </c:txPr>
        <c:crossAx val="101748832"/>
        <c:crosses val="autoZero"/>
        <c:auto val="1"/>
        <c:lblAlgn val="ctr"/>
        <c:lblOffset val="100"/>
        <c:noMultiLvlLbl val="0"/>
      </c:catAx>
      <c:valAx>
        <c:axId val="1017488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174827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101751632"/>
        <c:axId val="101752192"/>
        <c:axId val="0"/>
      </c:bar3DChart>
      <c:catAx>
        <c:axId val="101751632"/>
        <c:scaling>
          <c:orientation val="minMax"/>
        </c:scaling>
        <c:delete val="0"/>
        <c:axPos val="b"/>
        <c:numFmt formatCode="General" sourceLinked="0"/>
        <c:majorTickMark val="none"/>
        <c:minorTickMark val="none"/>
        <c:tickLblPos val="nextTo"/>
        <c:txPr>
          <a:bodyPr/>
          <a:lstStyle/>
          <a:p>
            <a:pPr>
              <a:defRPr lang="es-HN"/>
            </a:pPr>
            <a:endParaRPr lang="es-HN"/>
          </a:p>
        </c:txPr>
        <c:crossAx val="101752192"/>
        <c:crosses val="autoZero"/>
        <c:auto val="1"/>
        <c:lblAlgn val="ctr"/>
        <c:lblOffset val="100"/>
        <c:noMultiLvlLbl val="0"/>
      </c:catAx>
      <c:valAx>
        <c:axId val="10175219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175163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13</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67396752"/>
        <c:axId val="167397312"/>
        <c:axId val="0"/>
      </c:bar3DChart>
      <c:catAx>
        <c:axId val="167396752"/>
        <c:scaling>
          <c:orientation val="minMax"/>
        </c:scaling>
        <c:delete val="0"/>
        <c:axPos val="b"/>
        <c:numFmt formatCode="General" sourceLinked="0"/>
        <c:majorTickMark val="none"/>
        <c:minorTickMark val="none"/>
        <c:tickLblPos val="nextTo"/>
        <c:txPr>
          <a:bodyPr/>
          <a:lstStyle/>
          <a:p>
            <a:pPr>
              <a:defRPr lang="es-HN"/>
            </a:pPr>
            <a:endParaRPr lang="es-HN"/>
          </a:p>
        </c:txPr>
        <c:crossAx val="167397312"/>
        <c:crosses val="autoZero"/>
        <c:auto val="1"/>
        <c:lblAlgn val="ctr"/>
        <c:lblOffset val="100"/>
        <c:noMultiLvlLbl val="0"/>
      </c:catAx>
      <c:valAx>
        <c:axId val="1673973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6739675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3406357</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9</xdr:col>
      <xdr:colOff>3241450</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6510</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16"/>
      <c r="U2" s="516"/>
      <c r="V2" s="516"/>
      <c r="W2" s="516"/>
      <c r="X2" s="516"/>
      <c r="Y2" s="516"/>
      <c r="Z2" s="516"/>
      <c r="AA2" s="516"/>
      <c r="AB2" s="516"/>
      <c r="AC2" s="516" t="s">
        <v>25</v>
      </c>
      <c r="AD2" s="516"/>
      <c r="AE2" s="516"/>
      <c r="AF2" s="516"/>
      <c r="AG2" s="516"/>
      <c r="AH2" s="516"/>
      <c r="AI2" s="516"/>
      <c r="AJ2" s="516"/>
    </row>
    <row r="3" spans="2:36" ht="16.5" customHeight="1" x14ac:dyDescent="0.25">
      <c r="B3" s="33" t="s">
        <v>7</v>
      </c>
      <c r="C3" s="33"/>
      <c r="D3" s="33"/>
      <c r="E3" s="33"/>
      <c r="F3" s="33"/>
      <c r="G3" s="33"/>
      <c r="H3" s="33"/>
      <c r="I3" s="33"/>
      <c r="J3" s="33"/>
      <c r="K3" s="33"/>
      <c r="L3" s="33"/>
      <c r="M3" s="33"/>
      <c r="N3" s="33"/>
      <c r="O3" s="33"/>
      <c r="P3" s="33"/>
      <c r="Q3" s="33"/>
      <c r="R3" s="33"/>
      <c r="S3" s="33"/>
      <c r="T3" s="516"/>
      <c r="U3" s="516"/>
      <c r="V3" s="516"/>
      <c r="W3" s="516"/>
      <c r="X3" s="516"/>
      <c r="Y3" s="516"/>
      <c r="Z3" s="516"/>
      <c r="AA3" s="516"/>
      <c r="AB3" s="516"/>
      <c r="AC3" s="516" t="s">
        <v>7</v>
      </c>
      <c r="AD3" s="516"/>
      <c r="AE3" s="516"/>
      <c r="AF3" s="516"/>
      <c r="AG3" s="516"/>
      <c r="AH3" s="516"/>
      <c r="AI3" s="516"/>
      <c r="AJ3" s="516"/>
    </row>
    <row r="4" spans="2:36" ht="12.75" customHeight="1" x14ac:dyDescent="0.25">
      <c r="B4" s="33" t="s">
        <v>36</v>
      </c>
      <c r="C4" s="33"/>
      <c r="D4" s="33"/>
      <c r="E4" s="33"/>
      <c r="F4" s="33"/>
      <c r="G4" s="33"/>
      <c r="H4" s="33"/>
      <c r="I4" s="33"/>
      <c r="J4" s="33"/>
      <c r="K4" s="33"/>
      <c r="L4" s="33"/>
      <c r="M4" s="33"/>
      <c r="N4" s="33"/>
      <c r="O4" s="33"/>
      <c r="P4" s="33"/>
      <c r="Q4" s="33"/>
      <c r="R4" s="33"/>
      <c r="S4" s="33"/>
      <c r="T4" s="516"/>
      <c r="U4" s="516"/>
      <c r="V4" s="516"/>
      <c r="W4" s="516"/>
      <c r="X4" s="516"/>
      <c r="Y4" s="516"/>
      <c r="Z4" s="516"/>
      <c r="AA4" s="516"/>
      <c r="AB4" s="516"/>
      <c r="AC4" s="516" t="s">
        <v>36</v>
      </c>
      <c r="AD4" s="516"/>
      <c r="AE4" s="516"/>
      <c r="AF4" s="516"/>
      <c r="AG4" s="516"/>
      <c r="AH4" s="516"/>
      <c r="AI4" s="516"/>
      <c r="AJ4" s="516"/>
    </row>
    <row r="5" spans="2:36" ht="15.75" x14ac:dyDescent="0.25">
      <c r="B5" s="2"/>
      <c r="C5" s="2"/>
      <c r="D5" s="2"/>
    </row>
    <row r="6" spans="2:36" ht="16.5" thickBot="1" x14ac:dyDescent="0.3">
      <c r="B6" s="2"/>
      <c r="C6" s="2"/>
      <c r="D6" s="2"/>
    </row>
    <row r="7" spans="2:36" ht="75.75" customHeight="1" x14ac:dyDescent="0.25">
      <c r="B7" s="513" t="s">
        <v>20</v>
      </c>
      <c r="C7" s="513" t="s">
        <v>38</v>
      </c>
      <c r="D7" s="513" t="s">
        <v>39</v>
      </c>
      <c r="E7" s="522" t="s">
        <v>40</v>
      </c>
      <c r="F7" s="513" t="s">
        <v>37</v>
      </c>
      <c r="G7" s="522" t="s">
        <v>9</v>
      </c>
      <c r="H7" s="511" t="s">
        <v>0</v>
      </c>
      <c r="I7" s="511" t="s">
        <v>8</v>
      </c>
      <c r="J7" s="511" t="s">
        <v>16</v>
      </c>
      <c r="K7" s="511"/>
      <c r="L7" s="511" t="s">
        <v>13</v>
      </c>
      <c r="M7" s="511"/>
      <c r="N7" s="511"/>
      <c r="O7" s="511"/>
      <c r="P7" s="511"/>
      <c r="Q7" s="511"/>
      <c r="R7" s="511"/>
      <c r="S7" s="511"/>
      <c r="T7" s="513" t="s">
        <v>14</v>
      </c>
      <c r="U7" s="511" t="s">
        <v>18</v>
      </c>
      <c r="V7" s="511" t="s">
        <v>26</v>
      </c>
      <c r="W7" s="511"/>
      <c r="X7" s="511" t="s">
        <v>15</v>
      </c>
      <c r="Y7" s="511" t="s">
        <v>17</v>
      </c>
      <c r="Z7" s="511"/>
      <c r="AA7" s="511" t="s">
        <v>22</v>
      </c>
      <c r="AB7" s="511" t="s">
        <v>32</v>
      </c>
      <c r="AC7" s="517" t="s">
        <v>31</v>
      </c>
      <c r="AD7" s="517"/>
      <c r="AE7" s="517"/>
      <c r="AF7" s="517"/>
      <c r="AG7" s="511" t="s">
        <v>28</v>
      </c>
      <c r="AH7" s="511" t="s">
        <v>29</v>
      </c>
      <c r="AI7" s="511" t="s">
        <v>1</v>
      </c>
      <c r="AJ7" s="511" t="s">
        <v>2</v>
      </c>
    </row>
    <row r="8" spans="2:36" ht="15.75" customHeight="1" x14ac:dyDescent="0.25">
      <c r="B8" s="514"/>
      <c r="C8" s="514"/>
      <c r="D8" s="514"/>
      <c r="E8" s="523"/>
      <c r="F8" s="514"/>
      <c r="G8" s="523"/>
      <c r="H8" s="512"/>
      <c r="I8" s="512"/>
      <c r="J8" s="512" t="s">
        <v>33</v>
      </c>
      <c r="K8" s="512" t="s">
        <v>19</v>
      </c>
      <c r="L8" s="515" t="s">
        <v>3</v>
      </c>
      <c r="M8" s="515"/>
      <c r="N8" s="515" t="s">
        <v>4</v>
      </c>
      <c r="O8" s="515"/>
      <c r="P8" s="515" t="s">
        <v>5</v>
      </c>
      <c r="Q8" s="515"/>
      <c r="R8" s="515" t="s">
        <v>6</v>
      </c>
      <c r="S8" s="515"/>
      <c r="T8" s="514"/>
      <c r="U8" s="512"/>
      <c r="V8" s="512" t="s">
        <v>23</v>
      </c>
      <c r="W8" s="512" t="s">
        <v>21</v>
      </c>
      <c r="X8" s="512"/>
      <c r="Y8" s="512" t="s">
        <v>23</v>
      </c>
      <c r="Z8" s="512" t="s">
        <v>21</v>
      </c>
      <c r="AA8" s="512"/>
      <c r="AB8" s="512"/>
      <c r="AC8" s="14" t="s">
        <v>3</v>
      </c>
      <c r="AD8" s="14" t="s">
        <v>4</v>
      </c>
      <c r="AE8" s="14" t="s">
        <v>5</v>
      </c>
      <c r="AF8" s="14" t="s">
        <v>6</v>
      </c>
      <c r="AG8" s="512"/>
      <c r="AH8" s="512"/>
      <c r="AI8" s="512"/>
      <c r="AJ8" s="512"/>
    </row>
    <row r="9" spans="2:36" ht="78.75" x14ac:dyDescent="0.25">
      <c r="B9" s="514"/>
      <c r="C9" s="514"/>
      <c r="D9" s="514"/>
      <c r="E9" s="523"/>
      <c r="F9" s="514"/>
      <c r="G9" s="523"/>
      <c r="H9" s="512"/>
      <c r="I9" s="512"/>
      <c r="J9" s="512"/>
      <c r="K9" s="512"/>
      <c r="L9" s="32" t="s">
        <v>11</v>
      </c>
      <c r="M9" s="32" t="s">
        <v>12</v>
      </c>
      <c r="N9" s="32" t="s">
        <v>11</v>
      </c>
      <c r="O9" s="32" t="s">
        <v>12</v>
      </c>
      <c r="P9" s="32" t="s">
        <v>11</v>
      </c>
      <c r="Q9" s="32" t="s">
        <v>12</v>
      </c>
      <c r="R9" s="32" t="s">
        <v>11</v>
      </c>
      <c r="S9" s="32" t="s">
        <v>12</v>
      </c>
      <c r="T9" s="514"/>
      <c r="U9" s="512"/>
      <c r="V9" s="512"/>
      <c r="W9" s="512"/>
      <c r="X9" s="512"/>
      <c r="Y9" s="512"/>
      <c r="Z9" s="512"/>
      <c r="AA9" s="512"/>
      <c r="AB9" s="512"/>
      <c r="AC9" s="14" t="s">
        <v>24</v>
      </c>
      <c r="AD9" s="14" t="s">
        <v>24</v>
      </c>
      <c r="AE9" s="14" t="s">
        <v>24</v>
      </c>
      <c r="AF9" s="14" t="s">
        <v>24</v>
      </c>
      <c r="AG9" s="512"/>
      <c r="AH9" s="512"/>
      <c r="AI9" s="512"/>
      <c r="AJ9" s="512"/>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20" t="s">
        <v>10</v>
      </c>
      <c r="K31" s="521"/>
      <c r="L31" s="518"/>
      <c r="M31" s="519"/>
      <c r="N31" s="518"/>
      <c r="O31" s="519"/>
      <c r="P31" s="518"/>
      <c r="Q31" s="519"/>
      <c r="R31" s="518"/>
      <c r="S31" s="51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SUM(F17:F37)</f>
        <v>0</v>
      </c>
      <c r="F10" s="70"/>
      <c r="G10" s="79"/>
      <c r="H10" s="70"/>
      <c r="I10" s="70"/>
    </row>
    <row r="11" spans="1:555" x14ac:dyDescent="0.25">
      <c r="C11" s="70"/>
      <c r="D11" s="31"/>
      <c r="E11" s="93"/>
      <c r="F11" s="93"/>
      <c r="G11" s="93"/>
      <c r="H11" s="76"/>
      <c r="I11" s="76"/>
      <c r="J11" s="76"/>
      <c r="K11" s="112"/>
    </row>
    <row r="12" spans="1:555" ht="15.75" x14ac:dyDescent="0.25">
      <c r="B12" s="93"/>
      <c r="C12" s="303" t="s">
        <v>392</v>
      </c>
      <c r="D12" s="370"/>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1453</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4">
        <f>SUM(F47:F67)</f>
        <v>0</v>
      </c>
      <c r="F40" s="70"/>
      <c r="G40" s="79"/>
      <c r="H40" s="70"/>
      <c r="I40" s="70"/>
    </row>
    <row r="41" spans="3:12" x14ac:dyDescent="0.25">
      <c r="C41" s="70"/>
      <c r="D41" s="31"/>
      <c r="E41" s="93"/>
      <c r="F41" s="93"/>
      <c r="G41" s="93"/>
      <c r="H41" s="76"/>
      <c r="I41" s="76"/>
      <c r="J41" s="76"/>
      <c r="K41" s="112"/>
    </row>
    <row r="42" spans="3:12" ht="15.75" x14ac:dyDescent="0.25">
      <c r="C42" s="303" t="s">
        <v>392</v>
      </c>
      <c r="D42" s="370"/>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1453</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4">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70"/>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1453</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4">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70"/>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1453</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4">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70"/>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1453</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4">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70"/>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1453</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J8" zoomScale="120" zoomScaleNormal="120" zoomScaleSheetLayoutView="90" workbookViewId="0">
      <selection activeCell="Q16" sqref="Q16"/>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0</v>
      </c>
      <c r="G10" s="79"/>
      <c r="H10" s="70"/>
      <c r="I10" s="70"/>
    </row>
    <row r="11" spans="1:555" x14ac:dyDescent="0.25">
      <c r="G11" s="79"/>
      <c r="H11" s="70"/>
      <c r="I11" s="70"/>
    </row>
    <row r="12" spans="1:555" x14ac:dyDescent="0.25">
      <c r="F12" s="70"/>
      <c r="G12" s="79"/>
      <c r="H12" s="70"/>
      <c r="I12" s="70"/>
    </row>
    <row r="13" spans="1:555" ht="15.75" x14ac:dyDescent="0.25">
      <c r="C13" s="303" t="s">
        <v>392</v>
      </c>
      <c r="D13" s="370"/>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topLeftCell="B1" zoomScaleNormal="100" workbookViewId="0">
      <pane ySplit="7" topLeftCell="A9" activePane="bottomLeft" state="frozen"/>
      <selection activeCell="M8" sqref="M8"/>
      <selection pane="bottomLeft" activeCell="C13" sqref="C13"/>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18" width="18" style="86" customWidth="1"/>
    <col min="19"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36" t="s">
        <v>97</v>
      </c>
      <c r="B5" s="535" t="s">
        <v>111</v>
      </c>
      <c r="C5" s="538" t="s">
        <v>86</v>
      </c>
      <c r="D5" s="538" t="s">
        <v>87</v>
      </c>
      <c r="E5" s="538" t="s">
        <v>392</v>
      </c>
      <c r="F5" s="538" t="s">
        <v>88</v>
      </c>
      <c r="G5" s="541" t="s">
        <v>100</v>
      </c>
      <c r="H5" s="547"/>
      <c r="I5" s="547"/>
      <c r="J5" s="547"/>
      <c r="K5" s="547"/>
      <c r="L5" s="547"/>
      <c r="M5" s="547"/>
      <c r="N5" s="542"/>
      <c r="O5" s="543" t="s">
        <v>101</v>
      </c>
      <c r="P5" s="544"/>
      <c r="Q5" s="535" t="s">
        <v>102</v>
      </c>
      <c r="R5" s="535" t="s">
        <v>103</v>
      </c>
      <c r="S5" s="535" t="s">
        <v>110</v>
      </c>
      <c r="T5" s="535" t="s">
        <v>109</v>
      </c>
      <c r="U5" s="532" t="s">
        <v>89</v>
      </c>
    </row>
    <row r="6" spans="1:21" ht="14.45" customHeight="1" x14ac:dyDescent="0.25">
      <c r="A6" s="536"/>
      <c r="B6" s="536"/>
      <c r="C6" s="539"/>
      <c r="D6" s="539"/>
      <c r="E6" s="539"/>
      <c r="F6" s="539"/>
      <c r="G6" s="541" t="s">
        <v>104</v>
      </c>
      <c r="H6" s="542"/>
      <c r="I6" s="541" t="s">
        <v>105</v>
      </c>
      <c r="J6" s="542"/>
      <c r="K6" s="541" t="s">
        <v>106</v>
      </c>
      <c r="L6" s="542"/>
      <c r="M6" s="541" t="s">
        <v>107</v>
      </c>
      <c r="N6" s="542"/>
      <c r="O6" s="545"/>
      <c r="P6" s="546"/>
      <c r="Q6" s="536"/>
      <c r="R6" s="536"/>
      <c r="S6" s="536"/>
      <c r="T6" s="536"/>
      <c r="U6" s="533"/>
    </row>
    <row r="7" spans="1:21" ht="25.5" x14ac:dyDescent="0.25">
      <c r="A7" s="537"/>
      <c r="B7" s="537"/>
      <c r="C7" s="540"/>
      <c r="D7" s="540"/>
      <c r="E7" s="540"/>
      <c r="F7" s="540"/>
      <c r="G7" s="442" t="s">
        <v>108</v>
      </c>
      <c r="H7" s="442" t="s">
        <v>12</v>
      </c>
      <c r="I7" s="442" t="s">
        <v>108</v>
      </c>
      <c r="J7" s="442" t="s">
        <v>12</v>
      </c>
      <c r="K7" s="442" t="s">
        <v>108</v>
      </c>
      <c r="L7" s="442" t="s">
        <v>12</v>
      </c>
      <c r="M7" s="442" t="s">
        <v>108</v>
      </c>
      <c r="N7" s="442" t="s">
        <v>12</v>
      </c>
      <c r="O7" s="442" t="s">
        <v>108</v>
      </c>
      <c r="P7" s="442" t="s">
        <v>12</v>
      </c>
      <c r="Q7" s="537"/>
      <c r="R7" s="537"/>
      <c r="S7" s="537"/>
      <c r="T7" s="537"/>
      <c r="U7" s="534"/>
    </row>
    <row r="8" spans="1:2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08.75" customHeight="1" x14ac:dyDescent="0.25">
      <c r="A9" s="554" t="s">
        <v>1374</v>
      </c>
      <c r="B9" s="551" t="s">
        <v>1375</v>
      </c>
      <c r="C9" s="325"/>
      <c r="D9" s="325"/>
      <c r="E9" s="71"/>
      <c r="F9" s="71"/>
      <c r="G9" s="203"/>
      <c r="H9" s="204"/>
      <c r="I9" s="503"/>
      <c r="J9" s="204"/>
      <c r="K9" s="203"/>
      <c r="L9" s="204"/>
      <c r="M9" s="503"/>
      <c r="N9" s="204"/>
      <c r="O9" s="380">
        <f>G9+I9+K9+M9</f>
        <v>0</v>
      </c>
      <c r="P9" s="380">
        <f>H9+J9+L9+N9</f>
        <v>0</v>
      </c>
      <c r="Q9" s="71"/>
      <c r="R9" s="71" t="s">
        <v>1539</v>
      </c>
      <c r="S9" s="71" t="s">
        <v>1540</v>
      </c>
      <c r="T9" s="71" t="s">
        <v>1541</v>
      </c>
      <c r="U9" s="71" t="s">
        <v>1542</v>
      </c>
    </row>
    <row r="10" spans="1:21" ht="15.75" x14ac:dyDescent="0.25">
      <c r="A10" s="555"/>
      <c r="B10" s="552"/>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x14ac:dyDescent="0.25">
      <c r="A11" s="555"/>
      <c r="B11" s="552"/>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x14ac:dyDescent="0.25">
      <c r="A12" s="555"/>
      <c r="B12" s="552"/>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x14ac:dyDescent="0.25">
      <c r="A13" s="555"/>
      <c r="B13" s="552"/>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x14ac:dyDescent="0.25">
      <c r="A14" s="555"/>
      <c r="B14" s="552"/>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x14ac:dyDescent="0.25">
      <c r="A15" s="555"/>
      <c r="B15" s="552"/>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x14ac:dyDescent="0.25">
      <c r="A16" s="555"/>
      <c r="B16" s="552"/>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x14ac:dyDescent="0.25">
      <c r="A17" s="555"/>
      <c r="B17" s="552"/>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71.25" customHeight="1" x14ac:dyDescent="0.25">
      <c r="A18" s="556"/>
      <c r="B18" s="553"/>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548" t="s">
        <v>1376</v>
      </c>
      <c r="B19" s="548"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x14ac:dyDescent="0.25">
      <c r="A20" s="549"/>
      <c r="B20" s="549"/>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x14ac:dyDescent="0.25">
      <c r="A21" s="549"/>
      <c r="B21" s="549"/>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x14ac:dyDescent="0.25">
      <c r="A22" s="549"/>
      <c r="B22" s="549"/>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549"/>
      <c r="B23" s="549"/>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549"/>
      <c r="B24" s="549"/>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549"/>
      <c r="B25" s="549"/>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x14ac:dyDescent="0.25">
      <c r="A26" s="549"/>
      <c r="B26" s="549"/>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x14ac:dyDescent="0.25">
      <c r="A27" s="550"/>
      <c r="B27" s="550"/>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x14ac:dyDescent="0.25">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topLeftCell="F1" zoomScale="150" zoomScaleNormal="150" workbookViewId="0">
      <pane ySplit="6" topLeftCell="A8" activePane="bottomLeft" state="frozen"/>
      <selection sqref="A1:V1"/>
      <selection pane="bottomLeft" activeCell="H8" sqref="H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s="67" customFormat="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s="67" customFormat="1" ht="24" customHeight="1"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55.5" customHeight="1" x14ac:dyDescent="0.25">
      <c r="A8" s="557" t="s">
        <v>1378</v>
      </c>
      <c r="B8" s="557" t="s">
        <v>1454</v>
      </c>
      <c r="C8" s="308"/>
      <c r="D8" s="308"/>
      <c r="E8" s="308"/>
      <c r="F8" s="308"/>
      <c r="G8" s="250"/>
      <c r="H8" s="250"/>
      <c r="I8" s="504"/>
      <c r="J8" s="252">
        <f>'5. ACTIVIDADES ESPECIALES'!D98+'4. EQUIPO TECNOLÓGICOS'!D10</f>
        <v>210000</v>
      </c>
      <c r="K8" s="250"/>
      <c r="L8" s="231"/>
      <c r="M8" s="504">
        <v>1</v>
      </c>
      <c r="N8" s="231">
        <f>'5. ACTIVIDADES ESPECIALES'!D142</f>
        <v>0</v>
      </c>
      <c r="O8" s="383">
        <f>G8+I8+K8+M8</f>
        <v>1</v>
      </c>
      <c r="P8" s="384">
        <f>H8+J8+L8+N8</f>
        <v>210000</v>
      </c>
      <c r="Q8" s="250"/>
      <c r="R8" s="250"/>
      <c r="S8" s="250"/>
      <c r="T8" s="250"/>
      <c r="U8" s="308"/>
    </row>
    <row r="9" spans="1:21" ht="15.75" x14ac:dyDescent="0.25">
      <c r="A9" s="558"/>
      <c r="B9" s="558"/>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x14ac:dyDescent="0.25">
      <c r="A10" s="558"/>
      <c r="B10" s="558"/>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x14ac:dyDescent="0.25">
      <c r="A11" s="558"/>
      <c r="B11" s="558"/>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x14ac:dyDescent="0.25">
      <c r="A12" s="558"/>
      <c r="B12" s="558"/>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x14ac:dyDescent="0.25">
      <c r="A13" s="558"/>
      <c r="B13" s="559"/>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x14ac:dyDescent="0.25">
      <c r="A14" s="558"/>
      <c r="B14" s="557" t="s">
        <v>1455</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x14ac:dyDescent="0.25">
      <c r="A15" s="558"/>
      <c r="B15" s="558"/>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x14ac:dyDescent="0.25">
      <c r="A16" s="558"/>
      <c r="B16" s="558"/>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x14ac:dyDescent="0.25">
      <c r="A17" s="558"/>
      <c r="B17" s="558"/>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x14ac:dyDescent="0.25">
      <c r="A18" s="558"/>
      <c r="B18" s="558"/>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x14ac:dyDescent="0.25">
      <c r="A19" s="558"/>
      <c r="B19" s="559"/>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x14ac:dyDescent="0.25">
      <c r="A20" s="558"/>
      <c r="B20" s="557" t="s">
        <v>1456</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x14ac:dyDescent="0.25">
      <c r="A21" s="558"/>
      <c r="B21" s="558"/>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x14ac:dyDescent="0.25">
      <c r="A22" s="558"/>
      <c r="B22" s="558"/>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x14ac:dyDescent="0.25">
      <c r="A23" s="558"/>
      <c r="B23" s="558"/>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x14ac:dyDescent="0.25">
      <c r="A24" s="558"/>
      <c r="B24" s="558"/>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x14ac:dyDescent="0.25">
      <c r="A25" s="558"/>
      <c r="B25" s="558"/>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x14ac:dyDescent="0.25">
      <c r="A26" s="558"/>
      <c r="B26" s="558"/>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x14ac:dyDescent="0.25">
      <c r="A27" s="558"/>
      <c r="B27" s="559"/>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x14ac:dyDescent="0.25">
      <c r="A28" s="558"/>
      <c r="B28" s="560" t="s">
        <v>1506</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x14ac:dyDescent="0.25">
      <c r="A29" s="558"/>
      <c r="B29" s="560"/>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x14ac:dyDescent="0.25">
      <c r="A30" s="558"/>
      <c r="B30" s="560"/>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x14ac:dyDescent="0.25">
      <c r="A31" s="558"/>
      <c r="B31" s="560"/>
      <c r="C31" s="249"/>
      <c r="D31" s="308"/>
      <c r="E31" s="308"/>
      <c r="F31" s="308"/>
      <c r="G31" s="250"/>
      <c r="H31" s="250"/>
      <c r="I31" s="206"/>
      <c r="J31" s="250"/>
      <c r="K31" s="250"/>
      <c r="L31" s="231"/>
      <c r="M31" s="250"/>
      <c r="N31" s="231"/>
      <c r="O31" s="383"/>
      <c r="P31" s="384"/>
      <c r="Q31" s="250"/>
      <c r="R31" s="250"/>
      <c r="S31" s="250"/>
      <c r="T31" s="250"/>
      <c r="U31" s="308"/>
    </row>
    <row r="32" spans="1:21" ht="15.75" x14ac:dyDescent="0.25">
      <c r="A32" s="558"/>
      <c r="B32" s="560"/>
      <c r="C32" s="249"/>
      <c r="D32" s="308"/>
      <c r="E32" s="308"/>
      <c r="F32" s="308"/>
      <c r="G32" s="250"/>
      <c r="H32" s="250"/>
      <c r="I32" s="206"/>
      <c r="J32" s="250"/>
      <c r="K32" s="250"/>
      <c r="L32" s="231"/>
      <c r="M32" s="250"/>
      <c r="N32" s="231"/>
      <c r="O32" s="383"/>
      <c r="P32" s="384"/>
      <c r="Q32" s="250"/>
      <c r="R32" s="250"/>
      <c r="S32" s="250"/>
      <c r="T32" s="250"/>
      <c r="U32" s="308"/>
    </row>
    <row r="33" spans="1:21" ht="15.75" x14ac:dyDescent="0.25">
      <c r="A33" s="558"/>
      <c r="B33" s="560"/>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x14ac:dyDescent="0.25">
      <c r="A34" s="558"/>
      <c r="B34" s="560"/>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x14ac:dyDescent="0.25">
      <c r="A35" s="558"/>
      <c r="B35" s="560"/>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x14ac:dyDescent="0.25">
      <c r="A36" s="558"/>
      <c r="B36" s="560"/>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x14ac:dyDescent="0.25">
      <c r="A37" s="558"/>
      <c r="B37" s="560"/>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x14ac:dyDescent="0.25">
      <c r="A38" s="558"/>
      <c r="B38" s="560"/>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x14ac:dyDescent="0.25">
      <c r="A39" s="558"/>
      <c r="B39" s="560" t="s">
        <v>1457</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x14ac:dyDescent="0.25">
      <c r="A40" s="558"/>
      <c r="B40" s="560"/>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x14ac:dyDescent="0.25">
      <c r="A41" s="558"/>
      <c r="B41" s="560"/>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x14ac:dyDescent="0.25">
      <c r="A42" s="558"/>
      <c r="B42" s="560"/>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x14ac:dyDescent="0.25">
      <c r="A43" s="558"/>
      <c r="B43" s="560"/>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x14ac:dyDescent="0.25">
      <c r="A44" s="558"/>
      <c r="B44" s="560"/>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x14ac:dyDescent="0.25">
      <c r="A45" s="558"/>
      <c r="B45" s="560"/>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x14ac:dyDescent="0.25">
      <c r="A46" s="558"/>
      <c r="B46" s="560"/>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x14ac:dyDescent="0.25">
      <c r="A47" s="293"/>
      <c r="B47" s="294"/>
      <c r="C47" s="293" t="s">
        <v>1379</v>
      </c>
      <c r="D47" s="294"/>
      <c r="E47" s="294"/>
      <c r="F47" s="295"/>
      <c r="G47" s="256">
        <f t="shared" ref="G47:N47" si="2">SUM(G8:G46)</f>
        <v>0</v>
      </c>
      <c r="H47" s="256">
        <f t="shared" si="2"/>
        <v>0</v>
      </c>
      <c r="I47" s="256">
        <f t="shared" si="2"/>
        <v>0</v>
      </c>
      <c r="J47" s="256">
        <f t="shared" si="2"/>
        <v>210000</v>
      </c>
      <c r="K47" s="256">
        <f t="shared" si="2"/>
        <v>0</v>
      </c>
      <c r="L47" s="256">
        <f t="shared" si="2"/>
        <v>0</v>
      </c>
      <c r="M47" s="256">
        <f t="shared" si="2"/>
        <v>1</v>
      </c>
      <c r="N47" s="256">
        <f t="shared" si="2"/>
        <v>0</v>
      </c>
      <c r="O47" s="256">
        <f>SUM(O8:O46)</f>
        <v>1</v>
      </c>
      <c r="P47" s="256">
        <f>SUM(P8:P46)</f>
        <v>210000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C10" sqref="C1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1474</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3" t="s">
        <v>1475</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36" t="s">
        <v>97</v>
      </c>
      <c r="B5" s="535" t="s">
        <v>111</v>
      </c>
      <c r="C5" s="538" t="s">
        <v>86</v>
      </c>
      <c r="D5" s="538" t="s">
        <v>87</v>
      </c>
      <c r="E5" s="538" t="s">
        <v>392</v>
      </c>
      <c r="F5" s="538" t="s">
        <v>88</v>
      </c>
      <c r="G5" s="541" t="s">
        <v>100</v>
      </c>
      <c r="H5" s="547"/>
      <c r="I5" s="547"/>
      <c r="J5" s="547"/>
      <c r="K5" s="547"/>
      <c r="L5" s="547"/>
      <c r="M5" s="547"/>
      <c r="N5" s="542"/>
      <c r="O5" s="543" t="s">
        <v>101</v>
      </c>
      <c r="P5" s="544"/>
      <c r="Q5" s="535" t="s">
        <v>102</v>
      </c>
      <c r="R5" s="535" t="s">
        <v>103</v>
      </c>
      <c r="S5" s="535" t="s">
        <v>110</v>
      </c>
      <c r="T5" s="535" t="s">
        <v>109</v>
      </c>
      <c r="U5" s="532" t="s">
        <v>89</v>
      </c>
    </row>
    <row r="6" spans="1:27" s="66" customFormat="1" ht="15" customHeight="1" x14ac:dyDescent="0.25">
      <c r="A6" s="536"/>
      <c r="B6" s="536"/>
      <c r="C6" s="539"/>
      <c r="D6" s="539"/>
      <c r="E6" s="539"/>
      <c r="F6" s="539"/>
      <c r="G6" s="541" t="s">
        <v>104</v>
      </c>
      <c r="H6" s="542"/>
      <c r="I6" s="541" t="s">
        <v>105</v>
      </c>
      <c r="J6" s="542"/>
      <c r="K6" s="541" t="s">
        <v>106</v>
      </c>
      <c r="L6" s="542"/>
      <c r="M6" s="541" t="s">
        <v>107</v>
      </c>
      <c r="N6" s="542"/>
      <c r="O6" s="545"/>
      <c r="P6" s="546"/>
      <c r="Q6" s="536"/>
      <c r="R6" s="536"/>
      <c r="S6" s="536"/>
      <c r="T6" s="536"/>
      <c r="U6" s="533"/>
    </row>
    <row r="7" spans="1:27" s="66" customFormat="1" ht="24" customHeight="1" x14ac:dyDescent="0.25">
      <c r="A7" s="537"/>
      <c r="B7" s="537"/>
      <c r="C7" s="540"/>
      <c r="D7" s="540"/>
      <c r="E7" s="540"/>
      <c r="F7" s="540"/>
      <c r="G7" s="442" t="s">
        <v>108</v>
      </c>
      <c r="H7" s="442" t="s">
        <v>12</v>
      </c>
      <c r="I7" s="442" t="s">
        <v>108</v>
      </c>
      <c r="J7" s="442" t="s">
        <v>12</v>
      </c>
      <c r="K7" s="442" t="s">
        <v>108</v>
      </c>
      <c r="L7" s="442" t="s">
        <v>12</v>
      </c>
      <c r="M7" s="442" t="s">
        <v>108</v>
      </c>
      <c r="N7" s="442" t="s">
        <v>12</v>
      </c>
      <c r="O7" s="442" t="s">
        <v>108</v>
      </c>
      <c r="P7" s="442" t="s">
        <v>12</v>
      </c>
      <c r="Q7" s="537"/>
      <c r="R7" s="537"/>
      <c r="S7" s="537"/>
      <c r="T7" s="537"/>
      <c r="U7" s="534"/>
    </row>
    <row r="8" spans="1:27" ht="15.75"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7" ht="15.75" x14ac:dyDescent="0.25">
      <c r="A9" s="561" t="s">
        <v>1460</v>
      </c>
      <c r="B9" s="560" t="s">
        <v>1458</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x14ac:dyDescent="0.25">
      <c r="A10" s="562"/>
      <c r="B10" s="560"/>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x14ac:dyDescent="0.25">
      <c r="A11" s="562"/>
      <c r="B11" s="560"/>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x14ac:dyDescent="0.25">
      <c r="A12" s="562"/>
      <c r="B12" s="560"/>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x14ac:dyDescent="0.25">
      <c r="A13" s="562"/>
      <c r="B13" s="560"/>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x14ac:dyDescent="0.25">
      <c r="A14" s="562"/>
      <c r="B14" s="560"/>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562"/>
      <c r="B15" s="560"/>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x14ac:dyDescent="0.25">
      <c r="A16" s="563"/>
      <c r="B16" s="560"/>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x14ac:dyDescent="0.25">
      <c r="A17" s="557" t="s">
        <v>1459</v>
      </c>
      <c r="B17" s="557" t="s">
        <v>1461</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x14ac:dyDescent="0.25">
      <c r="A18" s="558"/>
      <c r="B18" s="558"/>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x14ac:dyDescent="0.25">
      <c r="A19" s="558"/>
      <c r="B19" s="558"/>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558"/>
      <c r="B20" s="558"/>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558"/>
      <c r="B21" s="558"/>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558"/>
      <c r="B22" s="559"/>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x14ac:dyDescent="0.25">
      <c r="A23" s="558"/>
      <c r="B23" s="557" t="s">
        <v>1462</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x14ac:dyDescent="0.25">
      <c r="A24" s="558"/>
      <c r="B24" s="558"/>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x14ac:dyDescent="0.25">
      <c r="A25" s="558"/>
      <c r="B25" s="558"/>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x14ac:dyDescent="0.25">
      <c r="A26" s="558"/>
      <c r="B26" s="558"/>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558"/>
      <c r="B27" s="558"/>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558"/>
      <c r="B28" s="558"/>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x14ac:dyDescent="0.25">
      <c r="A29" s="558"/>
      <c r="B29" s="560" t="s">
        <v>1463</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x14ac:dyDescent="0.25">
      <c r="A30" s="558"/>
      <c r="B30" s="560"/>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x14ac:dyDescent="0.25">
      <c r="A31" s="558"/>
      <c r="B31" s="560"/>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x14ac:dyDescent="0.25">
      <c r="A32" s="558"/>
      <c r="B32" s="560"/>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x14ac:dyDescent="0.25">
      <c r="A33" s="558"/>
      <c r="B33" s="560"/>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x14ac:dyDescent="0.25">
      <c r="A34" s="558"/>
      <c r="B34" s="560" t="s">
        <v>1464</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x14ac:dyDescent="0.25">
      <c r="A35" s="558"/>
      <c r="B35" s="560"/>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x14ac:dyDescent="0.25">
      <c r="A36" s="558"/>
      <c r="B36" s="560"/>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x14ac:dyDescent="0.25">
      <c r="A37" s="558"/>
      <c r="B37" s="560"/>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x14ac:dyDescent="0.25">
      <c r="A38" s="558"/>
      <c r="B38" s="560" t="s">
        <v>1465</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x14ac:dyDescent="0.25">
      <c r="A39" s="558"/>
      <c r="B39" s="560"/>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558"/>
      <c r="B40" s="560"/>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558"/>
      <c r="B41" s="560"/>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558"/>
      <c r="B42" s="560"/>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557" t="s">
        <v>1460</v>
      </c>
      <c r="B43" s="560" t="s">
        <v>1466</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x14ac:dyDescent="0.25">
      <c r="A44" s="558"/>
      <c r="B44" s="560"/>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x14ac:dyDescent="0.25">
      <c r="A45" s="558"/>
      <c r="B45" s="560"/>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558"/>
      <c r="B46" s="560"/>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558"/>
      <c r="B47" s="560"/>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558"/>
      <c r="B48" s="560"/>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558"/>
      <c r="B49" s="560" t="s">
        <v>1467</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558"/>
      <c r="B50" s="560"/>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558"/>
      <c r="B51" s="560"/>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558"/>
      <c r="B52" s="560" t="s">
        <v>1468</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x14ac:dyDescent="0.25">
      <c r="A53" s="558"/>
      <c r="B53" s="560"/>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x14ac:dyDescent="0.25">
      <c r="A54" s="558"/>
      <c r="B54" s="560"/>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x14ac:dyDescent="0.25">
      <c r="A55" s="558"/>
      <c r="B55" s="560"/>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558"/>
      <c r="B56" s="560" t="s">
        <v>1469</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x14ac:dyDescent="0.25">
      <c r="A57" s="558"/>
      <c r="B57" s="560"/>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x14ac:dyDescent="0.25">
      <c r="A58" s="558"/>
      <c r="B58" s="560"/>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x14ac:dyDescent="0.25">
      <c r="A59" s="558"/>
      <c r="B59" s="560"/>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558"/>
      <c r="B60" s="560" t="s">
        <v>1470</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558"/>
      <c r="B61" s="560"/>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558"/>
      <c r="B62" s="560"/>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558"/>
      <c r="B63" s="560"/>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558"/>
      <c r="B64" s="565" t="s">
        <v>1471</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558"/>
      <c r="B65" s="566"/>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558"/>
      <c r="B66" s="566"/>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558"/>
      <c r="B67" s="567"/>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558"/>
      <c r="B68" s="564" t="s">
        <v>1472</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558"/>
      <c r="B69" s="564"/>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558"/>
      <c r="B70" s="564"/>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558"/>
      <c r="B71" s="565" t="s">
        <v>1473</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x14ac:dyDescent="0.25">
      <c r="A72" s="558"/>
      <c r="B72" s="566"/>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x14ac:dyDescent="0.25">
      <c r="A73" s="558"/>
      <c r="B73" s="567"/>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x14ac:dyDescent="0.2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568" t="s">
        <v>1349</v>
      </c>
      <c r="B3" s="568"/>
      <c r="C3" s="568"/>
      <c r="D3" s="568"/>
      <c r="E3" s="568"/>
      <c r="F3" s="568"/>
      <c r="G3" s="568"/>
      <c r="H3" s="568"/>
      <c r="I3" s="568"/>
      <c r="J3" s="568"/>
      <c r="K3" s="568"/>
      <c r="L3" s="568"/>
      <c r="M3" s="568"/>
      <c r="N3" s="568"/>
      <c r="O3" s="568"/>
      <c r="P3" s="568"/>
      <c r="Q3" s="568"/>
      <c r="R3" s="568"/>
      <c r="S3" s="568"/>
      <c r="T3" s="568"/>
      <c r="U3" s="568"/>
    </row>
    <row r="4" spans="1:21" ht="1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ht="25.5"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57" t="s">
        <v>1381</v>
      </c>
      <c r="B8" s="557" t="s">
        <v>1382</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x14ac:dyDescent="0.25">
      <c r="A9" s="558"/>
      <c r="B9" s="558"/>
      <c r="C9" s="326"/>
      <c r="D9" s="326"/>
      <c r="E9" s="366"/>
      <c r="F9" s="250"/>
      <c r="G9" s="251"/>
      <c r="H9" s="231"/>
      <c r="I9" s="251"/>
      <c r="J9" s="231"/>
      <c r="K9" s="251"/>
      <c r="L9" s="231"/>
      <c r="M9" s="251"/>
      <c r="N9" s="231"/>
      <c r="O9" s="383">
        <f t="shared" si="0"/>
        <v>0</v>
      </c>
      <c r="P9" s="384">
        <f t="shared" si="1"/>
        <v>0</v>
      </c>
      <c r="Q9" s="250"/>
      <c r="R9" s="250"/>
      <c r="S9" s="250"/>
      <c r="T9" s="250"/>
      <c r="U9" s="250"/>
    </row>
    <row r="10" spans="1:21" ht="15.75" x14ac:dyDescent="0.25">
      <c r="A10" s="558"/>
      <c r="B10" s="558"/>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x14ac:dyDescent="0.25">
      <c r="A11" s="558"/>
      <c r="B11" s="558"/>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x14ac:dyDescent="0.25">
      <c r="A12" s="558"/>
      <c r="B12" s="558"/>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x14ac:dyDescent="0.25">
      <c r="A13" s="558"/>
      <c r="B13" s="558"/>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x14ac:dyDescent="0.25">
      <c r="A14" s="558"/>
      <c r="B14" s="558"/>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x14ac:dyDescent="0.25">
      <c r="A15" s="558"/>
      <c r="B15" s="558"/>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x14ac:dyDescent="0.25">
      <c r="A16" s="558"/>
      <c r="B16" s="558"/>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x14ac:dyDescent="0.25">
      <c r="A17" s="558"/>
      <c r="B17" s="558"/>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x14ac:dyDescent="0.25">
      <c r="A18" s="558"/>
      <c r="B18" s="558"/>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x14ac:dyDescent="0.25">
      <c r="A19" s="558"/>
      <c r="B19" s="558"/>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x14ac:dyDescent="0.25">
      <c r="A20" s="559"/>
      <c r="B20" s="559"/>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x14ac:dyDescent="0.2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30" activePane="bottomLeft" state="frozen"/>
      <selection activeCell="A7" sqref="A7"/>
      <selection pane="bottomLeft" activeCell="E36" sqref="E36"/>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x14ac:dyDescent="0.25">
      <c r="G1" s="285" t="s">
        <v>1384</v>
      </c>
      <c r="I1" s="285"/>
      <c r="J1" s="285"/>
      <c r="K1" s="285"/>
      <c r="L1" s="285"/>
      <c r="M1" s="285"/>
      <c r="N1" s="285"/>
      <c r="O1" s="393"/>
      <c r="P1" s="393"/>
      <c r="Q1" s="285"/>
      <c r="R1" s="285"/>
      <c r="S1" s="285"/>
      <c r="T1" s="285"/>
      <c r="U1" s="285"/>
      <c r="V1" s="285"/>
      <c r="W1" s="285"/>
      <c r="X1" s="285"/>
      <c r="Y1" s="285"/>
      <c r="Z1" s="285"/>
      <c r="AA1" s="285"/>
    </row>
    <row r="2" spans="1:27" ht="18.75" x14ac:dyDescent="0.25">
      <c r="A2" s="316" t="s">
        <v>1347</v>
      </c>
      <c r="G2" s="285"/>
      <c r="I2" s="285"/>
      <c r="J2" s="285"/>
      <c r="K2" s="285"/>
      <c r="L2" s="285"/>
      <c r="M2" s="285"/>
      <c r="N2" s="285"/>
      <c r="O2" s="393"/>
      <c r="P2" s="393"/>
      <c r="Q2" s="285"/>
      <c r="R2" s="285"/>
      <c r="S2" s="285"/>
      <c r="T2" s="285"/>
      <c r="U2" s="285"/>
      <c r="V2" s="285"/>
      <c r="W2" s="285"/>
      <c r="X2" s="285"/>
      <c r="Y2" s="285"/>
      <c r="Z2" s="285"/>
      <c r="AA2" s="285"/>
    </row>
    <row r="3" spans="1:27" ht="18.75" x14ac:dyDescent="0.25">
      <c r="A3" s="317" t="s">
        <v>1392</v>
      </c>
      <c r="G3" s="285"/>
      <c r="I3" s="285"/>
      <c r="J3" s="285"/>
      <c r="K3" s="285"/>
      <c r="L3" s="285"/>
      <c r="M3" s="285"/>
      <c r="N3" s="285"/>
      <c r="O3" s="393"/>
      <c r="P3" s="393"/>
      <c r="Q3" s="285"/>
      <c r="R3" s="285"/>
      <c r="S3" s="285"/>
      <c r="T3" s="285"/>
      <c r="U3" s="285"/>
      <c r="V3" s="285"/>
      <c r="W3" s="285"/>
      <c r="X3" s="285"/>
      <c r="Y3" s="285"/>
      <c r="Z3" s="285"/>
      <c r="AA3" s="285"/>
    </row>
    <row r="4" spans="1:27" ht="18.75" x14ac:dyDescent="0.25">
      <c r="A4" s="317" t="s">
        <v>1391</v>
      </c>
      <c r="G4" s="285"/>
      <c r="I4" s="285"/>
      <c r="J4" s="285"/>
      <c r="K4" s="285"/>
      <c r="L4" s="285"/>
      <c r="M4" s="285"/>
      <c r="N4" s="285"/>
      <c r="O4" s="393"/>
      <c r="P4" s="393"/>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4"/>
      <c r="P5" s="394"/>
      <c r="Q5" s="270"/>
      <c r="R5" s="270"/>
      <c r="S5" s="270"/>
      <c r="T5" s="270"/>
      <c r="U5" s="270"/>
    </row>
    <row r="6" spans="1:27" ht="15" customHeight="1" x14ac:dyDescent="0.25">
      <c r="A6" s="536" t="s">
        <v>97</v>
      </c>
      <c r="B6" s="535" t="s">
        <v>111</v>
      </c>
      <c r="C6" s="538" t="s">
        <v>86</v>
      </c>
      <c r="D6" s="538" t="s">
        <v>87</v>
      </c>
      <c r="E6" s="538" t="s">
        <v>392</v>
      </c>
      <c r="F6" s="538" t="s">
        <v>88</v>
      </c>
      <c r="G6" s="541" t="s">
        <v>100</v>
      </c>
      <c r="H6" s="547"/>
      <c r="I6" s="547"/>
      <c r="J6" s="547"/>
      <c r="K6" s="547"/>
      <c r="L6" s="547"/>
      <c r="M6" s="547"/>
      <c r="N6" s="542"/>
      <c r="O6" s="543" t="s">
        <v>101</v>
      </c>
      <c r="P6" s="544"/>
      <c r="Q6" s="535" t="s">
        <v>102</v>
      </c>
      <c r="R6" s="535" t="s">
        <v>103</v>
      </c>
      <c r="S6" s="535" t="s">
        <v>110</v>
      </c>
      <c r="T6" s="535" t="s">
        <v>109</v>
      </c>
      <c r="U6" s="532" t="s">
        <v>89</v>
      </c>
    </row>
    <row r="7" spans="1:27" ht="15" customHeight="1" x14ac:dyDescent="0.25">
      <c r="A7" s="536"/>
      <c r="B7" s="536"/>
      <c r="C7" s="539"/>
      <c r="D7" s="539"/>
      <c r="E7" s="539"/>
      <c r="F7" s="539"/>
      <c r="G7" s="541" t="s">
        <v>104</v>
      </c>
      <c r="H7" s="542"/>
      <c r="I7" s="541" t="s">
        <v>105</v>
      </c>
      <c r="J7" s="542"/>
      <c r="K7" s="541" t="s">
        <v>106</v>
      </c>
      <c r="L7" s="542"/>
      <c r="M7" s="541" t="s">
        <v>107</v>
      </c>
      <c r="N7" s="542"/>
      <c r="O7" s="545"/>
      <c r="P7" s="546"/>
      <c r="Q7" s="536"/>
      <c r="R7" s="536"/>
      <c r="S7" s="536"/>
      <c r="T7" s="536"/>
      <c r="U7" s="533"/>
    </row>
    <row r="8" spans="1:27" ht="25.5" x14ac:dyDescent="0.25">
      <c r="A8" s="537"/>
      <c r="B8" s="537"/>
      <c r="C8" s="540"/>
      <c r="D8" s="540"/>
      <c r="E8" s="540"/>
      <c r="F8" s="540"/>
      <c r="G8" s="442" t="s">
        <v>108</v>
      </c>
      <c r="H8" s="442" t="s">
        <v>12</v>
      </c>
      <c r="I8" s="442" t="s">
        <v>108</v>
      </c>
      <c r="J8" s="442" t="s">
        <v>12</v>
      </c>
      <c r="K8" s="442" t="s">
        <v>108</v>
      </c>
      <c r="L8" s="442" t="s">
        <v>12</v>
      </c>
      <c r="M8" s="442" t="s">
        <v>108</v>
      </c>
      <c r="N8" s="442" t="s">
        <v>12</v>
      </c>
      <c r="O8" s="442" t="s">
        <v>108</v>
      </c>
      <c r="P8" s="442" t="s">
        <v>12</v>
      </c>
      <c r="Q8" s="537"/>
      <c r="R8" s="537"/>
      <c r="S8" s="537"/>
      <c r="T8" s="537"/>
      <c r="U8" s="534"/>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557" t="s">
        <v>1385</v>
      </c>
      <c r="B10" s="557" t="s">
        <v>1386</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x14ac:dyDescent="0.25">
      <c r="A11" s="558"/>
      <c r="B11" s="558"/>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x14ac:dyDescent="0.25">
      <c r="A12" s="558"/>
      <c r="B12" s="558"/>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x14ac:dyDescent="0.25">
      <c r="A13" s="558"/>
      <c r="B13" s="558"/>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x14ac:dyDescent="0.25">
      <c r="A14" s="558"/>
      <c r="B14" s="558"/>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x14ac:dyDescent="0.25">
      <c r="A15" s="558"/>
      <c r="B15" s="559"/>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x14ac:dyDescent="0.25">
      <c r="A16" s="558"/>
      <c r="B16" s="557" t="s">
        <v>1388</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x14ac:dyDescent="0.25">
      <c r="A17" s="558"/>
      <c r="B17" s="558"/>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x14ac:dyDescent="0.25">
      <c r="A18" s="558"/>
      <c r="B18" s="558"/>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x14ac:dyDescent="0.25">
      <c r="A19" s="558"/>
      <c r="B19" s="558"/>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x14ac:dyDescent="0.25">
      <c r="A20" s="558"/>
      <c r="B20" s="559"/>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x14ac:dyDescent="0.25">
      <c r="A21" s="558"/>
      <c r="B21" s="557" t="s">
        <v>1389</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x14ac:dyDescent="0.25">
      <c r="A22" s="558"/>
      <c r="B22" s="558"/>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x14ac:dyDescent="0.25">
      <c r="A23" s="558"/>
      <c r="B23" s="558"/>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x14ac:dyDescent="0.25">
      <c r="A24" s="558"/>
      <c r="B24" s="559"/>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x14ac:dyDescent="0.25">
      <c r="A25" s="558"/>
      <c r="B25" s="560" t="s">
        <v>1390</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x14ac:dyDescent="0.25">
      <c r="A26" s="558"/>
      <c r="B26" s="560"/>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x14ac:dyDescent="0.25">
      <c r="A27" s="558"/>
      <c r="B27" s="560"/>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x14ac:dyDescent="0.25">
      <c r="A28" s="558"/>
      <c r="B28" s="560"/>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x14ac:dyDescent="0.25">
      <c r="A29" s="559"/>
      <c r="B29" s="560"/>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x14ac:dyDescent="0.25">
      <c r="A30" s="569" t="s">
        <v>478</v>
      </c>
      <c r="B30" s="570"/>
      <c r="C30" s="570"/>
      <c r="D30" s="570"/>
      <c r="E30" s="570"/>
      <c r="F30" s="570"/>
      <c r="G30" s="570"/>
      <c r="H30" s="570"/>
      <c r="I30" s="570"/>
      <c r="J30" s="570"/>
      <c r="K30" s="570"/>
      <c r="L30" s="570"/>
      <c r="M30" s="570"/>
      <c r="N30" s="570"/>
      <c r="O30" s="570"/>
      <c r="P30" s="570"/>
      <c r="Q30" s="570"/>
      <c r="R30" s="570"/>
      <c r="S30" s="570"/>
      <c r="T30" s="570"/>
      <c r="U30" s="571"/>
    </row>
    <row r="31" spans="1:21" ht="15.75" customHeight="1" x14ac:dyDescent="0.25">
      <c r="A31" s="557" t="s">
        <v>1395</v>
      </c>
      <c r="B31" s="560" t="s">
        <v>1396</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x14ac:dyDescent="0.25">
      <c r="A32" s="558"/>
      <c r="B32" s="560"/>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x14ac:dyDescent="0.25">
      <c r="A33" s="558"/>
      <c r="B33" s="560"/>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x14ac:dyDescent="0.25">
      <c r="A34" s="558"/>
      <c r="B34" s="560"/>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x14ac:dyDescent="0.25">
      <c r="A35" s="558"/>
      <c r="B35" s="560"/>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x14ac:dyDescent="0.25">
      <c r="A36" s="559"/>
      <c r="B36" s="560"/>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x14ac:dyDescent="0.25">
      <c r="A37" s="560" t="s">
        <v>1393</v>
      </c>
      <c r="B37" s="560" t="s">
        <v>1397</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x14ac:dyDescent="0.25">
      <c r="A38" s="560"/>
      <c r="B38" s="560"/>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x14ac:dyDescent="0.25">
      <c r="A39" s="560"/>
      <c r="B39" s="560"/>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x14ac:dyDescent="0.25">
      <c r="A40" s="560"/>
      <c r="B40" s="560"/>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x14ac:dyDescent="0.25">
      <c r="A41" s="560"/>
      <c r="B41" s="560"/>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x14ac:dyDescent="0.25">
      <c r="A42" s="560"/>
      <c r="B42" s="560"/>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x14ac:dyDescent="0.25">
      <c r="A43" s="293"/>
      <c r="B43" s="294"/>
      <c r="C43" s="294"/>
      <c r="D43" s="293" t="s">
        <v>1387</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x14ac:dyDescent="0.25">
      <c r="H45"/>
      <c r="J45"/>
      <c r="L45"/>
      <c r="N45"/>
      <c r="P45" s="396"/>
    </row>
    <row r="46" spans="1:21" x14ac:dyDescent="0.25">
      <c r="H46"/>
      <c r="J46"/>
      <c r="L46"/>
      <c r="N46"/>
      <c r="P46" s="396"/>
    </row>
    <row r="47" spans="1:21" x14ac:dyDescent="0.25">
      <c r="H47"/>
      <c r="J47"/>
      <c r="L47"/>
      <c r="N47"/>
      <c r="P47" s="396"/>
    </row>
    <row r="48" spans="1:21" x14ac:dyDescent="0.25">
      <c r="H48"/>
      <c r="J48"/>
      <c r="L48"/>
      <c r="N48"/>
      <c r="P48" s="396"/>
    </row>
    <row r="49" spans="8:16" x14ac:dyDescent="0.25">
      <c r="H49"/>
      <c r="J49"/>
      <c r="L49"/>
      <c r="N49"/>
      <c r="P49" s="396"/>
    </row>
    <row r="50" spans="8:16" x14ac:dyDescent="0.25">
      <c r="H50"/>
      <c r="J50"/>
      <c r="L50"/>
      <c r="N50"/>
      <c r="P50" s="396"/>
    </row>
    <row r="51" spans="8:16" x14ac:dyDescent="0.25">
      <c r="H51"/>
      <c r="J51"/>
      <c r="L51"/>
      <c r="N51"/>
      <c r="P51" s="396"/>
    </row>
    <row r="52" spans="8:16" x14ac:dyDescent="0.25">
      <c r="H52"/>
      <c r="J52"/>
      <c r="L52"/>
      <c r="N52"/>
      <c r="P52" s="396"/>
    </row>
    <row r="53" spans="8:16" x14ac:dyDescent="0.25">
      <c r="H53"/>
      <c r="J53"/>
      <c r="L53"/>
      <c r="N53"/>
      <c r="P53" s="396"/>
    </row>
    <row r="54" spans="8:16" x14ac:dyDescent="0.25">
      <c r="H54"/>
      <c r="J54"/>
      <c r="L54"/>
      <c r="N54"/>
      <c r="P54" s="396"/>
    </row>
    <row r="55" spans="8:16" x14ac:dyDescent="0.25">
      <c r="H55"/>
      <c r="J55"/>
      <c r="L55"/>
      <c r="N55"/>
      <c r="P55" s="396"/>
    </row>
    <row r="56" spans="8:16" x14ac:dyDescent="0.25">
      <c r="H56"/>
      <c r="J56"/>
      <c r="L56"/>
      <c r="N56"/>
      <c r="P56" s="396"/>
    </row>
    <row r="57" spans="8:16" x14ac:dyDescent="0.25">
      <c r="H57"/>
      <c r="J57"/>
      <c r="L57"/>
      <c r="N57"/>
      <c r="P57" s="396"/>
    </row>
    <row r="58" spans="8:16" x14ac:dyDescent="0.25">
      <c r="H58"/>
      <c r="J58"/>
      <c r="L58"/>
      <c r="N58"/>
      <c r="P58" s="396"/>
    </row>
    <row r="59" spans="8:16" x14ac:dyDescent="0.25">
      <c r="H59"/>
      <c r="J59"/>
      <c r="L59"/>
      <c r="N59"/>
      <c r="P59" s="396"/>
    </row>
    <row r="60" spans="8:16" x14ac:dyDescent="0.25">
      <c r="H60"/>
      <c r="J60"/>
      <c r="L60"/>
      <c r="N60"/>
      <c r="P60" s="396"/>
    </row>
    <row r="61" spans="8:16" x14ac:dyDescent="0.25">
      <c r="H61"/>
      <c r="J61"/>
      <c r="L61"/>
      <c r="N61"/>
      <c r="P61" s="396"/>
    </row>
    <row r="62" spans="8:16" x14ac:dyDescent="0.25">
      <c r="H62"/>
      <c r="J62"/>
      <c r="L62"/>
      <c r="N62"/>
      <c r="P62" s="396"/>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s="66" customFormat="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s="67" customFormat="1" ht="25.5"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2" t="s">
        <v>1399</v>
      </c>
      <c r="B8" s="572"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x14ac:dyDescent="0.25">
      <c r="A9" s="572"/>
      <c r="B9" s="572"/>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x14ac:dyDescent="0.25">
      <c r="A10" s="572"/>
      <c r="B10" s="572"/>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x14ac:dyDescent="0.25">
      <c r="A11" s="572"/>
      <c r="B11" s="572"/>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x14ac:dyDescent="0.25">
      <c r="A12" s="572"/>
      <c r="B12" s="572"/>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x14ac:dyDescent="0.25">
      <c r="A13" s="572"/>
      <c r="B13" s="572"/>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x14ac:dyDescent="0.25">
      <c r="A14" s="572"/>
      <c r="B14" s="572"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x14ac:dyDescent="0.25">
      <c r="A15" s="572"/>
      <c r="B15" s="572"/>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x14ac:dyDescent="0.25">
      <c r="A16" s="572"/>
      <c r="B16" s="572"/>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x14ac:dyDescent="0.25">
      <c r="A17" s="572"/>
      <c r="B17" s="572"/>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x14ac:dyDescent="0.25">
      <c r="A18" s="572"/>
      <c r="B18" s="572"/>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x14ac:dyDescent="0.25">
      <c r="A19" s="572"/>
      <c r="B19" s="572"/>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x14ac:dyDescent="0.25">
      <c r="A20" s="572"/>
      <c r="B20" s="572" t="s">
        <v>1400</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x14ac:dyDescent="0.25">
      <c r="A21" s="572"/>
      <c r="B21" s="572"/>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x14ac:dyDescent="0.25">
      <c r="A22" s="572"/>
      <c r="B22" s="572"/>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x14ac:dyDescent="0.25">
      <c r="A23" s="572"/>
      <c r="B23" s="572"/>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x14ac:dyDescent="0.25">
      <c r="A24" s="572"/>
      <c r="B24" s="572"/>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x14ac:dyDescent="0.25">
      <c r="A25" s="572"/>
      <c r="B25" s="572"/>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x14ac:dyDescent="0.25">
      <c r="A26" s="572"/>
      <c r="B26" s="572"/>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6" activePane="bottomLeft" state="frozen"/>
      <selection activeCell="R5" sqref="R5"/>
      <selection pane="bottomLeft" activeCell="B13" sqref="B13:B19"/>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36" t="s">
        <v>97</v>
      </c>
      <c r="B3" s="535" t="s">
        <v>111</v>
      </c>
      <c r="C3" s="538" t="s">
        <v>86</v>
      </c>
      <c r="D3" s="538" t="s">
        <v>87</v>
      </c>
      <c r="E3" s="538" t="s">
        <v>392</v>
      </c>
      <c r="F3" s="538" t="s">
        <v>88</v>
      </c>
      <c r="G3" s="541" t="s">
        <v>100</v>
      </c>
      <c r="H3" s="547"/>
      <c r="I3" s="547"/>
      <c r="J3" s="547"/>
      <c r="K3" s="547"/>
      <c r="L3" s="547"/>
      <c r="M3" s="547"/>
      <c r="N3" s="542"/>
      <c r="O3" s="543" t="s">
        <v>101</v>
      </c>
      <c r="P3" s="544"/>
      <c r="Q3" s="535" t="s">
        <v>102</v>
      </c>
      <c r="R3" s="535" t="s">
        <v>103</v>
      </c>
      <c r="S3" s="535" t="s">
        <v>110</v>
      </c>
      <c r="T3" s="535" t="s">
        <v>109</v>
      </c>
      <c r="U3" s="532" t="s">
        <v>89</v>
      </c>
    </row>
    <row r="4" spans="1:21" ht="15" customHeight="1" x14ac:dyDescent="0.25">
      <c r="A4" s="536"/>
      <c r="B4" s="536"/>
      <c r="C4" s="539"/>
      <c r="D4" s="539"/>
      <c r="E4" s="539"/>
      <c r="F4" s="539"/>
      <c r="G4" s="541" t="s">
        <v>104</v>
      </c>
      <c r="H4" s="542"/>
      <c r="I4" s="541" t="s">
        <v>105</v>
      </c>
      <c r="J4" s="542"/>
      <c r="K4" s="541" t="s">
        <v>106</v>
      </c>
      <c r="L4" s="542"/>
      <c r="M4" s="541" t="s">
        <v>107</v>
      </c>
      <c r="N4" s="542"/>
      <c r="O4" s="545"/>
      <c r="P4" s="546"/>
      <c r="Q4" s="536"/>
      <c r="R4" s="536"/>
      <c r="S4" s="536"/>
      <c r="T4" s="536"/>
      <c r="U4" s="533"/>
    </row>
    <row r="5" spans="1:21" ht="25.5" x14ac:dyDescent="0.25">
      <c r="A5" s="537"/>
      <c r="B5" s="537"/>
      <c r="C5" s="540"/>
      <c r="D5" s="540"/>
      <c r="E5" s="540"/>
      <c r="F5" s="540"/>
      <c r="G5" s="442" t="s">
        <v>108</v>
      </c>
      <c r="H5" s="442" t="s">
        <v>12</v>
      </c>
      <c r="I5" s="442" t="s">
        <v>108</v>
      </c>
      <c r="J5" s="442" t="s">
        <v>12</v>
      </c>
      <c r="K5" s="442" t="s">
        <v>108</v>
      </c>
      <c r="L5" s="442" t="s">
        <v>12</v>
      </c>
      <c r="M5" s="442" t="s">
        <v>108</v>
      </c>
      <c r="N5" s="442" t="s">
        <v>12</v>
      </c>
      <c r="O5" s="442" t="s">
        <v>108</v>
      </c>
      <c r="P5" s="442" t="s">
        <v>12</v>
      </c>
      <c r="Q5" s="537"/>
      <c r="R5" s="537"/>
      <c r="S5" s="537"/>
      <c r="T5" s="537"/>
      <c r="U5" s="534"/>
    </row>
    <row r="6" spans="1:21" s="367" customFormat="1" ht="15.75" x14ac:dyDescent="0.25">
      <c r="A6" s="443"/>
      <c r="B6" s="444"/>
      <c r="C6" s="445"/>
      <c r="D6" s="445"/>
      <c r="E6" s="446"/>
      <c r="F6" s="445"/>
      <c r="G6" s="447"/>
      <c r="H6" s="447"/>
      <c r="I6" s="447"/>
      <c r="J6" s="447"/>
      <c r="K6" s="447"/>
      <c r="L6" s="447"/>
      <c r="M6" s="447"/>
      <c r="N6" s="447"/>
      <c r="O6" s="447"/>
      <c r="P6" s="447"/>
      <c r="Q6" s="448"/>
      <c r="R6" s="448"/>
      <c r="S6" s="448"/>
      <c r="T6" s="448"/>
      <c r="U6" s="449"/>
    </row>
    <row r="7" spans="1:21" ht="15.75" x14ac:dyDescent="0.25">
      <c r="A7" s="560" t="s">
        <v>1435</v>
      </c>
      <c r="B7" s="557"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x14ac:dyDescent="0.25">
      <c r="A8" s="560"/>
      <c r="B8" s="558"/>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x14ac:dyDescent="0.25">
      <c r="A9" s="560"/>
      <c r="B9" s="558"/>
      <c r="C9" s="74"/>
      <c r="D9" s="327"/>
      <c r="E9" s="327"/>
      <c r="F9" s="278"/>
      <c r="G9" s="357"/>
      <c r="H9" s="358"/>
      <c r="I9" s="357"/>
      <c r="J9" s="358"/>
      <c r="K9" s="357"/>
      <c r="L9" s="358"/>
      <c r="M9" s="357"/>
      <c r="N9" s="358"/>
      <c r="O9" s="400">
        <f t="shared" si="0"/>
        <v>0</v>
      </c>
      <c r="P9" s="401">
        <f t="shared" si="1"/>
        <v>0</v>
      </c>
      <c r="Q9" s="327"/>
      <c r="R9" s="327"/>
      <c r="S9" s="327"/>
      <c r="T9" s="327"/>
      <c r="U9" s="327"/>
    </row>
    <row r="10" spans="1:21" ht="15.75" x14ac:dyDescent="0.25">
      <c r="A10" s="560"/>
      <c r="B10" s="558"/>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x14ac:dyDescent="0.25">
      <c r="A11" s="560"/>
      <c r="B11" s="558"/>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x14ac:dyDescent="0.25">
      <c r="A12" s="560"/>
      <c r="B12" s="559"/>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x14ac:dyDescent="0.25">
      <c r="A13" s="558" t="s">
        <v>1436</v>
      </c>
      <c r="B13" s="557" t="s">
        <v>1437</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x14ac:dyDescent="0.25">
      <c r="A14" s="558"/>
      <c r="B14" s="558"/>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x14ac:dyDescent="0.25">
      <c r="A15" s="558"/>
      <c r="B15" s="558"/>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x14ac:dyDescent="0.25">
      <c r="A16" s="558"/>
      <c r="B16" s="558"/>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x14ac:dyDescent="0.25">
      <c r="A17" s="558"/>
      <c r="B17" s="558"/>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x14ac:dyDescent="0.25">
      <c r="A18" s="558"/>
      <c r="B18" s="558"/>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x14ac:dyDescent="0.25">
      <c r="A19" s="559"/>
      <c r="B19" s="559"/>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x14ac:dyDescent="0.25">
      <c r="A20" s="557" t="s">
        <v>1438</v>
      </c>
      <c r="B20" s="557" t="s">
        <v>1439</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x14ac:dyDescent="0.25">
      <c r="A21" s="558"/>
      <c r="B21" s="558"/>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x14ac:dyDescent="0.25">
      <c r="A22" s="558"/>
      <c r="B22" s="558"/>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x14ac:dyDescent="0.25">
      <c r="A23" s="558"/>
      <c r="B23" s="558"/>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x14ac:dyDescent="0.25">
      <c r="A24" s="558"/>
      <c r="B24" s="558"/>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x14ac:dyDescent="0.25">
      <c r="A25" s="558"/>
      <c r="B25" s="558"/>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x14ac:dyDescent="0.25">
      <c r="A26" s="559"/>
      <c r="B26" s="559"/>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x14ac:dyDescent="0.25">
      <c r="A27" s="557" t="s">
        <v>1440</v>
      </c>
      <c r="B27" s="557" t="s">
        <v>1441</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x14ac:dyDescent="0.25">
      <c r="A28" s="558"/>
      <c r="B28" s="558"/>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x14ac:dyDescent="0.25">
      <c r="A29" s="558"/>
      <c r="B29" s="558"/>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x14ac:dyDescent="0.25">
      <c r="A30" s="558"/>
      <c r="B30" s="558"/>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x14ac:dyDescent="0.25">
      <c r="A31" s="558"/>
      <c r="B31" s="558"/>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x14ac:dyDescent="0.25">
      <c r="A32" s="558"/>
      <c r="B32" s="558"/>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x14ac:dyDescent="0.25">
      <c r="A33" s="559"/>
      <c r="B33" s="559"/>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24" activePane="bottomLeft" state="frozen"/>
      <selection activeCell="A7" sqref="A7"/>
      <selection pane="bottomLeft" activeCell="E42" sqref="E42"/>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1517</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3" t="s">
        <v>1402</v>
      </c>
      <c r="B3" s="573"/>
      <c r="C3" s="573"/>
      <c r="D3" s="573"/>
      <c r="E3" s="573"/>
      <c r="F3" s="573"/>
      <c r="G3" s="573"/>
      <c r="H3" s="573"/>
      <c r="I3" s="573"/>
      <c r="J3" s="573"/>
      <c r="K3" s="573"/>
      <c r="L3" s="573"/>
      <c r="M3" s="573"/>
      <c r="N3" s="573"/>
      <c r="O3" s="573"/>
      <c r="P3" s="573"/>
      <c r="Q3" s="573"/>
      <c r="R3" s="573"/>
      <c r="S3" s="573"/>
      <c r="T3" s="573"/>
      <c r="U3" s="573"/>
    </row>
    <row r="4" spans="1:21" s="367" customFormat="1" x14ac:dyDescent="0.25">
      <c r="A4" s="379" t="s">
        <v>1401</v>
      </c>
      <c r="B4" s="377"/>
      <c r="C4" s="377"/>
      <c r="D4" s="377"/>
      <c r="E4" s="377"/>
      <c r="F4" s="377"/>
      <c r="G4" s="377"/>
      <c r="H4" s="377"/>
      <c r="I4" s="377"/>
      <c r="J4" s="377"/>
      <c r="K4" s="377"/>
      <c r="L4" s="377"/>
      <c r="M4" s="377"/>
      <c r="N4" s="377"/>
      <c r="O4" s="377"/>
      <c r="P4" s="377"/>
      <c r="Q4" s="377"/>
      <c r="R4" s="377"/>
      <c r="S4" s="377"/>
      <c r="T4" s="377"/>
      <c r="U4" s="377"/>
    </row>
    <row r="5" spans="1:21" x14ac:dyDescent="0.25">
      <c r="A5" s="317" t="s">
        <v>1476</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36" t="s">
        <v>97</v>
      </c>
      <c r="B6" s="535" t="s">
        <v>111</v>
      </c>
      <c r="C6" s="538" t="s">
        <v>86</v>
      </c>
      <c r="D6" s="538" t="s">
        <v>87</v>
      </c>
      <c r="E6" s="538" t="s">
        <v>392</v>
      </c>
      <c r="F6" s="538" t="s">
        <v>88</v>
      </c>
      <c r="G6" s="541" t="s">
        <v>100</v>
      </c>
      <c r="H6" s="547"/>
      <c r="I6" s="547"/>
      <c r="J6" s="547"/>
      <c r="K6" s="547"/>
      <c r="L6" s="547"/>
      <c r="M6" s="547"/>
      <c r="N6" s="542"/>
      <c r="O6" s="543" t="s">
        <v>101</v>
      </c>
      <c r="P6" s="544"/>
      <c r="Q6" s="535" t="s">
        <v>102</v>
      </c>
      <c r="R6" s="535" t="s">
        <v>103</v>
      </c>
      <c r="S6" s="535" t="s">
        <v>110</v>
      </c>
      <c r="T6" s="535" t="s">
        <v>109</v>
      </c>
      <c r="U6" s="532" t="s">
        <v>89</v>
      </c>
    </row>
    <row r="7" spans="1:21" ht="15" customHeight="1" x14ac:dyDescent="0.25">
      <c r="A7" s="536"/>
      <c r="B7" s="536"/>
      <c r="C7" s="539"/>
      <c r="D7" s="539"/>
      <c r="E7" s="539"/>
      <c r="F7" s="539"/>
      <c r="G7" s="541" t="s">
        <v>104</v>
      </c>
      <c r="H7" s="542"/>
      <c r="I7" s="541" t="s">
        <v>105</v>
      </c>
      <c r="J7" s="542"/>
      <c r="K7" s="541" t="s">
        <v>106</v>
      </c>
      <c r="L7" s="542"/>
      <c r="M7" s="541" t="s">
        <v>107</v>
      </c>
      <c r="N7" s="542"/>
      <c r="O7" s="545"/>
      <c r="P7" s="546"/>
      <c r="Q7" s="536"/>
      <c r="R7" s="536"/>
      <c r="S7" s="536"/>
      <c r="T7" s="536"/>
      <c r="U7" s="533"/>
    </row>
    <row r="8" spans="1:21" ht="25.5" x14ac:dyDescent="0.25">
      <c r="A8" s="537"/>
      <c r="B8" s="537"/>
      <c r="C8" s="540"/>
      <c r="D8" s="540"/>
      <c r="E8" s="540"/>
      <c r="F8" s="540"/>
      <c r="G8" s="442" t="s">
        <v>108</v>
      </c>
      <c r="H8" s="442" t="s">
        <v>12</v>
      </c>
      <c r="I8" s="442" t="s">
        <v>108</v>
      </c>
      <c r="J8" s="442" t="s">
        <v>12</v>
      </c>
      <c r="K8" s="442" t="s">
        <v>108</v>
      </c>
      <c r="L8" s="442" t="s">
        <v>12</v>
      </c>
      <c r="M8" s="442" t="s">
        <v>108</v>
      </c>
      <c r="N8" s="442" t="s">
        <v>12</v>
      </c>
      <c r="O8" s="442" t="s">
        <v>108</v>
      </c>
      <c r="P8" s="442" t="s">
        <v>12</v>
      </c>
      <c r="Q8" s="537"/>
      <c r="R8" s="537"/>
      <c r="S8" s="537"/>
      <c r="T8" s="537"/>
      <c r="U8" s="534"/>
    </row>
    <row r="9" spans="1:21"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1" ht="15.75" x14ac:dyDescent="0.25">
      <c r="A10" s="575" t="s">
        <v>1402</v>
      </c>
      <c r="B10" s="575" t="s">
        <v>1403</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x14ac:dyDescent="0.25">
      <c r="A11" s="576"/>
      <c r="B11" s="576"/>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x14ac:dyDescent="0.25">
      <c r="A12" s="576"/>
      <c r="B12" s="576"/>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x14ac:dyDescent="0.25">
      <c r="A13" s="576"/>
      <c r="B13" s="576"/>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x14ac:dyDescent="0.25">
      <c r="A14" s="576"/>
      <c r="B14" s="576"/>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x14ac:dyDescent="0.25">
      <c r="A15" s="577"/>
      <c r="B15" s="577"/>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15.75" customHeight="1" x14ac:dyDescent="0.25">
      <c r="A16" s="575" t="s">
        <v>1401</v>
      </c>
      <c r="B16" s="575" t="s">
        <v>1404</v>
      </c>
      <c r="C16" s="281"/>
      <c r="D16" s="281"/>
      <c r="E16" s="281"/>
      <c r="F16" s="282"/>
      <c r="G16" s="282"/>
      <c r="H16" s="360"/>
      <c r="I16" s="282"/>
      <c r="J16" s="360"/>
      <c r="K16" s="362"/>
      <c r="L16" s="360"/>
      <c r="M16" s="282"/>
      <c r="N16" s="360"/>
      <c r="O16" s="402">
        <f t="shared" si="0"/>
        <v>0</v>
      </c>
      <c r="P16" s="403">
        <f t="shared" si="1"/>
        <v>0</v>
      </c>
      <c r="Q16" s="282"/>
      <c r="R16" s="282"/>
      <c r="S16" s="282"/>
      <c r="T16" s="282"/>
      <c r="U16" s="282"/>
    </row>
    <row r="17" spans="1:21" ht="15.75" x14ac:dyDescent="0.25">
      <c r="A17" s="576"/>
      <c r="B17" s="576"/>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x14ac:dyDescent="0.25">
      <c r="A18" s="576"/>
      <c r="B18" s="576"/>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x14ac:dyDescent="0.25">
      <c r="A19" s="576"/>
      <c r="B19" s="576"/>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x14ac:dyDescent="0.25">
      <c r="A20" s="576"/>
      <c r="B20" s="576"/>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x14ac:dyDescent="0.25">
      <c r="A21" s="576"/>
      <c r="B21" s="576"/>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x14ac:dyDescent="0.25">
      <c r="A22" s="576"/>
      <c r="B22" s="576"/>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x14ac:dyDescent="0.25">
      <c r="A23" s="576"/>
      <c r="B23" s="576"/>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x14ac:dyDescent="0.25">
      <c r="A24" s="576"/>
      <c r="B24" s="576"/>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5.75" x14ac:dyDescent="0.25">
      <c r="A25" s="574" t="s">
        <v>1476</v>
      </c>
      <c r="B25" s="574" t="s">
        <v>1424</v>
      </c>
      <c r="C25" s="378"/>
      <c r="D25" s="378"/>
      <c r="E25" s="378"/>
      <c r="F25" s="282"/>
      <c r="G25" s="282"/>
      <c r="H25" s="360"/>
      <c r="I25" s="282"/>
      <c r="J25" s="360"/>
      <c r="K25" s="282"/>
      <c r="L25" s="360"/>
      <c r="M25" s="282"/>
      <c r="N25" s="360"/>
      <c r="O25" s="402">
        <f t="shared" si="0"/>
        <v>0</v>
      </c>
      <c r="P25" s="403">
        <f t="shared" si="1"/>
        <v>0</v>
      </c>
      <c r="Q25" s="282"/>
      <c r="R25" s="282"/>
      <c r="S25" s="282"/>
      <c r="T25" s="282"/>
      <c r="U25" s="363"/>
    </row>
    <row r="26" spans="1:21" s="367" customFormat="1" ht="15.75" x14ac:dyDescent="0.25">
      <c r="A26" s="574"/>
      <c r="B26" s="574"/>
      <c r="C26" s="378"/>
      <c r="D26" s="378"/>
      <c r="E26" s="378"/>
      <c r="F26" s="282"/>
      <c r="G26" s="282"/>
      <c r="H26" s="360"/>
      <c r="I26" s="282"/>
      <c r="J26" s="360"/>
      <c r="K26" s="282"/>
      <c r="L26" s="360"/>
      <c r="M26" s="282"/>
      <c r="N26" s="360"/>
      <c r="O26" s="402">
        <f t="shared" si="0"/>
        <v>0</v>
      </c>
      <c r="P26" s="403">
        <f t="shared" si="1"/>
        <v>0</v>
      </c>
      <c r="Q26" s="282"/>
      <c r="R26" s="282"/>
      <c r="S26" s="282"/>
      <c r="T26" s="282"/>
      <c r="U26" s="363"/>
    </row>
    <row r="27" spans="1:21" s="367" customFormat="1" ht="15.75" x14ac:dyDescent="0.25">
      <c r="A27" s="574"/>
      <c r="B27" s="574"/>
      <c r="C27" s="378"/>
      <c r="D27" s="378"/>
      <c r="E27" s="378"/>
      <c r="F27" s="282"/>
      <c r="G27" s="282"/>
      <c r="H27" s="360"/>
      <c r="I27" s="282"/>
      <c r="J27" s="360"/>
      <c r="K27" s="282"/>
      <c r="L27" s="360"/>
      <c r="M27" s="282"/>
      <c r="N27" s="360"/>
      <c r="O27" s="402">
        <f t="shared" si="0"/>
        <v>0</v>
      </c>
      <c r="P27" s="403">
        <f t="shared" si="1"/>
        <v>0</v>
      </c>
      <c r="Q27" s="282"/>
      <c r="R27" s="282"/>
      <c r="S27" s="282"/>
      <c r="T27" s="282"/>
      <c r="U27" s="363"/>
    </row>
    <row r="28" spans="1:21" s="367" customFormat="1" ht="15.75" x14ac:dyDescent="0.25">
      <c r="A28" s="574"/>
      <c r="B28" s="574"/>
      <c r="C28" s="378"/>
      <c r="D28" s="378"/>
      <c r="E28" s="378"/>
      <c r="F28" s="282"/>
      <c r="G28" s="282"/>
      <c r="H28" s="360"/>
      <c r="I28" s="282"/>
      <c r="J28" s="360"/>
      <c r="K28" s="282"/>
      <c r="L28" s="360"/>
      <c r="M28" s="282"/>
      <c r="N28" s="360"/>
      <c r="O28" s="402">
        <f t="shared" si="0"/>
        <v>0</v>
      </c>
      <c r="P28" s="403">
        <f t="shared" si="1"/>
        <v>0</v>
      </c>
      <c r="Q28" s="282"/>
      <c r="R28" s="282"/>
      <c r="S28" s="282"/>
      <c r="T28" s="282"/>
      <c r="U28" s="363"/>
    </row>
    <row r="29" spans="1:21" s="367" customFormat="1" ht="15.75" x14ac:dyDescent="0.25">
      <c r="A29" s="574"/>
      <c r="B29" s="574"/>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x14ac:dyDescent="0.25">
      <c r="A30" s="574"/>
      <c r="B30" s="574"/>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x14ac:dyDescent="0.25">
      <c r="A31" s="574"/>
      <c r="B31" s="574"/>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x14ac:dyDescent="0.25">
      <c r="A32" s="574"/>
      <c r="B32" s="574"/>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x14ac:dyDescent="0.25">
      <c r="A33" s="574"/>
      <c r="B33" s="574"/>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x14ac:dyDescent="0.25">
      <c r="A34" s="574"/>
      <c r="B34" s="574"/>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x14ac:dyDescent="0.25">
      <c r="A35" s="574"/>
      <c r="B35" s="574"/>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x14ac:dyDescent="0.25">
      <c r="A36" s="293"/>
      <c r="B36" s="294"/>
      <c r="C36" s="293" t="s">
        <v>1518</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zoomScale="89" zoomScaleNormal="89" workbookViewId="0">
      <selection activeCell="F8" sqref="F8"/>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524" t="s">
        <v>1369</v>
      </c>
      <c r="I2" s="524"/>
    </row>
    <row r="3" spans="2:9" ht="19.5" thickBot="1" x14ac:dyDescent="0.3">
      <c r="B3" s="81" t="s">
        <v>21</v>
      </c>
      <c r="C3" s="81" t="s">
        <v>391</v>
      </c>
      <c r="H3" s="424" t="s">
        <v>390</v>
      </c>
      <c r="I3" s="425" t="s">
        <v>391</v>
      </c>
    </row>
    <row r="4" spans="2:9" ht="18.75" x14ac:dyDescent="0.25">
      <c r="B4" s="82" t="s">
        <v>122</v>
      </c>
      <c r="C4" s="201">
        <f>'1. TALLERES SEMINARIOS'!D5</f>
        <v>62910</v>
      </c>
      <c r="H4" s="417" t="s">
        <v>1357</v>
      </c>
      <c r="I4" s="420">
        <f>'1. Desarrollo e Innov. Curricu.'!P28</f>
        <v>0</v>
      </c>
    </row>
    <row r="5" spans="2:9" ht="18.75" x14ac:dyDescent="0.25">
      <c r="B5" s="82" t="s">
        <v>415</v>
      </c>
      <c r="C5" s="201">
        <f>'2. CONTRATACION DE PERSONAL'!D5</f>
        <v>646387.15500000003</v>
      </c>
      <c r="H5" s="418" t="s">
        <v>1359</v>
      </c>
      <c r="I5" s="421">
        <f>'2. Investigación Científica'!P47</f>
        <v>210000</v>
      </c>
    </row>
    <row r="6" spans="2:9" ht="18.75" x14ac:dyDescent="0.25">
      <c r="B6" s="82" t="s">
        <v>126</v>
      </c>
      <c r="C6" s="201">
        <f>'3. EQUIPO DE OFICINA'!D5</f>
        <v>100000</v>
      </c>
      <c r="H6" s="418" t="s">
        <v>471</v>
      </c>
      <c r="I6" s="421">
        <f>'3. Vinculación Univ. Sociedad'!P74</f>
        <v>0</v>
      </c>
    </row>
    <row r="7" spans="2:9" ht="19.5" thickBot="1" x14ac:dyDescent="0.3">
      <c r="B7" s="82" t="s">
        <v>416</v>
      </c>
      <c r="C7" s="201">
        <f>'4. EQUIPO TECNOLÓGICOS'!D5</f>
        <v>325000</v>
      </c>
      <c r="E7" s="428" t="s">
        <v>119</v>
      </c>
      <c r="F7" s="437" t="s">
        <v>1482</v>
      </c>
      <c r="H7" s="418" t="s">
        <v>1358</v>
      </c>
      <c r="I7" s="421">
        <f>'4. Docencia y Profesorado Univ.'!P21</f>
        <v>0</v>
      </c>
    </row>
    <row r="8" spans="2:9" ht="18.75" x14ac:dyDescent="0.25">
      <c r="B8" s="82" t="s">
        <v>127</v>
      </c>
      <c r="C8" s="201">
        <f>'5. ACTIVIDADES ESPECIALES'!D5</f>
        <v>292750</v>
      </c>
      <c r="E8" s="433" t="s">
        <v>1484</v>
      </c>
      <c r="F8" s="434">
        <f>Presupuesto!D566</f>
        <v>303950</v>
      </c>
      <c r="H8" s="418" t="s">
        <v>1360</v>
      </c>
      <c r="I8" s="421">
        <f>'5. Estudiantes y Graduados'!P43</f>
        <v>0</v>
      </c>
    </row>
    <row r="9" spans="2:9" ht="19.5" thickBot="1" x14ac:dyDescent="0.3">
      <c r="B9" s="92" t="s">
        <v>386</v>
      </c>
      <c r="C9" s="83">
        <f>'6. Becas'!D5</f>
        <v>0</v>
      </c>
      <c r="E9" s="435" t="s">
        <v>1509</v>
      </c>
      <c r="F9" s="436">
        <f>Presupuesto!E566</f>
        <v>1071387.155</v>
      </c>
      <c r="H9" s="418" t="s">
        <v>472</v>
      </c>
      <c r="I9" s="421">
        <f>'6. Gestión del Conocimiento'!P27</f>
        <v>0</v>
      </c>
    </row>
    <row r="10" spans="2:9" ht="19.5" thickBot="1" x14ac:dyDescent="0.3">
      <c r="B10" s="92" t="s">
        <v>387</v>
      </c>
      <c r="C10" s="83">
        <f>'7. Infraestructura'!D5</f>
        <v>0</v>
      </c>
      <c r="E10" s="438" t="s">
        <v>1483</v>
      </c>
      <c r="F10" s="439">
        <f>Presupuesto!F566</f>
        <v>1375337.155</v>
      </c>
      <c r="G10" s="111"/>
      <c r="H10" s="418" t="s">
        <v>1361</v>
      </c>
      <c r="I10" s="422">
        <f>'7. Lo Esencial de la Reforma U.'!P34</f>
        <v>0</v>
      </c>
    </row>
    <row r="11" spans="2:9" ht="18.75" x14ac:dyDescent="0.25">
      <c r="B11" s="82" t="s">
        <v>418</v>
      </c>
      <c r="C11" s="83">
        <f>'8. Venta de Servicios'!D5</f>
        <v>0</v>
      </c>
      <c r="E11" s="440" t="s">
        <v>405</v>
      </c>
      <c r="F11" s="441">
        <f>Presupuesto!AR566</f>
        <v>1427047.155</v>
      </c>
      <c r="G11" s="111"/>
      <c r="H11" s="418" t="s">
        <v>1477</v>
      </c>
      <c r="I11" s="422">
        <f>'8. Asegura. de la Calid. y M'!P36</f>
        <v>0</v>
      </c>
    </row>
    <row r="12" spans="2:9" ht="18.75" x14ac:dyDescent="0.25">
      <c r="B12" s="92"/>
      <c r="C12" s="83"/>
      <c r="F12" s="111"/>
      <c r="G12" s="111"/>
      <c r="H12" s="418" t="s">
        <v>1363</v>
      </c>
      <c r="I12" s="422">
        <f>'9. Cultura de Inno. Insti...'!P21</f>
        <v>0</v>
      </c>
    </row>
    <row r="13" spans="2:9" ht="24" thickBot="1" x14ac:dyDescent="0.3">
      <c r="B13" s="84" t="s">
        <v>125</v>
      </c>
      <c r="C13" s="432">
        <f>SUM(C4:C12)</f>
        <v>1427047.155</v>
      </c>
      <c r="F13" s="111"/>
      <c r="G13" s="111"/>
      <c r="H13" s="419" t="s">
        <v>1453</v>
      </c>
      <c r="I13" s="423">
        <f>'10. Posgrado'!P43</f>
        <v>0</v>
      </c>
    </row>
    <row r="14" spans="2:9" ht="23.25" x14ac:dyDescent="0.25">
      <c r="B14" s="84"/>
      <c r="C14" s="85"/>
      <c r="F14" s="111"/>
      <c r="G14" s="111"/>
      <c r="H14" s="426" t="s">
        <v>125</v>
      </c>
      <c r="I14" s="427">
        <f>SUM(I4:I13)</f>
        <v>210000</v>
      </c>
    </row>
    <row r="15" spans="2:9" ht="15.75" x14ac:dyDescent="0.25">
      <c r="F15" s="111"/>
      <c r="G15" s="111"/>
      <c r="H15" s="525"/>
      <c r="I15" s="525"/>
    </row>
    <row r="16" spans="2:9" ht="16.5" thickBot="1" x14ac:dyDescent="0.3">
      <c r="F16" s="111"/>
      <c r="G16" s="111"/>
      <c r="H16" s="526" t="s">
        <v>1371</v>
      </c>
      <c r="I16" s="526"/>
    </row>
    <row r="17" spans="2:15" ht="15.75" thickBot="1" x14ac:dyDescent="0.3">
      <c r="F17" s="111"/>
      <c r="G17" s="111"/>
      <c r="H17" s="428" t="s">
        <v>390</v>
      </c>
      <c r="I17" s="429" t="s">
        <v>391</v>
      </c>
      <c r="J17" s="196"/>
    </row>
    <row r="18" spans="2:15" x14ac:dyDescent="0.25">
      <c r="H18" s="481" t="s">
        <v>1364</v>
      </c>
      <c r="I18" s="482">
        <f>'11. Gestion Administrativa'!P39</f>
        <v>1364137.155</v>
      </c>
      <c r="J18" s="196"/>
    </row>
    <row r="19" spans="2:15" x14ac:dyDescent="0.25">
      <c r="H19" s="483" t="s">
        <v>1365</v>
      </c>
      <c r="I19" s="484">
        <f>'12. Gestión del Talento Humano'!P21</f>
        <v>62910</v>
      </c>
      <c r="J19" s="196"/>
    </row>
    <row r="20" spans="2:15" x14ac:dyDescent="0.25">
      <c r="B20" s="475" t="s">
        <v>1504</v>
      </c>
      <c r="C20" s="476">
        <v>21.981300000000001</v>
      </c>
      <c r="D20" s="475" t="s">
        <v>1507</v>
      </c>
      <c r="E20" s="477"/>
      <c r="H20" s="483" t="s">
        <v>1366</v>
      </c>
      <c r="I20" s="484">
        <f>'13. Gestión Académica'!P21</f>
        <v>0</v>
      </c>
      <c r="J20" s="196"/>
    </row>
    <row r="21" spans="2:15" x14ac:dyDescent="0.25">
      <c r="H21" s="483" t="s">
        <v>1367</v>
      </c>
      <c r="I21" s="484">
        <f>'14. Internacional... de la E.S.'!P36</f>
        <v>0</v>
      </c>
      <c r="J21" s="196"/>
    </row>
    <row r="22" spans="2:15" x14ac:dyDescent="0.25">
      <c r="H22" s="485" t="s">
        <v>1368</v>
      </c>
      <c r="I22" s="486">
        <f>'15. Gobernabilidad y Proceso...'!P29</f>
        <v>0</v>
      </c>
      <c r="J22" s="196"/>
    </row>
    <row r="23" spans="2:15" x14ac:dyDescent="0.25">
      <c r="H23" s="487" t="s">
        <v>1478</v>
      </c>
      <c r="I23" s="488">
        <f>'16. Desa. del Sistema Educ.Sup.'!P70</f>
        <v>0</v>
      </c>
      <c r="J23" s="196"/>
    </row>
    <row r="24" spans="2:15" s="467" customFormat="1" ht="15.75" thickBot="1" x14ac:dyDescent="0.3">
      <c r="H24" s="489" t="s">
        <v>1516</v>
      </c>
      <c r="I24" s="490">
        <f>'17. Gestión TIC'!P74</f>
        <v>0</v>
      </c>
      <c r="J24" s="196"/>
    </row>
    <row r="25" spans="2:15" ht="15.75" thickBot="1" x14ac:dyDescent="0.3">
      <c r="H25" s="479" t="s">
        <v>125</v>
      </c>
      <c r="I25" s="480">
        <f>SUM(I18:I23)</f>
        <v>1427047.155</v>
      </c>
    </row>
    <row r="26" spans="2:15" ht="15.75" thickBot="1" x14ac:dyDescent="0.3"/>
    <row r="27" spans="2:15" ht="15.75" thickBot="1" x14ac:dyDescent="0.3">
      <c r="H27" s="430" t="s">
        <v>1370</v>
      </c>
      <c r="I27" s="431">
        <f>I14+I25</f>
        <v>1637047.155</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5</v>
      </c>
      <c r="D54" s="238">
        <f>SUMIF('2. CONTRATACION DE PERSONAL'!$C:$C,'Cuadro Resumen'!$B$40:$B$56,'2. CONTRATACION DE PERSONAL'!$G:$G)</f>
        <v>574566.36</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0</v>
      </c>
      <c r="D56" s="238">
        <f>SUMIF('2. CONTRATACION DE PERSONAL'!$C:$C,'Cuadro Resumen'!$B$40:$B$56,'2. CONTRATACION DE PERSONAL'!$G:$G)</f>
        <v>0</v>
      </c>
    </row>
    <row r="57" spans="2:4" ht="23.25" x14ac:dyDescent="0.25">
      <c r="B57" s="84" t="s">
        <v>125</v>
      </c>
      <c r="C57" s="168">
        <f>SUBTOTAL(109,C40:C56)</f>
        <v>5</v>
      </c>
      <c r="D57" s="238">
        <f>SUM(D40:D56)</f>
        <v>574566.36</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0</v>
      </c>
      <c r="D75" s="239">
        <f>SUMIF('3. EQUIPO DE OFICINA'!$C:$C,'Cuadro Resumen'!$B$69:$B$78,'3. EQUIPO DE OFICINA'!$F:$F)</f>
        <v>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0</v>
      </c>
      <c r="D80" s="240">
        <f>SUM(D69:D79)</f>
        <v>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0</v>
      </c>
      <c r="D86" s="83">
        <f>SUMIF('4. EQUIPO TECNOLÓGICOS'!$C:$C,'Cuadro Resumen'!$B$86:$B$102,'4. EQUIPO TECNOLÓGICOS'!F:F)</f>
        <v>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13</v>
      </c>
      <c r="D89" s="83">
        <f>SUMIF('4. EQUIPO TECNOLÓGICOS'!$C:$C,'Cuadro Resumen'!$B$86:$B$102,'4. EQUIPO TECNOLÓGICOS'!F:F)</f>
        <v>195000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1481</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13</v>
      </c>
      <c r="D103" s="85">
        <f>SUM(D86:D102)</f>
        <v>195000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1"/>
    </row>
    <row r="198" spans="2:9" hidden="1" x14ac:dyDescent="0.25">
      <c r="B198" s="527" t="s">
        <v>1497</v>
      </c>
      <c r="C198" s="527"/>
      <c r="D198" s="527"/>
      <c r="E198" s="527"/>
      <c r="F198" s="527"/>
    </row>
    <row r="199" spans="2:9" hidden="1" x14ac:dyDescent="0.25">
      <c r="B199" s="455" t="s">
        <v>1498</v>
      </c>
      <c r="C199" s="454" t="s">
        <v>1499</v>
      </c>
      <c r="D199" s="454" t="s">
        <v>1499</v>
      </c>
      <c r="E199" s="454" t="s">
        <v>1500</v>
      </c>
      <c r="F199" s="454" t="s">
        <v>1500</v>
      </c>
    </row>
    <row r="200" spans="2:9" hidden="1" x14ac:dyDescent="0.25">
      <c r="B200" s="453"/>
      <c r="C200" s="453" t="s">
        <v>1501</v>
      </c>
      <c r="D200" s="453" t="s">
        <v>1502</v>
      </c>
      <c r="E200" s="453" t="s">
        <v>1501</v>
      </c>
      <c r="F200" s="453" t="s">
        <v>1502</v>
      </c>
    </row>
    <row r="201" spans="2:9" hidden="1" x14ac:dyDescent="0.25">
      <c r="B201" s="455" t="s">
        <v>3</v>
      </c>
      <c r="C201" s="452">
        <v>255</v>
      </c>
      <c r="D201" s="452">
        <v>235</v>
      </c>
      <c r="E201" s="452">
        <v>300</v>
      </c>
      <c r="F201" s="452">
        <v>280</v>
      </c>
    </row>
    <row r="202" spans="2:9" hidden="1" x14ac:dyDescent="0.25">
      <c r="B202" s="455" t="s">
        <v>4</v>
      </c>
      <c r="C202" s="452">
        <v>225</v>
      </c>
      <c r="D202" s="452">
        <v>205</v>
      </c>
      <c r="E202" s="452">
        <v>270</v>
      </c>
      <c r="F202" s="452">
        <v>250</v>
      </c>
    </row>
    <row r="203" spans="2:9" hidden="1" x14ac:dyDescent="0.25">
      <c r="B203" s="455" t="s">
        <v>5</v>
      </c>
      <c r="C203" s="452">
        <v>195</v>
      </c>
      <c r="D203" s="452">
        <v>180</v>
      </c>
      <c r="E203" s="452">
        <v>240</v>
      </c>
      <c r="F203" s="452">
        <v>220</v>
      </c>
    </row>
    <row r="204" spans="2:9" hidden="1" x14ac:dyDescent="0.25">
      <c r="B204" s="455" t="s">
        <v>6</v>
      </c>
      <c r="C204" s="452">
        <v>165</v>
      </c>
      <c r="D204" s="452">
        <v>150</v>
      </c>
      <c r="E204" s="452">
        <v>210</v>
      </c>
      <c r="F204" s="452">
        <v>195</v>
      </c>
    </row>
    <row r="205" spans="2:9" hidden="1" x14ac:dyDescent="0.25">
      <c r="B205" s="455" t="s">
        <v>1503</v>
      </c>
      <c r="C205" s="452">
        <v>145</v>
      </c>
      <c r="D205" s="452">
        <v>135</v>
      </c>
      <c r="E205" s="452">
        <v>185</v>
      </c>
      <c r="F205" s="452">
        <v>170</v>
      </c>
    </row>
    <row r="206" spans="2:9" hidden="1" x14ac:dyDescent="0.25">
      <c r="B206" s="450"/>
      <c r="C206" s="450"/>
      <c r="D206" s="450"/>
      <c r="E206" s="450"/>
      <c r="F206" s="450"/>
    </row>
    <row r="207" spans="2:9" hidden="1" x14ac:dyDescent="0.25">
      <c r="B207" s="528" t="s">
        <v>1504</v>
      </c>
      <c r="C207" s="528"/>
      <c r="D207" s="528"/>
      <c r="E207" s="478">
        <f>C20</f>
        <v>21.981300000000001</v>
      </c>
      <c r="F207" s="478" t="str">
        <f>D20</f>
        <v>Martes, 25 de Agosto del 2015 Fuente el BCH</v>
      </c>
    </row>
    <row r="208" spans="2:9" hidden="1" x14ac:dyDescent="0.25">
      <c r="B208" s="450"/>
      <c r="C208" s="450"/>
      <c r="D208" s="450"/>
      <c r="E208" s="450"/>
      <c r="F208" s="450"/>
    </row>
    <row r="209" spans="2:9" hidden="1" x14ac:dyDescent="0.25">
      <c r="B209" s="450"/>
      <c r="C209" s="450"/>
      <c r="D209" s="450"/>
      <c r="E209" s="450"/>
      <c r="F209" s="450"/>
    </row>
    <row r="210" spans="2:9" hidden="1" x14ac:dyDescent="0.25">
      <c r="B210" s="527" t="s">
        <v>1497</v>
      </c>
      <c r="C210" s="527"/>
      <c r="D210" s="527"/>
      <c r="E210" s="527"/>
      <c r="F210" s="527"/>
    </row>
    <row r="211" spans="2:9" hidden="1" x14ac:dyDescent="0.25">
      <c r="B211" s="455" t="s">
        <v>1498</v>
      </c>
      <c r="C211" s="454" t="s">
        <v>1499</v>
      </c>
      <c r="D211" s="454" t="s">
        <v>1499</v>
      </c>
      <c r="E211" s="454" t="s">
        <v>1500</v>
      </c>
      <c r="F211" s="454" t="s">
        <v>1500</v>
      </c>
    </row>
    <row r="212" spans="2:9" hidden="1" x14ac:dyDescent="0.25">
      <c r="B212" s="453"/>
      <c r="C212" s="453" t="s">
        <v>1501</v>
      </c>
      <c r="D212" s="453" t="s">
        <v>1502</v>
      </c>
      <c r="E212" s="453" t="s">
        <v>1501</v>
      </c>
      <c r="F212" s="453" t="s">
        <v>1502</v>
      </c>
    </row>
    <row r="213" spans="2:9" hidden="1" x14ac:dyDescent="0.25">
      <c r="B213" s="455" t="s">
        <v>3</v>
      </c>
      <c r="C213" s="456">
        <f>+C201*E207</f>
        <v>5605.2314999999999</v>
      </c>
      <c r="D213" s="457">
        <f>+D201*E207</f>
        <v>5165.6055000000006</v>
      </c>
      <c r="E213" s="457">
        <f>+E201*E207</f>
        <v>6594.39</v>
      </c>
      <c r="F213" s="457">
        <f>+F201*E207</f>
        <v>6154.7640000000001</v>
      </c>
    </row>
    <row r="214" spans="2:9" hidden="1" x14ac:dyDescent="0.25">
      <c r="B214" s="455" t="s">
        <v>4</v>
      </c>
      <c r="C214" s="456">
        <f>+C202*E207</f>
        <v>4945.7925000000005</v>
      </c>
      <c r="D214" s="457">
        <f>+D202*E207</f>
        <v>4506.1665000000003</v>
      </c>
      <c r="E214" s="457">
        <f>+E202*E207</f>
        <v>5934.951</v>
      </c>
      <c r="F214" s="457">
        <f>+F202*E207</f>
        <v>5495.3249999999998</v>
      </c>
    </row>
    <row r="215" spans="2:9" hidden="1" x14ac:dyDescent="0.25">
      <c r="B215" s="455" t="s">
        <v>5</v>
      </c>
      <c r="C215" s="456">
        <f>+C203*E207</f>
        <v>4286.3535000000002</v>
      </c>
      <c r="D215" s="457">
        <f>+D203*E207</f>
        <v>3956.634</v>
      </c>
      <c r="E215" s="457">
        <f>+E203*E207</f>
        <v>5275.5120000000006</v>
      </c>
      <c r="F215" s="457">
        <f>+F203*E207</f>
        <v>4835.8860000000004</v>
      </c>
    </row>
    <row r="216" spans="2:9" hidden="1" x14ac:dyDescent="0.25">
      <c r="B216" s="455" t="s">
        <v>6</v>
      </c>
      <c r="C216" s="456">
        <f>+C204*E207</f>
        <v>3626.9145000000003</v>
      </c>
      <c r="D216" s="457">
        <f>+D204*E207</f>
        <v>3297.1950000000002</v>
      </c>
      <c r="E216" s="457">
        <f>+E204*E207</f>
        <v>4616.0730000000003</v>
      </c>
      <c r="F216" s="457">
        <f>+F204*E207</f>
        <v>4286.3535000000002</v>
      </c>
    </row>
    <row r="217" spans="2:9" hidden="1" x14ac:dyDescent="0.25">
      <c r="B217" s="455" t="s">
        <v>1503</v>
      </c>
      <c r="C217" s="456">
        <f>+C205*E207</f>
        <v>3187.2885000000001</v>
      </c>
      <c r="D217" s="457">
        <f>+D205*E207</f>
        <v>2967.4755</v>
      </c>
      <c r="E217" s="457">
        <f>+E205*E207</f>
        <v>4066.5405000000001</v>
      </c>
      <c r="F217" s="457">
        <f>+F205*E207</f>
        <v>3736.8210000000004</v>
      </c>
    </row>
    <row r="218" spans="2:9" hidden="1" x14ac:dyDescent="0.25"/>
    <row r="220" spans="2:9" s="122" customFormat="1" x14ac:dyDescent="0.25">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B8" sqref="B8:B20"/>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1406</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3" t="s">
        <v>1407</v>
      </c>
      <c r="B3" s="573"/>
      <c r="C3" s="573"/>
      <c r="D3" s="573"/>
      <c r="E3" s="573"/>
      <c r="F3" s="573"/>
      <c r="G3" s="573"/>
      <c r="H3" s="573"/>
      <c r="I3" s="573"/>
      <c r="J3" s="573"/>
      <c r="K3" s="573"/>
      <c r="L3" s="573"/>
      <c r="M3" s="573"/>
      <c r="N3" s="573"/>
      <c r="O3" s="573"/>
      <c r="P3" s="573"/>
      <c r="Q3" s="573"/>
      <c r="R3" s="573"/>
      <c r="S3" s="573"/>
      <c r="T3" s="573"/>
      <c r="U3" s="573"/>
    </row>
    <row r="4" spans="1:21" ht="1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ht="25.5"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75" t="s">
        <v>1407</v>
      </c>
      <c r="B8" s="575" t="s">
        <v>1408</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x14ac:dyDescent="0.25">
      <c r="A9" s="576"/>
      <c r="B9" s="576"/>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x14ac:dyDescent="0.25">
      <c r="A10" s="576"/>
      <c r="B10" s="576"/>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x14ac:dyDescent="0.25">
      <c r="A11" s="576"/>
      <c r="B11" s="576"/>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x14ac:dyDescent="0.25">
      <c r="A12" s="576"/>
      <c r="B12" s="576"/>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x14ac:dyDescent="0.25">
      <c r="A13" s="576"/>
      <c r="B13" s="576"/>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x14ac:dyDescent="0.25">
      <c r="A14" s="576"/>
      <c r="B14" s="576"/>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x14ac:dyDescent="0.25">
      <c r="A15" s="576"/>
      <c r="B15" s="576"/>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x14ac:dyDescent="0.25">
      <c r="A16" s="576"/>
      <c r="B16" s="576"/>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x14ac:dyDescent="0.25">
      <c r="A17" s="576"/>
      <c r="B17" s="576"/>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x14ac:dyDescent="0.25">
      <c r="A18" s="576"/>
      <c r="B18" s="576"/>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x14ac:dyDescent="0.25">
      <c r="A19" s="576"/>
      <c r="B19" s="576"/>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x14ac:dyDescent="0.25">
      <c r="A20" s="577"/>
      <c r="B20" s="577"/>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x14ac:dyDescent="0.2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1451</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3" t="s">
        <v>1450</v>
      </c>
      <c r="B3" s="573"/>
      <c r="C3" s="573"/>
      <c r="D3" s="573"/>
      <c r="E3" s="573"/>
      <c r="F3" s="573"/>
      <c r="G3" s="573"/>
      <c r="H3" s="573"/>
      <c r="I3" s="573"/>
      <c r="J3" s="573"/>
      <c r="K3" s="573"/>
      <c r="L3" s="573"/>
      <c r="M3" s="573"/>
      <c r="N3" s="573"/>
      <c r="O3" s="573"/>
      <c r="P3" s="573"/>
      <c r="Q3" s="573"/>
      <c r="R3" s="573"/>
      <c r="S3" s="573"/>
      <c r="T3" s="573"/>
      <c r="U3" s="573"/>
    </row>
    <row r="4" spans="1:21" ht="1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ht="25.5"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5" t="s">
        <v>1444</v>
      </c>
      <c r="B8" s="574" t="s">
        <v>1442</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x14ac:dyDescent="0.25">
      <c r="A9" s="576"/>
      <c r="B9" s="574"/>
      <c r="C9" s="281"/>
      <c r="D9" s="281"/>
      <c r="E9" s="281"/>
      <c r="F9" s="282"/>
      <c r="G9" s="282"/>
      <c r="H9" s="360"/>
      <c r="I9" s="282"/>
      <c r="J9" s="360"/>
      <c r="K9" s="282"/>
      <c r="L9" s="360"/>
      <c r="M9" s="282"/>
      <c r="N9" s="360"/>
      <c r="O9" s="404">
        <f t="shared" si="0"/>
        <v>0</v>
      </c>
      <c r="P9" s="403">
        <f t="shared" si="1"/>
        <v>0</v>
      </c>
      <c r="Q9" s="282"/>
      <c r="R9" s="282"/>
      <c r="S9" s="282"/>
      <c r="T9" s="282"/>
      <c r="U9" s="282"/>
    </row>
    <row r="10" spans="1:21" ht="15.75" x14ac:dyDescent="0.25">
      <c r="A10" s="576"/>
      <c r="B10" s="574"/>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x14ac:dyDescent="0.25">
      <c r="A11" s="576"/>
      <c r="B11" s="574"/>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x14ac:dyDescent="0.25">
      <c r="A12" s="576"/>
      <c r="B12" s="574"/>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x14ac:dyDescent="0.25">
      <c r="A13" s="576"/>
      <c r="B13" s="574" t="s">
        <v>1449</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x14ac:dyDescent="0.25">
      <c r="A14" s="576"/>
      <c r="B14" s="574"/>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x14ac:dyDescent="0.25">
      <c r="A15" s="576"/>
      <c r="B15" s="574"/>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x14ac:dyDescent="0.25">
      <c r="A16" s="576"/>
      <c r="B16" s="574"/>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x14ac:dyDescent="0.25">
      <c r="A17" s="576"/>
      <c r="B17" s="574"/>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x14ac:dyDescent="0.25">
      <c r="A18" s="576"/>
      <c r="B18" s="574" t="s">
        <v>1443</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x14ac:dyDescent="0.25">
      <c r="A19" s="576"/>
      <c r="B19" s="574"/>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x14ac:dyDescent="0.25">
      <c r="A20" s="576"/>
      <c r="B20" s="574"/>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x14ac:dyDescent="0.25">
      <c r="A21" s="576"/>
      <c r="B21" s="574"/>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x14ac:dyDescent="0.25">
      <c r="A22" s="576"/>
      <c r="B22" s="574"/>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x14ac:dyDescent="0.25">
      <c r="A23" s="576"/>
      <c r="B23" s="575" t="s">
        <v>1445</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x14ac:dyDescent="0.25">
      <c r="A24" s="576"/>
      <c r="B24" s="576"/>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x14ac:dyDescent="0.25">
      <c r="A25" s="576"/>
      <c r="B25" s="576"/>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x14ac:dyDescent="0.25">
      <c r="A26" s="576"/>
      <c r="B26" s="576"/>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x14ac:dyDescent="0.25">
      <c r="A27" s="576"/>
      <c r="B27" s="577"/>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x14ac:dyDescent="0.25">
      <c r="A28" s="576"/>
      <c r="B28" s="575" t="s">
        <v>1446</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x14ac:dyDescent="0.25">
      <c r="A29" s="576"/>
      <c r="B29" s="576"/>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x14ac:dyDescent="0.25">
      <c r="A30" s="576"/>
      <c r="B30" s="576"/>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x14ac:dyDescent="0.25">
      <c r="A31" s="576"/>
      <c r="B31" s="576"/>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x14ac:dyDescent="0.25">
      <c r="A32" s="576"/>
      <c r="B32" s="577"/>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x14ac:dyDescent="0.25">
      <c r="A33" s="576"/>
      <c r="B33" s="574" t="s">
        <v>1447</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x14ac:dyDescent="0.25">
      <c r="A34" s="576"/>
      <c r="B34" s="574"/>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x14ac:dyDescent="0.25">
      <c r="A35" s="576"/>
      <c r="B35" s="574"/>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x14ac:dyDescent="0.25">
      <c r="A36" s="576"/>
      <c r="B36" s="574"/>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x14ac:dyDescent="0.25">
      <c r="A37" s="576"/>
      <c r="B37" s="574"/>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x14ac:dyDescent="0.25">
      <c r="A38" s="576"/>
      <c r="B38" s="574" t="s">
        <v>1448</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x14ac:dyDescent="0.25">
      <c r="A39" s="576"/>
      <c r="B39" s="574"/>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x14ac:dyDescent="0.25">
      <c r="A40" s="576"/>
      <c r="B40" s="574"/>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x14ac:dyDescent="0.25">
      <c r="A41" s="576"/>
      <c r="B41" s="574"/>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x14ac:dyDescent="0.25">
      <c r="A42" s="576"/>
      <c r="B42" s="574"/>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x14ac:dyDescent="0.25">
      <c r="A43" s="293"/>
      <c r="B43" s="294"/>
      <c r="C43" s="293" t="s">
        <v>1452</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abSelected="1" topLeftCell="F1" zoomScale="96" zoomScaleNormal="96" workbookViewId="0">
      <pane ySplit="7" topLeftCell="A16" activePane="bottomLeft" state="frozen"/>
      <selection activeCell="Q6" sqref="Q6"/>
      <selection pane="bottomLeft" activeCell="L15" sqref="L15"/>
    </sheetView>
  </sheetViews>
  <sheetFormatPr baseColWidth="10" defaultColWidth="12.5703125" defaultRowHeight="15" x14ac:dyDescent="0.25"/>
  <cols>
    <col min="1" max="1" width="40" customWidth="1"/>
    <col min="2" max="2" width="37.14062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18.28515625" customWidth="1"/>
    <col min="19" max="20" width="14.28515625" customWidth="1"/>
    <col min="21" max="21" width="15.7109375" customWidth="1"/>
  </cols>
  <sheetData>
    <row r="1" spans="1:21" s="277" customFormat="1" ht="18.75" x14ac:dyDescent="0.3">
      <c r="G1" s="280" t="s">
        <v>1409</v>
      </c>
      <c r="L1" s="280"/>
      <c r="M1" s="280"/>
      <c r="N1" s="280"/>
      <c r="O1" s="280"/>
      <c r="P1" s="280"/>
      <c r="Q1" s="280"/>
      <c r="R1" s="280"/>
      <c r="S1" s="280"/>
      <c r="T1" s="280"/>
      <c r="U1" s="280"/>
    </row>
    <row r="2" spans="1:21" s="277" customFormat="1" ht="18.75" x14ac:dyDescent="0.3">
      <c r="A2" s="322" t="s">
        <v>1352</v>
      </c>
      <c r="G2" s="280"/>
      <c r="L2" s="280"/>
      <c r="M2" s="280"/>
      <c r="N2" s="280"/>
      <c r="O2" s="280"/>
      <c r="P2" s="280"/>
      <c r="Q2" s="280"/>
      <c r="R2" s="280"/>
      <c r="S2" s="280"/>
      <c r="T2" s="280"/>
      <c r="U2" s="280"/>
    </row>
    <row r="3" spans="1:21" s="277" customFormat="1" ht="27.75" customHeight="1" x14ac:dyDescent="0.2">
      <c r="A3" s="578" t="s">
        <v>1411</v>
      </c>
      <c r="B3" s="578"/>
      <c r="C3" s="578"/>
      <c r="D3" s="578"/>
      <c r="E3" s="578"/>
      <c r="F3" s="578"/>
      <c r="G3" s="578"/>
      <c r="H3" s="578"/>
      <c r="I3" s="578"/>
      <c r="J3" s="578"/>
      <c r="K3" s="578"/>
      <c r="L3" s="578"/>
      <c r="M3" s="578"/>
      <c r="N3" s="578"/>
      <c r="O3" s="578"/>
      <c r="P3" s="578"/>
      <c r="Q3" s="578"/>
      <c r="R3" s="578"/>
      <c r="S3" s="578"/>
      <c r="T3" s="578"/>
      <c r="U3" s="578"/>
    </row>
    <row r="4" spans="1:21" s="321" customFormat="1" x14ac:dyDescent="0.25">
      <c r="A4" s="579" t="s">
        <v>1416</v>
      </c>
      <c r="B4" s="579"/>
      <c r="C4" s="579"/>
      <c r="D4" s="579"/>
      <c r="E4" s="579"/>
      <c r="F4" s="579"/>
      <c r="G4" s="579"/>
      <c r="H4" s="579"/>
      <c r="I4" s="579"/>
      <c r="J4" s="579"/>
      <c r="K4" s="579"/>
      <c r="L4" s="579"/>
      <c r="M4" s="579"/>
      <c r="N4" s="579"/>
      <c r="O4" s="579"/>
      <c r="P4" s="579"/>
      <c r="Q4" s="579"/>
      <c r="R4" s="579"/>
      <c r="S4" s="579"/>
      <c r="T4" s="579"/>
      <c r="U4" s="579"/>
    </row>
    <row r="5" spans="1:21" s="66" customFormat="1" ht="23.25" customHeight="1" x14ac:dyDescent="0.25">
      <c r="A5" s="536" t="s">
        <v>97</v>
      </c>
      <c r="B5" s="535" t="s">
        <v>111</v>
      </c>
      <c r="C5" s="538" t="s">
        <v>86</v>
      </c>
      <c r="D5" s="538" t="s">
        <v>87</v>
      </c>
      <c r="E5" s="538" t="s">
        <v>392</v>
      </c>
      <c r="F5" s="538" t="s">
        <v>88</v>
      </c>
      <c r="G5" s="541" t="s">
        <v>100</v>
      </c>
      <c r="H5" s="547"/>
      <c r="I5" s="547"/>
      <c r="J5" s="547"/>
      <c r="K5" s="547"/>
      <c r="L5" s="547"/>
      <c r="M5" s="547"/>
      <c r="N5" s="542"/>
      <c r="O5" s="543" t="s">
        <v>101</v>
      </c>
      <c r="P5" s="544"/>
      <c r="Q5" s="535" t="s">
        <v>102</v>
      </c>
      <c r="R5" s="535" t="s">
        <v>103</v>
      </c>
      <c r="S5" s="535" t="s">
        <v>110</v>
      </c>
      <c r="T5" s="535" t="s">
        <v>109</v>
      </c>
      <c r="U5" s="532" t="s">
        <v>89</v>
      </c>
    </row>
    <row r="6" spans="1:21" s="66" customFormat="1" ht="15" customHeight="1" x14ac:dyDescent="0.25">
      <c r="A6" s="536"/>
      <c r="B6" s="536"/>
      <c r="C6" s="539"/>
      <c r="D6" s="539"/>
      <c r="E6" s="539"/>
      <c r="F6" s="539"/>
      <c r="G6" s="541" t="s">
        <v>104</v>
      </c>
      <c r="H6" s="542"/>
      <c r="I6" s="541" t="s">
        <v>105</v>
      </c>
      <c r="J6" s="542"/>
      <c r="K6" s="541" t="s">
        <v>106</v>
      </c>
      <c r="L6" s="542"/>
      <c r="M6" s="541" t="s">
        <v>107</v>
      </c>
      <c r="N6" s="542"/>
      <c r="O6" s="545"/>
      <c r="P6" s="546"/>
      <c r="Q6" s="536"/>
      <c r="R6" s="536"/>
      <c r="S6" s="536"/>
      <c r="T6" s="536"/>
      <c r="U6" s="533"/>
    </row>
    <row r="7" spans="1:21" s="67" customFormat="1" ht="24" customHeight="1" x14ac:dyDescent="0.25">
      <c r="A7" s="537"/>
      <c r="B7" s="537"/>
      <c r="C7" s="540"/>
      <c r="D7" s="540"/>
      <c r="E7" s="540"/>
      <c r="F7" s="540"/>
      <c r="G7" s="442" t="s">
        <v>108</v>
      </c>
      <c r="H7" s="442" t="s">
        <v>12</v>
      </c>
      <c r="I7" s="442" t="s">
        <v>108</v>
      </c>
      <c r="J7" s="442" t="s">
        <v>12</v>
      </c>
      <c r="K7" s="442" t="s">
        <v>108</v>
      </c>
      <c r="L7" s="442" t="s">
        <v>12</v>
      </c>
      <c r="M7" s="442" t="s">
        <v>108</v>
      </c>
      <c r="N7" s="442" t="s">
        <v>12</v>
      </c>
      <c r="O7" s="442" t="s">
        <v>108</v>
      </c>
      <c r="P7" s="442" t="s">
        <v>12</v>
      </c>
      <c r="Q7" s="537"/>
      <c r="R7" s="537"/>
      <c r="S7" s="537"/>
      <c r="T7" s="537"/>
      <c r="U7" s="534"/>
    </row>
    <row r="8" spans="1:21" s="261" customFormat="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73.25" x14ac:dyDescent="0.25">
      <c r="A9" s="560" t="s">
        <v>1412</v>
      </c>
      <c r="B9" s="557" t="s">
        <v>1556</v>
      </c>
      <c r="C9" s="278" t="s">
        <v>1564</v>
      </c>
      <c r="D9" s="278" t="s">
        <v>1544</v>
      </c>
      <c r="E9" s="278" t="s">
        <v>1545</v>
      </c>
      <c r="F9" s="278" t="s">
        <v>1543</v>
      </c>
      <c r="G9" s="364"/>
      <c r="H9" s="365"/>
      <c r="I9" s="278"/>
      <c r="J9" s="365"/>
      <c r="K9" s="278">
        <v>4</v>
      </c>
      <c r="L9" s="365">
        <f>('4. EQUIPO TECNOLÓGICOS'!D10)+('5. ACTIVIDADES ESPECIALES'!D5/2)</f>
        <v>321375</v>
      </c>
      <c r="M9" s="278">
        <v>4</v>
      </c>
      <c r="N9" s="365">
        <f>'5. ACTIVIDADES ESPECIALES'!D5/2</f>
        <v>146375</v>
      </c>
      <c r="O9" s="508">
        <f t="shared" ref="O9:P9" si="0">G9+I9+K9+M9</f>
        <v>8</v>
      </c>
      <c r="P9" s="403">
        <f t="shared" si="0"/>
        <v>467750</v>
      </c>
      <c r="Q9" s="278"/>
      <c r="R9" s="278" t="s">
        <v>1571</v>
      </c>
      <c r="S9" s="278" t="s">
        <v>1551</v>
      </c>
      <c r="T9" s="278"/>
      <c r="U9" s="278" t="s">
        <v>1552</v>
      </c>
    </row>
    <row r="10" spans="1:21" ht="168" customHeight="1" x14ac:dyDescent="0.25">
      <c r="A10" s="560"/>
      <c r="B10" s="558"/>
      <c r="C10" s="278" t="s">
        <v>1567</v>
      </c>
      <c r="D10" s="278" t="s">
        <v>1566</v>
      </c>
      <c r="E10" s="278" t="s">
        <v>1557</v>
      </c>
      <c r="F10" s="278" t="s">
        <v>1565</v>
      </c>
      <c r="G10" s="509">
        <v>125000</v>
      </c>
      <c r="H10" s="365">
        <f>'2. CONTRATACION DE PERSONAL'!D5/4</f>
        <v>161596.78875000001</v>
      </c>
      <c r="I10" s="278">
        <v>125000</v>
      </c>
      <c r="J10" s="365">
        <f>('4. EQUIPO TECNOLÓGICOS'!D33)+('2. CONTRATACION DE PERSONAL'!D5/4)</f>
        <v>281596.78875000001</v>
      </c>
      <c r="K10" s="278">
        <v>125000</v>
      </c>
      <c r="L10" s="365">
        <f>'2. CONTRATACION DE PERSONAL'!D5/4</f>
        <v>161596.78875000001</v>
      </c>
      <c r="M10" s="278">
        <v>125000</v>
      </c>
      <c r="N10" s="365">
        <f>'2. CONTRATACION DE PERSONAL'!D5/4</f>
        <v>161596.78875000001</v>
      </c>
      <c r="O10" s="508">
        <f t="shared" ref="O10:O38" si="1">G10+I10+K10+M10</f>
        <v>500000</v>
      </c>
      <c r="P10" s="403">
        <f t="shared" ref="P10:P38" si="2">H10+J10+L10+N10</f>
        <v>766387.15500000003</v>
      </c>
      <c r="Q10" s="278"/>
      <c r="R10" s="278" t="s">
        <v>1572</v>
      </c>
      <c r="S10" s="278" t="s">
        <v>1573</v>
      </c>
      <c r="T10" s="278"/>
      <c r="U10" s="278" t="s">
        <v>1552</v>
      </c>
    </row>
    <row r="11" spans="1:21" s="367" customFormat="1" ht="135" customHeight="1" x14ac:dyDescent="0.25">
      <c r="A11" s="560"/>
      <c r="B11" s="558"/>
      <c r="C11" s="278" t="s">
        <v>1570</v>
      </c>
      <c r="D11" s="278" t="s">
        <v>1569</v>
      </c>
      <c r="E11" s="278" t="s">
        <v>1558</v>
      </c>
      <c r="F11" s="278" t="s">
        <v>1568</v>
      </c>
      <c r="G11" s="364">
        <v>0.3</v>
      </c>
      <c r="H11" s="365">
        <f>'4. EQUIPO TECNOLÓGICOS'!D56</f>
        <v>30000</v>
      </c>
      <c r="I11" s="364">
        <v>0.7</v>
      </c>
      <c r="J11" s="365">
        <f>'3. EQUIPO DE OFICINA'!D5</f>
        <v>100000</v>
      </c>
      <c r="K11" s="278"/>
      <c r="L11" s="365"/>
      <c r="M11" s="278"/>
      <c r="N11" s="365"/>
      <c r="O11" s="510">
        <f t="shared" si="1"/>
        <v>1</v>
      </c>
      <c r="P11" s="403">
        <f t="shared" si="2"/>
        <v>130000</v>
      </c>
      <c r="Q11" s="278"/>
      <c r="R11" s="278" t="s">
        <v>1574</v>
      </c>
      <c r="S11" s="278" t="s">
        <v>1575</v>
      </c>
      <c r="T11" s="278"/>
      <c r="U11" s="278" t="s">
        <v>1552</v>
      </c>
    </row>
    <row r="12" spans="1:21" ht="11.25" customHeight="1" x14ac:dyDescent="0.25">
      <c r="A12" s="560"/>
      <c r="B12" s="558"/>
      <c r="C12" s="278"/>
      <c r="D12" s="278"/>
      <c r="E12" s="278"/>
      <c r="F12" s="278"/>
      <c r="G12" s="364"/>
      <c r="H12" s="365"/>
      <c r="I12" s="278"/>
      <c r="J12" s="365"/>
      <c r="K12" s="278"/>
      <c r="L12" s="365"/>
      <c r="M12" s="278"/>
      <c r="N12" s="365"/>
      <c r="O12" s="402">
        <f t="shared" si="1"/>
        <v>0</v>
      </c>
      <c r="P12" s="403">
        <f t="shared" si="2"/>
        <v>0</v>
      </c>
      <c r="Q12" s="278"/>
      <c r="R12" s="278"/>
      <c r="S12" s="278"/>
      <c r="T12" s="278"/>
      <c r="U12" s="278"/>
    </row>
    <row r="13" spans="1:21" ht="3.75" customHeight="1" x14ac:dyDescent="0.25">
      <c r="A13" s="560"/>
      <c r="B13" s="558"/>
      <c r="C13" s="278"/>
      <c r="D13" s="278"/>
      <c r="E13" s="278"/>
      <c r="F13" s="278"/>
      <c r="G13" s="364"/>
      <c r="H13" s="365"/>
      <c r="I13" s="278"/>
      <c r="J13" s="365"/>
      <c r="K13" s="278"/>
      <c r="L13" s="365"/>
      <c r="M13" s="278"/>
      <c r="N13" s="365"/>
      <c r="O13" s="402">
        <f t="shared" si="1"/>
        <v>0</v>
      </c>
      <c r="P13" s="403">
        <f t="shared" si="2"/>
        <v>0</v>
      </c>
      <c r="Q13" s="278"/>
      <c r="R13" s="278"/>
      <c r="S13" s="278"/>
      <c r="T13" s="278"/>
      <c r="U13" s="278"/>
    </row>
    <row r="14" spans="1:21" ht="4.5" customHeight="1" x14ac:dyDescent="0.25">
      <c r="A14" s="560"/>
      <c r="B14" s="559"/>
      <c r="C14" s="278"/>
      <c r="D14" s="278"/>
      <c r="E14" s="278"/>
      <c r="F14" s="278"/>
      <c r="G14" s="364"/>
      <c r="H14" s="365"/>
      <c r="I14" s="278"/>
      <c r="J14" s="365"/>
      <c r="K14" s="278"/>
      <c r="L14" s="365"/>
      <c r="M14" s="278"/>
      <c r="N14" s="365"/>
      <c r="O14" s="402">
        <f t="shared" si="1"/>
        <v>0</v>
      </c>
      <c r="P14" s="403">
        <f t="shared" si="2"/>
        <v>0</v>
      </c>
      <c r="Q14" s="278"/>
      <c r="R14" s="278"/>
      <c r="S14" s="278"/>
      <c r="T14" s="278"/>
      <c r="U14" s="278"/>
    </row>
    <row r="15" spans="1:21" ht="15.75" x14ac:dyDescent="0.25">
      <c r="A15" s="560"/>
      <c r="B15" s="557" t="s">
        <v>1413</v>
      </c>
      <c r="C15" s="278"/>
      <c r="D15" s="278"/>
      <c r="E15" s="278"/>
      <c r="F15" s="278"/>
      <c r="G15" s="364"/>
      <c r="H15" s="365"/>
      <c r="I15" s="278"/>
      <c r="J15" s="365"/>
      <c r="K15" s="278"/>
      <c r="L15" s="365"/>
      <c r="M15" s="278"/>
      <c r="N15" s="365"/>
      <c r="O15" s="402">
        <f t="shared" si="1"/>
        <v>0</v>
      </c>
      <c r="P15" s="403">
        <f t="shared" si="2"/>
        <v>0</v>
      </c>
      <c r="Q15" s="278"/>
      <c r="R15" s="278"/>
      <c r="S15" s="278"/>
      <c r="T15" s="278"/>
      <c r="U15" s="278"/>
    </row>
    <row r="16" spans="1:21" s="367" customFormat="1" ht="15.75" x14ac:dyDescent="0.25">
      <c r="A16" s="560"/>
      <c r="B16" s="558"/>
      <c r="C16" s="278"/>
      <c r="D16" s="278"/>
      <c r="E16" s="278"/>
      <c r="F16" s="278"/>
      <c r="G16" s="364"/>
      <c r="H16" s="365"/>
      <c r="I16" s="278"/>
      <c r="J16" s="365"/>
      <c r="K16" s="278"/>
      <c r="L16" s="365"/>
      <c r="M16" s="278"/>
      <c r="N16" s="365"/>
      <c r="O16" s="402">
        <f t="shared" si="1"/>
        <v>0</v>
      </c>
      <c r="P16" s="403">
        <f t="shared" si="2"/>
        <v>0</v>
      </c>
      <c r="Q16" s="278"/>
      <c r="R16" s="278"/>
      <c r="S16" s="278"/>
      <c r="T16" s="278"/>
      <c r="U16" s="278"/>
    </row>
    <row r="17" spans="1:21" s="367" customFormat="1" ht="15.75" x14ac:dyDescent="0.25">
      <c r="A17" s="560"/>
      <c r="B17" s="558"/>
      <c r="C17" s="278"/>
      <c r="D17" s="278"/>
      <c r="E17" s="278"/>
      <c r="F17" s="278"/>
      <c r="G17" s="364"/>
      <c r="H17" s="365"/>
      <c r="I17" s="278"/>
      <c r="J17" s="365"/>
      <c r="K17" s="278"/>
      <c r="L17" s="365"/>
      <c r="M17" s="278"/>
      <c r="N17" s="365"/>
      <c r="O17" s="402">
        <f t="shared" si="1"/>
        <v>0</v>
      </c>
      <c r="P17" s="403">
        <f t="shared" si="2"/>
        <v>0</v>
      </c>
      <c r="Q17" s="278"/>
      <c r="R17" s="278"/>
      <c r="S17" s="278"/>
      <c r="T17" s="278"/>
      <c r="U17" s="278"/>
    </row>
    <row r="18" spans="1:21" s="367" customFormat="1" ht="15.75" x14ac:dyDescent="0.25">
      <c r="A18" s="560"/>
      <c r="B18" s="558"/>
      <c r="C18" s="278"/>
      <c r="D18" s="278"/>
      <c r="E18" s="278"/>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60"/>
      <c r="B19" s="558"/>
      <c r="C19" s="278"/>
      <c r="D19" s="278"/>
      <c r="E19" s="278"/>
      <c r="F19" s="278"/>
      <c r="G19" s="364"/>
      <c r="H19" s="365"/>
      <c r="I19" s="278"/>
      <c r="J19" s="365"/>
      <c r="K19" s="278"/>
      <c r="L19" s="365"/>
      <c r="M19" s="278"/>
      <c r="N19" s="365"/>
      <c r="O19" s="402">
        <f t="shared" si="1"/>
        <v>0</v>
      </c>
      <c r="P19" s="403">
        <f t="shared" si="2"/>
        <v>0</v>
      </c>
      <c r="Q19" s="278"/>
      <c r="R19" s="278"/>
      <c r="S19" s="278"/>
      <c r="T19" s="278"/>
      <c r="U19" s="278"/>
    </row>
    <row r="20" spans="1:21" ht="15.75" x14ac:dyDescent="0.25">
      <c r="A20" s="560"/>
      <c r="B20" s="559"/>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60"/>
      <c r="B21" s="557" t="s">
        <v>1414</v>
      </c>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60"/>
      <c r="B22" s="558"/>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60"/>
      <c r="B23" s="558"/>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60"/>
      <c r="B24" s="558"/>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60"/>
      <c r="B25" s="558"/>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60"/>
      <c r="B26" s="559"/>
      <c r="C26" s="278"/>
      <c r="D26" s="278"/>
      <c r="E26" s="278"/>
      <c r="F26" s="278"/>
      <c r="G26" s="278"/>
      <c r="H26" s="365"/>
      <c r="I26" s="278"/>
      <c r="J26" s="365"/>
      <c r="K26" s="278"/>
      <c r="L26" s="365"/>
      <c r="M26" s="278"/>
      <c r="N26" s="365"/>
      <c r="O26" s="402">
        <f t="shared" si="1"/>
        <v>0</v>
      </c>
      <c r="P26" s="403">
        <f t="shared" si="2"/>
        <v>0</v>
      </c>
      <c r="Q26" s="278"/>
      <c r="R26" s="278"/>
      <c r="S26" s="278"/>
      <c r="T26" s="278"/>
      <c r="U26" s="278"/>
    </row>
    <row r="27" spans="1:21" ht="15.75" x14ac:dyDescent="0.25">
      <c r="A27" s="557" t="s">
        <v>1415</v>
      </c>
      <c r="B27" s="557" t="s">
        <v>1417</v>
      </c>
      <c r="C27" s="278"/>
      <c r="D27" s="278"/>
      <c r="E27" s="278"/>
      <c r="F27" s="278"/>
      <c r="G27" s="364"/>
      <c r="H27" s="365"/>
      <c r="I27" s="278"/>
      <c r="J27" s="365"/>
      <c r="K27" s="278"/>
      <c r="L27" s="365"/>
      <c r="M27" s="278"/>
      <c r="N27" s="365"/>
      <c r="O27" s="402">
        <f t="shared" si="1"/>
        <v>0</v>
      </c>
      <c r="P27" s="403">
        <f t="shared" si="2"/>
        <v>0</v>
      </c>
      <c r="Q27" s="278"/>
      <c r="R27" s="278"/>
      <c r="S27" s="278"/>
      <c r="T27" s="278"/>
      <c r="U27" s="278"/>
    </row>
    <row r="28" spans="1:21" s="367" customFormat="1" ht="15.75" x14ac:dyDescent="0.25">
      <c r="A28" s="558"/>
      <c r="B28" s="558"/>
      <c r="C28" s="278"/>
      <c r="D28" s="278"/>
      <c r="E28" s="278"/>
      <c r="F28" s="278"/>
      <c r="G28" s="364"/>
      <c r="H28" s="365"/>
      <c r="I28" s="278"/>
      <c r="J28" s="365"/>
      <c r="K28" s="278"/>
      <c r="L28" s="365"/>
      <c r="M28" s="278"/>
      <c r="N28" s="365"/>
      <c r="O28" s="402">
        <f t="shared" si="1"/>
        <v>0</v>
      </c>
      <c r="P28" s="403">
        <f t="shared" si="2"/>
        <v>0</v>
      </c>
      <c r="Q28" s="278"/>
      <c r="R28" s="278"/>
      <c r="S28" s="278"/>
      <c r="T28" s="278"/>
      <c r="U28" s="278"/>
    </row>
    <row r="29" spans="1:21" s="367" customFormat="1" ht="15.75" x14ac:dyDescent="0.25">
      <c r="A29" s="558"/>
      <c r="B29" s="558"/>
      <c r="C29" s="278"/>
      <c r="D29" s="278"/>
      <c r="E29" s="278"/>
      <c r="F29" s="278"/>
      <c r="G29" s="364"/>
      <c r="H29" s="365"/>
      <c r="I29" s="278"/>
      <c r="J29" s="365"/>
      <c r="K29" s="278"/>
      <c r="L29" s="365"/>
      <c r="M29" s="278"/>
      <c r="N29" s="365"/>
      <c r="O29" s="402">
        <f t="shared" si="1"/>
        <v>0</v>
      </c>
      <c r="P29" s="403">
        <f t="shared" si="2"/>
        <v>0</v>
      </c>
      <c r="Q29" s="278"/>
      <c r="R29" s="278"/>
      <c r="S29" s="278"/>
      <c r="T29" s="278"/>
      <c r="U29" s="278"/>
    </row>
    <row r="30" spans="1:21" s="367" customFormat="1" ht="15.75" x14ac:dyDescent="0.25">
      <c r="A30" s="558"/>
      <c r="B30" s="558"/>
      <c r="C30" s="278"/>
      <c r="D30" s="278"/>
      <c r="E30" s="278"/>
      <c r="F30" s="278"/>
      <c r="G30" s="364"/>
      <c r="H30" s="365"/>
      <c r="I30" s="278"/>
      <c r="J30" s="365"/>
      <c r="K30" s="278"/>
      <c r="L30" s="365"/>
      <c r="M30" s="278"/>
      <c r="N30" s="365"/>
      <c r="O30" s="402">
        <f t="shared" si="1"/>
        <v>0</v>
      </c>
      <c r="P30" s="403">
        <f t="shared" si="2"/>
        <v>0</v>
      </c>
      <c r="Q30" s="278"/>
      <c r="R30" s="278"/>
      <c r="S30" s="278"/>
      <c r="T30" s="278"/>
      <c r="U30" s="278"/>
    </row>
    <row r="31" spans="1:21" s="367" customFormat="1" ht="15.75" x14ac:dyDescent="0.25">
      <c r="A31" s="558"/>
      <c r="B31" s="558"/>
      <c r="C31" s="278"/>
      <c r="D31" s="278"/>
      <c r="E31" s="278"/>
      <c r="F31" s="278"/>
      <c r="G31" s="364"/>
      <c r="H31" s="365"/>
      <c r="I31" s="278"/>
      <c r="J31" s="365"/>
      <c r="K31" s="278"/>
      <c r="L31" s="365"/>
      <c r="M31" s="278"/>
      <c r="N31" s="365"/>
      <c r="O31" s="402">
        <f t="shared" si="1"/>
        <v>0</v>
      </c>
      <c r="P31" s="403">
        <f t="shared" si="2"/>
        <v>0</v>
      </c>
      <c r="Q31" s="278"/>
      <c r="R31" s="278"/>
      <c r="S31" s="278"/>
      <c r="T31" s="278"/>
      <c r="U31" s="278"/>
    </row>
    <row r="32" spans="1:21" s="367" customFormat="1" ht="15.75" x14ac:dyDescent="0.25">
      <c r="A32" s="558"/>
      <c r="B32" s="559"/>
      <c r="C32" s="278"/>
      <c r="D32" s="278"/>
      <c r="E32" s="278"/>
      <c r="F32" s="278"/>
      <c r="G32" s="364"/>
      <c r="H32" s="365"/>
      <c r="I32" s="278"/>
      <c r="J32" s="365"/>
      <c r="K32" s="278"/>
      <c r="L32" s="365"/>
      <c r="M32" s="278"/>
      <c r="N32" s="365"/>
      <c r="O32" s="402">
        <f t="shared" si="1"/>
        <v>0</v>
      </c>
      <c r="P32" s="403">
        <f t="shared" si="2"/>
        <v>0</v>
      </c>
      <c r="Q32" s="278"/>
      <c r="R32" s="278"/>
      <c r="S32" s="278"/>
      <c r="T32" s="278"/>
      <c r="U32" s="278"/>
    </row>
    <row r="33" spans="1:21" ht="15.75" x14ac:dyDescent="0.25">
      <c r="A33" s="558"/>
      <c r="B33" s="557" t="s">
        <v>1418</v>
      </c>
      <c r="C33" s="278"/>
      <c r="D33" s="278"/>
      <c r="E33" s="278"/>
      <c r="F33" s="278"/>
      <c r="G33" s="278"/>
      <c r="H33" s="365"/>
      <c r="I33" s="278"/>
      <c r="J33" s="365"/>
      <c r="K33" s="278"/>
      <c r="L33" s="365"/>
      <c r="M33" s="278"/>
      <c r="N33" s="365"/>
      <c r="O33" s="402">
        <f t="shared" si="1"/>
        <v>0</v>
      </c>
      <c r="P33" s="403">
        <f t="shared" si="2"/>
        <v>0</v>
      </c>
      <c r="Q33" s="278"/>
      <c r="R33" s="278"/>
      <c r="S33" s="278"/>
      <c r="T33" s="278"/>
      <c r="U33" s="278"/>
    </row>
    <row r="34" spans="1:21" s="367" customFormat="1" ht="15.75" x14ac:dyDescent="0.25">
      <c r="A34" s="558"/>
      <c r="B34" s="558"/>
      <c r="C34" s="278"/>
      <c r="D34" s="278"/>
      <c r="E34" s="278"/>
      <c r="F34" s="278"/>
      <c r="G34" s="278"/>
      <c r="H34" s="365"/>
      <c r="I34" s="278"/>
      <c r="J34" s="365"/>
      <c r="K34" s="278"/>
      <c r="L34" s="365"/>
      <c r="M34" s="278"/>
      <c r="N34" s="365"/>
      <c r="O34" s="402">
        <f t="shared" si="1"/>
        <v>0</v>
      </c>
      <c r="P34" s="403">
        <f t="shared" si="2"/>
        <v>0</v>
      </c>
      <c r="Q34" s="278"/>
      <c r="R34" s="278"/>
      <c r="S34" s="278"/>
      <c r="T34" s="278"/>
      <c r="U34" s="278"/>
    </row>
    <row r="35" spans="1:21" s="367" customFormat="1" ht="15.75" x14ac:dyDescent="0.25">
      <c r="A35" s="558"/>
      <c r="B35" s="558"/>
      <c r="C35" s="278"/>
      <c r="D35" s="278"/>
      <c r="E35" s="278"/>
      <c r="F35" s="278"/>
      <c r="G35" s="278"/>
      <c r="H35" s="365"/>
      <c r="I35" s="278"/>
      <c r="J35" s="365"/>
      <c r="K35" s="278"/>
      <c r="L35" s="365"/>
      <c r="M35" s="278"/>
      <c r="N35" s="365"/>
      <c r="O35" s="402">
        <f t="shared" si="1"/>
        <v>0</v>
      </c>
      <c r="P35" s="403">
        <f t="shared" si="2"/>
        <v>0</v>
      </c>
      <c r="Q35" s="278"/>
      <c r="R35" s="278"/>
      <c r="S35" s="278"/>
      <c r="T35" s="278"/>
      <c r="U35" s="278"/>
    </row>
    <row r="36" spans="1:21" s="367" customFormat="1" ht="15.75" x14ac:dyDescent="0.25">
      <c r="A36" s="558"/>
      <c r="B36" s="558"/>
      <c r="C36" s="278"/>
      <c r="D36" s="278"/>
      <c r="E36" s="278"/>
      <c r="F36" s="278"/>
      <c r="G36" s="278"/>
      <c r="H36" s="365"/>
      <c r="I36" s="278"/>
      <c r="J36" s="365"/>
      <c r="K36" s="278"/>
      <c r="L36" s="365"/>
      <c r="M36" s="278"/>
      <c r="N36" s="365"/>
      <c r="O36" s="402">
        <f t="shared" si="1"/>
        <v>0</v>
      </c>
      <c r="P36" s="403">
        <f t="shared" si="2"/>
        <v>0</v>
      </c>
      <c r="Q36" s="278"/>
      <c r="R36" s="278"/>
      <c r="S36" s="278"/>
      <c r="T36" s="278"/>
      <c r="U36" s="278"/>
    </row>
    <row r="37" spans="1:21" ht="15.75" x14ac:dyDescent="0.25">
      <c r="A37" s="558"/>
      <c r="B37" s="558"/>
      <c r="C37" s="278"/>
      <c r="D37" s="278"/>
      <c r="E37" s="278"/>
      <c r="F37" s="278"/>
      <c r="G37" s="278"/>
      <c r="H37" s="365"/>
      <c r="I37" s="278"/>
      <c r="J37" s="365"/>
      <c r="K37" s="278"/>
      <c r="L37" s="365"/>
      <c r="M37" s="278"/>
      <c r="N37" s="365"/>
      <c r="O37" s="402">
        <f t="shared" si="1"/>
        <v>0</v>
      </c>
      <c r="P37" s="403">
        <f t="shared" si="2"/>
        <v>0</v>
      </c>
      <c r="Q37" s="278"/>
      <c r="R37" s="278"/>
      <c r="S37" s="278"/>
      <c r="T37" s="278"/>
      <c r="U37" s="278"/>
    </row>
    <row r="38" spans="1:21" ht="15.75" x14ac:dyDescent="0.25">
      <c r="A38" s="559"/>
      <c r="B38" s="559"/>
      <c r="C38" s="278"/>
      <c r="D38" s="278"/>
      <c r="E38" s="278"/>
      <c r="F38" s="278"/>
      <c r="G38" s="278"/>
      <c r="H38" s="365"/>
      <c r="I38" s="278"/>
      <c r="J38" s="365"/>
      <c r="K38" s="278"/>
      <c r="L38" s="365"/>
      <c r="M38" s="278"/>
      <c r="N38" s="365"/>
      <c r="O38" s="402">
        <f t="shared" si="1"/>
        <v>0</v>
      </c>
      <c r="P38" s="403">
        <f t="shared" si="2"/>
        <v>0</v>
      </c>
      <c r="Q38" s="278"/>
      <c r="R38" s="278"/>
      <c r="S38" s="278"/>
      <c r="T38" s="278"/>
      <c r="U38" s="361"/>
    </row>
    <row r="39" spans="1:21" ht="15.75" x14ac:dyDescent="0.25">
      <c r="A39" s="299"/>
      <c r="B39" s="300"/>
      <c r="C39" s="299" t="s">
        <v>1410</v>
      </c>
      <c r="D39" s="300"/>
      <c r="E39" s="300"/>
      <c r="F39" s="301"/>
      <c r="G39" s="265">
        <f t="shared" ref="G39:P39" si="3">SUM(G9:G38)</f>
        <v>125000.3</v>
      </c>
      <c r="H39" s="233">
        <f t="shared" si="3"/>
        <v>191596.78875000001</v>
      </c>
      <c r="I39" s="265">
        <f t="shared" si="3"/>
        <v>125000.7</v>
      </c>
      <c r="J39" s="233">
        <f t="shared" si="3"/>
        <v>381596.78875000001</v>
      </c>
      <c r="K39" s="265">
        <f t="shared" si="3"/>
        <v>125004</v>
      </c>
      <c r="L39" s="233">
        <f t="shared" si="3"/>
        <v>482971.78875000001</v>
      </c>
      <c r="M39" s="265">
        <f t="shared" si="3"/>
        <v>125004</v>
      </c>
      <c r="N39" s="233">
        <f t="shared" si="3"/>
        <v>307971.78875000001</v>
      </c>
      <c r="O39" s="233">
        <f t="shared" si="3"/>
        <v>500009</v>
      </c>
      <c r="P39" s="233">
        <f t="shared" si="3"/>
        <v>1364137.155</v>
      </c>
      <c r="Q39" s="265"/>
      <c r="R39" s="265"/>
      <c r="S39" s="265"/>
      <c r="T39" s="265"/>
      <c r="U39" s="279"/>
    </row>
    <row r="59" s="261" customFormat="1" ht="12" x14ac:dyDescent="0.25"/>
    <row r="60" s="261" customFormat="1" ht="12" x14ac:dyDescent="0.25"/>
    <row r="73" s="261" customFormat="1" ht="12" x14ac:dyDescent="0.25"/>
    <row r="74" s="261" customFormat="1" ht="12" x14ac:dyDescent="0.25"/>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H1" workbookViewId="0">
      <pane ySplit="6" topLeftCell="A10" activePane="bottomLeft" state="frozen"/>
      <selection activeCell="R5" sqref="R5"/>
      <selection pane="bottomLeft" activeCell="L10" sqref="L10"/>
    </sheetView>
  </sheetViews>
  <sheetFormatPr baseColWidth="10" defaultRowHeight="15" x14ac:dyDescent="0.25"/>
  <cols>
    <col min="1" max="1" width="34.140625" customWidth="1"/>
    <col min="2"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1419</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1422</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ht="25.5"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26" x14ac:dyDescent="0.25">
      <c r="A8" s="560" t="s">
        <v>1420</v>
      </c>
      <c r="B8" s="557" t="s">
        <v>1421</v>
      </c>
      <c r="C8" s="327" t="s">
        <v>1576</v>
      </c>
      <c r="D8" s="327" t="s">
        <v>1554</v>
      </c>
      <c r="E8" s="327" t="s">
        <v>1555</v>
      </c>
      <c r="F8" s="327" t="s">
        <v>1553</v>
      </c>
      <c r="G8" s="357"/>
      <c r="H8" s="358"/>
      <c r="I8" s="506">
        <v>8</v>
      </c>
      <c r="J8" s="358">
        <f>'1. TALLERES SEMINARIOS'!D10</f>
        <v>11200</v>
      </c>
      <c r="K8" s="357"/>
      <c r="L8" s="358"/>
      <c r="M8" s="357"/>
      <c r="N8" s="358"/>
      <c r="O8" s="402">
        <f t="shared" ref="O8:P8" si="0">G8+I8+K8+M8</f>
        <v>8</v>
      </c>
      <c r="P8" s="403">
        <f t="shared" si="0"/>
        <v>11200</v>
      </c>
      <c r="Q8" s="327"/>
      <c r="R8" s="327" t="s">
        <v>1581</v>
      </c>
      <c r="S8" s="327" t="s">
        <v>1582</v>
      </c>
      <c r="T8" s="327"/>
      <c r="U8" s="327" t="s">
        <v>1583</v>
      </c>
    </row>
    <row r="9" spans="1:21" ht="94.5" x14ac:dyDescent="0.25">
      <c r="A9" s="560"/>
      <c r="B9" s="558"/>
      <c r="C9" s="327" t="s">
        <v>1579</v>
      </c>
      <c r="D9" s="327" t="s">
        <v>1554</v>
      </c>
      <c r="E9" s="327" t="s">
        <v>1578</v>
      </c>
      <c r="F9" s="327" t="s">
        <v>1577</v>
      </c>
      <c r="G9" s="357"/>
      <c r="H9" s="358"/>
      <c r="I9" s="357"/>
      <c r="J9" s="358"/>
      <c r="K9" s="506">
        <v>25</v>
      </c>
      <c r="L9" s="358">
        <f>'1. TALLERES SEMINARIOS'!D29</f>
        <v>51710</v>
      </c>
      <c r="M9" s="357"/>
      <c r="N9" s="358"/>
      <c r="O9" s="402">
        <f t="shared" ref="O9:O20" si="1">G9+I9+K9+M9</f>
        <v>25</v>
      </c>
      <c r="P9" s="403">
        <f t="shared" ref="P9:P20" si="2">H9+J9+L9+N9</f>
        <v>51710</v>
      </c>
      <c r="Q9" s="327"/>
      <c r="R9" s="327" t="s">
        <v>1580</v>
      </c>
      <c r="S9" s="327" t="s">
        <v>1584</v>
      </c>
      <c r="T9" s="327"/>
      <c r="U9" s="327" t="s">
        <v>1583</v>
      </c>
    </row>
    <row r="10" spans="1:21" s="367" customFormat="1" ht="15.75" x14ac:dyDescent="0.25">
      <c r="A10" s="560"/>
      <c r="B10" s="558"/>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x14ac:dyDescent="0.25">
      <c r="A11" s="560"/>
      <c r="B11" s="558"/>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x14ac:dyDescent="0.25">
      <c r="A12" s="560"/>
      <c r="B12" s="558"/>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x14ac:dyDescent="0.25">
      <c r="A13" s="560"/>
      <c r="B13" s="558"/>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x14ac:dyDescent="0.25">
      <c r="A14" s="560"/>
      <c r="B14" s="558"/>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x14ac:dyDescent="0.25">
      <c r="A15" s="560"/>
      <c r="B15" s="558"/>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x14ac:dyDescent="0.25">
      <c r="A16" s="560"/>
      <c r="B16" s="558"/>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x14ac:dyDescent="0.25">
      <c r="A17" s="560"/>
      <c r="B17" s="558"/>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x14ac:dyDescent="0.25">
      <c r="A18" s="560"/>
      <c r="B18" s="558"/>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x14ac:dyDescent="0.25">
      <c r="A19" s="560"/>
      <c r="B19" s="558"/>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52.5" customHeight="1" x14ac:dyDescent="0.25">
      <c r="A20" s="560"/>
      <c r="B20" s="559"/>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x14ac:dyDescent="0.25">
      <c r="A21" s="293"/>
      <c r="B21" s="294"/>
      <c r="C21" s="293" t="s">
        <v>1519</v>
      </c>
      <c r="D21" s="294"/>
      <c r="E21" s="294"/>
      <c r="F21" s="295"/>
      <c r="G21" s="288">
        <f t="shared" ref="G21:P21" si="7">SUM(G8:G20)</f>
        <v>0</v>
      </c>
      <c r="H21" s="236">
        <f t="shared" si="7"/>
        <v>0</v>
      </c>
      <c r="I21" s="288">
        <f t="shared" si="7"/>
        <v>8</v>
      </c>
      <c r="J21" s="236">
        <f t="shared" si="7"/>
        <v>11200</v>
      </c>
      <c r="K21" s="288">
        <f t="shared" si="7"/>
        <v>25</v>
      </c>
      <c r="L21" s="236">
        <f t="shared" si="7"/>
        <v>51710</v>
      </c>
      <c r="M21" s="288">
        <f t="shared" si="7"/>
        <v>0</v>
      </c>
      <c r="N21" s="236">
        <f t="shared" si="7"/>
        <v>0</v>
      </c>
      <c r="O21" s="236">
        <f t="shared" si="7"/>
        <v>33</v>
      </c>
      <c r="P21" s="236">
        <f t="shared" si="7"/>
        <v>62910</v>
      </c>
      <c r="Q21" s="265"/>
      <c r="R21" s="265"/>
      <c r="S21" s="265"/>
      <c r="T21" s="265"/>
      <c r="U21" s="265"/>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zoomScaleNormal="100" workbookViewId="0">
      <pane ySplit="7" topLeftCell="A8" activePane="bottomLeft" state="frozen"/>
      <selection activeCell="A7" sqref="A7"/>
      <selection pane="bottomLeft" activeCell="B9" sqref="B9:B20"/>
    </sheetView>
  </sheetViews>
  <sheetFormatPr baseColWidth="10" defaultRowHeight="15" x14ac:dyDescent="0.25"/>
  <cols>
    <col min="1" max="1" width="27.855468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580" t="s">
        <v>1353</v>
      </c>
      <c r="B4" s="580"/>
      <c r="C4" s="580"/>
      <c r="D4" s="580"/>
      <c r="E4" s="580"/>
      <c r="F4" s="580"/>
      <c r="G4" s="580"/>
      <c r="H4" s="580"/>
      <c r="I4" s="580"/>
      <c r="J4" s="580"/>
      <c r="K4" s="580"/>
      <c r="L4" s="580"/>
      <c r="M4" s="580"/>
      <c r="N4" s="580"/>
      <c r="O4" s="580"/>
      <c r="P4" s="580"/>
      <c r="Q4" s="580"/>
      <c r="R4" s="580"/>
      <c r="S4" s="580"/>
      <c r="T4" s="580"/>
      <c r="U4" s="580"/>
    </row>
    <row r="5" spans="1:21" ht="14.45" customHeight="1" x14ac:dyDescent="0.25">
      <c r="A5" s="536" t="s">
        <v>97</v>
      </c>
      <c r="B5" s="535" t="s">
        <v>111</v>
      </c>
      <c r="C5" s="538" t="s">
        <v>86</v>
      </c>
      <c r="D5" s="538" t="s">
        <v>87</v>
      </c>
      <c r="E5" s="538" t="s">
        <v>392</v>
      </c>
      <c r="F5" s="538" t="s">
        <v>88</v>
      </c>
      <c r="G5" s="541" t="s">
        <v>100</v>
      </c>
      <c r="H5" s="547"/>
      <c r="I5" s="547"/>
      <c r="J5" s="547"/>
      <c r="K5" s="547"/>
      <c r="L5" s="547"/>
      <c r="M5" s="547"/>
      <c r="N5" s="542"/>
      <c r="O5" s="543" t="s">
        <v>101</v>
      </c>
      <c r="P5" s="544"/>
      <c r="Q5" s="535" t="s">
        <v>102</v>
      </c>
      <c r="R5" s="535" t="s">
        <v>103</v>
      </c>
      <c r="S5" s="535" t="s">
        <v>110</v>
      </c>
      <c r="T5" s="535" t="s">
        <v>109</v>
      </c>
      <c r="U5" s="532" t="s">
        <v>89</v>
      </c>
    </row>
    <row r="6" spans="1:21" ht="14.45" customHeight="1" x14ac:dyDescent="0.25">
      <c r="A6" s="536"/>
      <c r="B6" s="536"/>
      <c r="C6" s="539"/>
      <c r="D6" s="539"/>
      <c r="E6" s="539"/>
      <c r="F6" s="539"/>
      <c r="G6" s="541" t="s">
        <v>104</v>
      </c>
      <c r="H6" s="542"/>
      <c r="I6" s="541" t="s">
        <v>105</v>
      </c>
      <c r="J6" s="542"/>
      <c r="K6" s="541" t="s">
        <v>106</v>
      </c>
      <c r="L6" s="542"/>
      <c r="M6" s="541" t="s">
        <v>107</v>
      </c>
      <c r="N6" s="542"/>
      <c r="O6" s="545"/>
      <c r="P6" s="546"/>
      <c r="Q6" s="536"/>
      <c r="R6" s="536"/>
      <c r="S6" s="536"/>
      <c r="T6" s="536"/>
      <c r="U6" s="533"/>
    </row>
    <row r="7" spans="1:21" ht="25.5" x14ac:dyDescent="0.25">
      <c r="A7" s="537"/>
      <c r="B7" s="537"/>
      <c r="C7" s="540"/>
      <c r="D7" s="540"/>
      <c r="E7" s="540"/>
      <c r="F7" s="540"/>
      <c r="G7" s="442" t="s">
        <v>108</v>
      </c>
      <c r="H7" s="442" t="s">
        <v>12</v>
      </c>
      <c r="I7" s="442" t="s">
        <v>108</v>
      </c>
      <c r="J7" s="442" t="s">
        <v>12</v>
      </c>
      <c r="K7" s="442" t="s">
        <v>108</v>
      </c>
      <c r="L7" s="442" t="s">
        <v>12</v>
      </c>
      <c r="M7" s="442" t="s">
        <v>108</v>
      </c>
      <c r="N7" s="442" t="s">
        <v>12</v>
      </c>
      <c r="O7" s="442" t="s">
        <v>108</v>
      </c>
      <c r="P7" s="442" t="s">
        <v>12</v>
      </c>
      <c r="Q7" s="537"/>
      <c r="R7" s="537"/>
      <c r="S7" s="537"/>
      <c r="T7" s="537"/>
      <c r="U7" s="534"/>
    </row>
    <row r="8" spans="1:21" ht="15.6"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1" ht="60" customHeight="1" x14ac:dyDescent="0.25">
      <c r="A9" s="581" t="s">
        <v>1423</v>
      </c>
      <c r="B9" s="548" t="s">
        <v>1424</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x14ac:dyDescent="0.25">
      <c r="A10" s="582"/>
      <c r="B10" s="549"/>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x14ac:dyDescent="0.25">
      <c r="A11" s="582"/>
      <c r="B11" s="549"/>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x14ac:dyDescent="0.25">
      <c r="A12" s="582"/>
      <c r="B12" s="549"/>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x14ac:dyDescent="0.25">
      <c r="A13" s="582"/>
      <c r="B13" s="549"/>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x14ac:dyDescent="0.25">
      <c r="A14" s="582"/>
      <c r="B14" s="549"/>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x14ac:dyDescent="0.25">
      <c r="A15" s="582"/>
      <c r="B15" s="549"/>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x14ac:dyDescent="0.25">
      <c r="A16" s="582"/>
      <c r="B16" s="549"/>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x14ac:dyDescent="0.25">
      <c r="A17" s="582"/>
      <c r="B17" s="549"/>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x14ac:dyDescent="0.25">
      <c r="A18" s="582"/>
      <c r="B18" s="549"/>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x14ac:dyDescent="0.25">
      <c r="A19" s="582"/>
      <c r="B19" s="549"/>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x14ac:dyDescent="0.25">
      <c r="A20" s="583"/>
      <c r="B20" s="550"/>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B9: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7"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588" t="s">
        <v>1345</v>
      </c>
      <c r="B1" s="588"/>
      <c r="C1" s="588"/>
      <c r="D1" s="588"/>
      <c r="E1" s="588"/>
      <c r="F1" s="588"/>
      <c r="G1" s="588"/>
      <c r="H1" s="588"/>
      <c r="I1" s="588"/>
      <c r="J1" s="588"/>
      <c r="K1" s="588"/>
      <c r="L1" s="588"/>
      <c r="M1" s="588"/>
      <c r="N1" s="588"/>
      <c r="O1" s="588"/>
      <c r="P1" s="588"/>
      <c r="Q1" s="588"/>
      <c r="R1" s="588"/>
      <c r="S1" s="588"/>
      <c r="T1" s="588"/>
      <c r="U1" s="588"/>
    </row>
    <row r="2" spans="1:21" x14ac:dyDescent="0.25">
      <c r="A2" s="589" t="s">
        <v>1425</v>
      </c>
      <c r="B2" s="589"/>
      <c r="C2" s="589"/>
      <c r="D2" s="589"/>
      <c r="E2" s="589"/>
      <c r="F2" s="589"/>
      <c r="G2" s="589"/>
      <c r="H2" s="589"/>
      <c r="I2" s="589"/>
      <c r="J2" s="589"/>
      <c r="K2" s="589"/>
      <c r="L2" s="589"/>
      <c r="M2" s="589"/>
      <c r="N2" s="589"/>
      <c r="O2" s="589"/>
      <c r="P2" s="589"/>
      <c r="Q2" s="589"/>
      <c r="R2" s="589"/>
      <c r="S2" s="589"/>
      <c r="T2" s="589"/>
      <c r="U2" s="589"/>
    </row>
    <row r="3" spans="1:21" ht="13.5" customHeight="1" x14ac:dyDescent="0.25">
      <c r="A3" s="314" t="s">
        <v>1426</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ht="25.5"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51" t="s">
        <v>1520</v>
      </c>
      <c r="B8" s="590" t="s">
        <v>1521</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x14ac:dyDescent="0.25">
      <c r="A9" s="552"/>
      <c r="B9" s="590"/>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x14ac:dyDescent="0.25">
      <c r="A10" s="552"/>
      <c r="B10" s="590"/>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6" customFormat="1" ht="15.75" x14ac:dyDescent="0.25">
      <c r="A11" s="552"/>
      <c r="B11" s="590"/>
      <c r="C11" s="278"/>
      <c r="D11" s="278"/>
      <c r="E11" s="310"/>
      <c r="F11" s="278"/>
      <c r="G11" s="364"/>
      <c r="H11" s="365"/>
      <c r="I11" s="278"/>
      <c r="J11" s="365"/>
      <c r="K11" s="278"/>
      <c r="L11" s="365"/>
      <c r="M11" s="278"/>
      <c r="N11" s="365"/>
      <c r="O11" s="402"/>
      <c r="P11" s="403"/>
      <c r="Q11" s="278"/>
      <c r="R11" s="278"/>
      <c r="S11" s="278"/>
      <c r="T11" s="278"/>
      <c r="U11" s="278"/>
    </row>
    <row r="12" spans="1:21" s="367" customFormat="1" ht="15.75" x14ac:dyDescent="0.25">
      <c r="A12" s="552"/>
      <c r="B12" s="590"/>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6" customFormat="1" ht="15.75" x14ac:dyDescent="0.25">
      <c r="A13" s="552"/>
      <c r="B13" s="590"/>
      <c r="C13" s="278"/>
      <c r="D13" s="278"/>
      <c r="E13" s="310"/>
      <c r="F13" s="278"/>
      <c r="G13" s="364"/>
      <c r="H13" s="365"/>
      <c r="I13" s="278"/>
      <c r="J13" s="365"/>
      <c r="K13" s="278"/>
      <c r="L13" s="365"/>
      <c r="M13" s="278"/>
      <c r="N13" s="365"/>
      <c r="O13" s="402"/>
      <c r="P13" s="403"/>
      <c r="Q13" s="278"/>
      <c r="R13" s="278"/>
      <c r="S13" s="278"/>
      <c r="T13" s="278"/>
      <c r="U13" s="278"/>
    </row>
    <row r="14" spans="1:21" s="466" customFormat="1" ht="15.75" x14ac:dyDescent="0.25">
      <c r="A14" s="552"/>
      <c r="B14" s="590"/>
      <c r="C14" s="278"/>
      <c r="D14" s="278"/>
      <c r="E14" s="310"/>
      <c r="F14" s="278"/>
      <c r="G14" s="364"/>
      <c r="H14" s="365"/>
      <c r="I14" s="278"/>
      <c r="J14" s="365"/>
      <c r="K14" s="278"/>
      <c r="L14" s="365"/>
      <c r="M14" s="278"/>
      <c r="N14" s="365"/>
      <c r="O14" s="402"/>
      <c r="P14" s="403"/>
      <c r="Q14" s="278"/>
      <c r="R14" s="278"/>
      <c r="S14" s="278"/>
      <c r="T14" s="278"/>
      <c r="U14" s="278"/>
    </row>
    <row r="15" spans="1:21" s="367" customFormat="1" ht="15.75" x14ac:dyDescent="0.25">
      <c r="A15" s="552"/>
      <c r="B15" s="590"/>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6" customFormat="1" ht="15.75" x14ac:dyDescent="0.25">
      <c r="A16" s="552"/>
      <c r="B16" s="590"/>
      <c r="C16" s="278"/>
      <c r="D16" s="278"/>
      <c r="E16" s="310"/>
      <c r="F16" s="278"/>
      <c r="G16" s="364"/>
      <c r="H16" s="365"/>
      <c r="I16" s="278"/>
      <c r="J16" s="365"/>
      <c r="K16" s="278"/>
      <c r="L16" s="365"/>
      <c r="M16" s="278"/>
      <c r="N16" s="365"/>
      <c r="O16" s="402"/>
      <c r="P16" s="403"/>
      <c r="Q16" s="278"/>
      <c r="R16" s="278"/>
      <c r="S16" s="278"/>
      <c r="T16" s="278"/>
      <c r="U16" s="278"/>
    </row>
    <row r="17" spans="1:21" s="367" customFormat="1" ht="15.75" x14ac:dyDescent="0.25">
      <c r="A17" s="552"/>
      <c r="B17" s="590"/>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x14ac:dyDescent="0.25">
      <c r="A18" s="552"/>
      <c r="B18" s="590"/>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52"/>
      <c r="B19" s="584" t="s">
        <v>1522</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x14ac:dyDescent="0.25">
      <c r="A20" s="552"/>
      <c r="B20" s="584"/>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52"/>
      <c r="B21" s="584"/>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52"/>
      <c r="B22" s="584"/>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52"/>
      <c r="B23" s="584"/>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52"/>
      <c r="B24" s="584"/>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52"/>
      <c r="B25" s="584"/>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52"/>
      <c r="B26" s="584"/>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x14ac:dyDescent="0.25">
      <c r="A27" s="552"/>
      <c r="B27" s="584"/>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x14ac:dyDescent="0.25">
      <c r="A28" s="552"/>
      <c r="B28" s="584"/>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x14ac:dyDescent="0.25">
      <c r="A29" s="552"/>
      <c r="B29" s="584"/>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x14ac:dyDescent="0.25">
      <c r="A30" s="552"/>
      <c r="B30" s="584" t="s">
        <v>1523</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x14ac:dyDescent="0.25">
      <c r="A31" s="552"/>
      <c r="B31" s="584"/>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x14ac:dyDescent="0.25">
      <c r="A32" s="552"/>
      <c r="B32" s="584"/>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x14ac:dyDescent="0.25">
      <c r="A33" s="552"/>
      <c r="B33" s="584"/>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x14ac:dyDescent="0.25">
      <c r="A34" s="552"/>
      <c r="B34" s="584"/>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x14ac:dyDescent="0.25">
      <c r="A35" s="552"/>
      <c r="B35" s="584"/>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x14ac:dyDescent="0.25">
      <c r="A36" s="585" t="s">
        <v>1346</v>
      </c>
      <c r="B36" s="586"/>
      <c r="C36" s="586"/>
      <c r="D36" s="586"/>
      <c r="E36" s="586"/>
      <c r="F36" s="587"/>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591" t="s">
        <v>1356</v>
      </c>
      <c r="F1" s="591"/>
      <c r="G1" s="591"/>
      <c r="H1" s="591"/>
      <c r="I1" s="591"/>
      <c r="J1" s="591"/>
      <c r="K1" s="591"/>
      <c r="L1" s="591"/>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1427</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1428</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580" t="s">
        <v>1429</v>
      </c>
      <c r="B5" s="592"/>
      <c r="C5" s="592"/>
      <c r="D5" s="592"/>
      <c r="E5" s="592"/>
      <c r="F5" s="592"/>
      <c r="G5" s="592"/>
      <c r="H5" s="592"/>
      <c r="I5" s="592"/>
      <c r="J5" s="592"/>
      <c r="K5" s="592"/>
      <c r="L5" s="592"/>
      <c r="M5" s="592"/>
      <c r="N5" s="592"/>
      <c r="O5" s="592"/>
      <c r="P5" s="592"/>
      <c r="Q5" s="592"/>
      <c r="R5" s="592"/>
      <c r="S5" s="592"/>
      <c r="T5" s="592"/>
      <c r="U5" s="592"/>
    </row>
    <row r="6" spans="1:27" ht="15" customHeight="1" x14ac:dyDescent="0.25">
      <c r="A6" s="536" t="s">
        <v>97</v>
      </c>
      <c r="B6" s="535" t="s">
        <v>111</v>
      </c>
      <c r="C6" s="538" t="s">
        <v>86</v>
      </c>
      <c r="D6" s="538" t="s">
        <v>87</v>
      </c>
      <c r="E6" s="538" t="s">
        <v>392</v>
      </c>
      <c r="F6" s="538" t="s">
        <v>88</v>
      </c>
      <c r="G6" s="541" t="s">
        <v>100</v>
      </c>
      <c r="H6" s="547"/>
      <c r="I6" s="547"/>
      <c r="J6" s="547"/>
      <c r="K6" s="547"/>
      <c r="L6" s="547"/>
      <c r="M6" s="547"/>
      <c r="N6" s="542"/>
      <c r="O6" s="543" t="s">
        <v>101</v>
      </c>
      <c r="P6" s="544"/>
      <c r="Q6" s="535" t="s">
        <v>102</v>
      </c>
      <c r="R6" s="535" t="s">
        <v>103</v>
      </c>
      <c r="S6" s="535" t="s">
        <v>110</v>
      </c>
      <c r="T6" s="535" t="s">
        <v>109</v>
      </c>
      <c r="U6" s="532" t="s">
        <v>89</v>
      </c>
    </row>
    <row r="7" spans="1:27" ht="15" customHeight="1" x14ac:dyDescent="0.25">
      <c r="A7" s="536"/>
      <c r="B7" s="536"/>
      <c r="C7" s="539"/>
      <c r="D7" s="539"/>
      <c r="E7" s="539"/>
      <c r="F7" s="539"/>
      <c r="G7" s="541" t="s">
        <v>104</v>
      </c>
      <c r="H7" s="542"/>
      <c r="I7" s="541" t="s">
        <v>105</v>
      </c>
      <c r="J7" s="542"/>
      <c r="K7" s="541" t="s">
        <v>106</v>
      </c>
      <c r="L7" s="542"/>
      <c r="M7" s="541" t="s">
        <v>107</v>
      </c>
      <c r="N7" s="542"/>
      <c r="O7" s="545"/>
      <c r="P7" s="546"/>
      <c r="Q7" s="536"/>
      <c r="R7" s="536"/>
      <c r="S7" s="536"/>
      <c r="T7" s="536"/>
      <c r="U7" s="533"/>
    </row>
    <row r="8" spans="1:27" ht="25.5" x14ac:dyDescent="0.25">
      <c r="A8" s="537"/>
      <c r="B8" s="537"/>
      <c r="C8" s="540"/>
      <c r="D8" s="540"/>
      <c r="E8" s="540"/>
      <c r="F8" s="540"/>
      <c r="G8" s="442" t="s">
        <v>108</v>
      </c>
      <c r="H8" s="442" t="s">
        <v>12</v>
      </c>
      <c r="I8" s="442" t="s">
        <v>108</v>
      </c>
      <c r="J8" s="442" t="s">
        <v>12</v>
      </c>
      <c r="K8" s="442" t="s">
        <v>108</v>
      </c>
      <c r="L8" s="442" t="s">
        <v>12</v>
      </c>
      <c r="M8" s="442" t="s">
        <v>108</v>
      </c>
      <c r="N8" s="442" t="s">
        <v>12</v>
      </c>
      <c r="O8" s="442" t="s">
        <v>108</v>
      </c>
      <c r="P8" s="442" t="s">
        <v>12</v>
      </c>
      <c r="Q8" s="537"/>
      <c r="R8" s="537"/>
      <c r="S8" s="537"/>
      <c r="T8" s="537"/>
      <c r="U8" s="534"/>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593" t="s">
        <v>1431</v>
      </c>
      <c r="B10" s="593" t="s">
        <v>1430</v>
      </c>
      <c r="C10" s="327"/>
      <c r="D10" s="327"/>
      <c r="E10" s="327"/>
      <c r="F10" s="327"/>
      <c r="G10" s="357"/>
      <c r="H10" s="358"/>
      <c r="I10" s="357"/>
      <c r="J10" s="358"/>
      <c r="K10" s="357"/>
      <c r="L10" s="358"/>
      <c r="M10" s="357"/>
      <c r="N10" s="358"/>
      <c r="O10" s="405">
        <f t="shared" ref="O10:P10" si="0">G10+I10+K10+M10</f>
        <v>0</v>
      </c>
      <c r="P10" s="403">
        <f t="shared" si="0"/>
        <v>0</v>
      </c>
      <c r="Q10" s="327"/>
      <c r="R10" s="327"/>
      <c r="S10" s="327"/>
      <c r="T10" s="327"/>
      <c r="U10" s="327"/>
    </row>
    <row r="11" spans="1:27" s="367" customFormat="1" ht="15.75" x14ac:dyDescent="0.25">
      <c r="A11" s="593"/>
      <c r="B11" s="593"/>
      <c r="C11" s="327"/>
      <c r="D11" s="327"/>
      <c r="E11" s="327"/>
      <c r="F11" s="327"/>
      <c r="G11" s="357"/>
      <c r="H11" s="358"/>
      <c r="I11" s="357"/>
      <c r="J11" s="358"/>
      <c r="K11" s="357"/>
      <c r="L11" s="358"/>
      <c r="M11" s="357"/>
      <c r="N11" s="358"/>
      <c r="O11" s="405">
        <f t="shared" ref="O11:O28" si="1">G11+I11+K11+M11</f>
        <v>0</v>
      </c>
      <c r="P11" s="403">
        <f t="shared" ref="P11:P28" si="2">H11+J11+L11+N11</f>
        <v>0</v>
      </c>
      <c r="Q11" s="327"/>
      <c r="R11" s="327"/>
      <c r="S11" s="327"/>
      <c r="T11" s="327"/>
      <c r="U11" s="327"/>
    </row>
    <row r="12" spans="1:27" s="367" customFormat="1" ht="15.75" x14ac:dyDescent="0.25">
      <c r="A12" s="593"/>
      <c r="B12" s="593"/>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x14ac:dyDescent="0.25">
      <c r="A13" s="593"/>
      <c r="B13" s="593"/>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x14ac:dyDescent="0.25">
      <c r="A14" s="593"/>
      <c r="B14" s="593"/>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x14ac:dyDescent="0.25">
      <c r="A15" s="593"/>
      <c r="B15" s="593"/>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x14ac:dyDescent="0.25">
      <c r="A16" s="593"/>
      <c r="B16" s="593"/>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5.75" x14ac:dyDescent="0.25">
      <c r="A17" s="548" t="s">
        <v>1433</v>
      </c>
      <c r="B17" s="548" t="s">
        <v>117</v>
      </c>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s="367" customFormat="1" ht="15.75" x14ac:dyDescent="0.25">
      <c r="A18" s="549"/>
      <c r="B18" s="549"/>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s="367" customFormat="1" ht="15.75" x14ac:dyDescent="0.25">
      <c r="A19" s="549"/>
      <c r="B19" s="549"/>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x14ac:dyDescent="0.25">
      <c r="A20" s="549"/>
      <c r="B20" s="549"/>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x14ac:dyDescent="0.25">
      <c r="A21" s="549"/>
      <c r="B21" s="549"/>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x14ac:dyDescent="0.25">
      <c r="A22" s="550"/>
      <c r="B22" s="550"/>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x14ac:dyDescent="0.25">
      <c r="A23" s="593" t="s">
        <v>1434</v>
      </c>
      <c r="B23" s="548"/>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x14ac:dyDescent="0.25">
      <c r="A24" s="593"/>
      <c r="B24" s="549"/>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x14ac:dyDescent="0.25">
      <c r="A25" s="593"/>
      <c r="B25" s="549"/>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x14ac:dyDescent="0.25">
      <c r="A26" s="593"/>
      <c r="B26" s="549"/>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x14ac:dyDescent="0.25">
      <c r="A27" s="593"/>
      <c r="B27" s="549"/>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x14ac:dyDescent="0.25">
      <c r="A28" s="593"/>
      <c r="B28" s="550"/>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x14ac:dyDescent="0.25">
      <c r="A29" s="296"/>
      <c r="B29" s="297"/>
      <c r="C29" s="297"/>
      <c r="D29" s="296" t="s">
        <v>1432</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9" activePane="bottomLeft" state="frozen"/>
      <selection activeCell="K7" sqref="K7"/>
      <selection pane="bottomLeft" activeCell="C13" sqref="C13"/>
    </sheetView>
  </sheetViews>
  <sheetFormatPr baseColWidth="10"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1"/>
      <c r="B1" s="411"/>
      <c r="C1" s="411"/>
      <c r="D1" s="411"/>
      <c r="E1" s="594" t="s">
        <v>1479</v>
      </c>
      <c r="F1" s="594"/>
      <c r="G1" s="594"/>
      <c r="H1" s="594"/>
      <c r="I1" s="594"/>
      <c r="J1" s="594"/>
      <c r="K1" s="594"/>
      <c r="L1" s="594"/>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1485</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1496</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x14ac:dyDescent="0.25">
      <c r="A5" s="414" t="s">
        <v>1486</v>
      </c>
      <c r="B5" s="415"/>
      <c r="C5" s="415"/>
      <c r="D5" s="415"/>
      <c r="E5" s="415"/>
      <c r="F5" s="415"/>
      <c r="G5" s="415"/>
      <c r="H5" s="415"/>
      <c r="I5" s="415"/>
      <c r="J5" s="415"/>
      <c r="K5" s="415"/>
      <c r="L5" s="415"/>
      <c r="M5" s="415"/>
      <c r="N5" s="415"/>
      <c r="O5" s="415"/>
      <c r="P5" s="415"/>
      <c r="Q5" s="415"/>
      <c r="R5" s="415"/>
      <c r="S5" s="415"/>
      <c r="T5" s="415"/>
      <c r="U5" s="415"/>
    </row>
    <row r="6" spans="1:42" ht="15" customHeight="1" x14ac:dyDescent="0.25">
      <c r="A6" s="536" t="s">
        <v>97</v>
      </c>
      <c r="B6" s="535" t="s">
        <v>111</v>
      </c>
      <c r="C6" s="538" t="s">
        <v>86</v>
      </c>
      <c r="D6" s="538" t="s">
        <v>87</v>
      </c>
      <c r="E6" s="538" t="s">
        <v>392</v>
      </c>
      <c r="F6" s="538" t="s">
        <v>88</v>
      </c>
      <c r="G6" s="541" t="s">
        <v>100</v>
      </c>
      <c r="H6" s="547"/>
      <c r="I6" s="547"/>
      <c r="J6" s="547"/>
      <c r="K6" s="547"/>
      <c r="L6" s="547"/>
      <c r="M6" s="547"/>
      <c r="N6" s="542"/>
      <c r="O6" s="543" t="s">
        <v>101</v>
      </c>
      <c r="P6" s="544"/>
      <c r="Q6" s="535" t="s">
        <v>102</v>
      </c>
      <c r="R6" s="535" t="s">
        <v>103</v>
      </c>
      <c r="S6" s="535" t="s">
        <v>110</v>
      </c>
      <c r="T6" s="535" t="s">
        <v>109</v>
      </c>
      <c r="U6" s="532" t="s">
        <v>89</v>
      </c>
    </row>
    <row r="7" spans="1:42" ht="15" customHeight="1" x14ac:dyDescent="0.25">
      <c r="A7" s="536"/>
      <c r="B7" s="536"/>
      <c r="C7" s="539"/>
      <c r="D7" s="539"/>
      <c r="E7" s="539"/>
      <c r="F7" s="539"/>
      <c r="G7" s="541" t="s">
        <v>104</v>
      </c>
      <c r="H7" s="542"/>
      <c r="I7" s="541" t="s">
        <v>105</v>
      </c>
      <c r="J7" s="542"/>
      <c r="K7" s="541" t="s">
        <v>106</v>
      </c>
      <c r="L7" s="542"/>
      <c r="M7" s="541" t="s">
        <v>107</v>
      </c>
      <c r="N7" s="542"/>
      <c r="O7" s="545"/>
      <c r="P7" s="546"/>
      <c r="Q7" s="536"/>
      <c r="R7" s="536"/>
      <c r="S7" s="536"/>
      <c r="T7" s="536"/>
      <c r="U7" s="533"/>
    </row>
    <row r="8" spans="1:42" ht="25.5" x14ac:dyDescent="0.25">
      <c r="A8" s="537"/>
      <c r="B8" s="537"/>
      <c r="C8" s="540"/>
      <c r="D8" s="540"/>
      <c r="E8" s="540"/>
      <c r="F8" s="540"/>
      <c r="G8" s="442" t="s">
        <v>108</v>
      </c>
      <c r="H8" s="442" t="s">
        <v>12</v>
      </c>
      <c r="I8" s="442" t="s">
        <v>108</v>
      </c>
      <c r="J8" s="442" t="s">
        <v>12</v>
      </c>
      <c r="K8" s="442" t="s">
        <v>108</v>
      </c>
      <c r="L8" s="442" t="s">
        <v>12</v>
      </c>
      <c r="M8" s="442" t="s">
        <v>108</v>
      </c>
      <c r="N8" s="442" t="s">
        <v>12</v>
      </c>
      <c r="O8" s="442" t="s">
        <v>108</v>
      </c>
      <c r="P8" s="442" t="s">
        <v>12</v>
      </c>
      <c r="Q8" s="537"/>
      <c r="R8" s="537"/>
      <c r="S8" s="537"/>
      <c r="T8" s="537"/>
      <c r="U8" s="534"/>
    </row>
    <row r="9" spans="1:42" ht="15.75" x14ac:dyDescent="0.25">
      <c r="A9" s="443"/>
      <c r="B9" s="444"/>
      <c r="C9" s="445"/>
      <c r="D9" s="445"/>
      <c r="E9" s="446"/>
      <c r="F9" s="445"/>
      <c r="G9" s="447"/>
      <c r="H9" s="447"/>
      <c r="I9" s="447"/>
      <c r="J9" s="447"/>
      <c r="K9" s="447"/>
      <c r="L9" s="447"/>
      <c r="M9" s="447"/>
      <c r="N9" s="447"/>
      <c r="O9" s="447"/>
      <c r="P9" s="447"/>
      <c r="Q9" s="448"/>
      <c r="R9" s="448"/>
      <c r="S9" s="448"/>
      <c r="T9" s="448"/>
      <c r="U9" s="449"/>
    </row>
    <row r="10" spans="1:42" ht="15.75" customHeight="1" x14ac:dyDescent="0.25">
      <c r="A10" s="548" t="s">
        <v>1487</v>
      </c>
      <c r="B10" s="548" t="s">
        <v>1488</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x14ac:dyDescent="0.25">
      <c r="A11" s="549"/>
      <c r="B11" s="549"/>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x14ac:dyDescent="0.25">
      <c r="A12" s="549"/>
      <c r="B12" s="549"/>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x14ac:dyDescent="0.25">
      <c r="A13" s="549"/>
      <c r="B13" s="549"/>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x14ac:dyDescent="0.25">
      <c r="A14" s="549"/>
      <c r="B14" s="549"/>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x14ac:dyDescent="0.25">
      <c r="A15" s="549"/>
      <c r="B15" s="549"/>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x14ac:dyDescent="0.25">
      <c r="A16" s="549"/>
      <c r="B16" s="549"/>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x14ac:dyDescent="0.25">
      <c r="A17" s="549"/>
      <c r="B17" s="550"/>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x14ac:dyDescent="0.25">
      <c r="A18" s="549"/>
      <c r="B18" s="548" t="s">
        <v>1489</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x14ac:dyDescent="0.25">
      <c r="A19" s="549"/>
      <c r="B19" s="549"/>
      <c r="C19" s="327"/>
      <c r="D19" s="327"/>
      <c r="E19" s="327"/>
      <c r="F19" s="327"/>
      <c r="G19" s="357"/>
      <c r="H19" s="358"/>
      <c r="I19" s="357"/>
      <c r="J19" s="358"/>
      <c r="K19" s="357"/>
      <c r="L19" s="358"/>
      <c r="M19" s="357"/>
      <c r="N19" s="358"/>
      <c r="O19" s="405"/>
      <c r="P19" s="403"/>
      <c r="Q19" s="327"/>
      <c r="R19" s="327"/>
      <c r="S19" s="327"/>
      <c r="T19" s="327"/>
      <c r="U19" s="327"/>
    </row>
    <row r="20" spans="1:21" ht="15.75" x14ac:dyDescent="0.25">
      <c r="A20" s="549"/>
      <c r="B20" s="549"/>
      <c r="C20" s="327"/>
      <c r="D20" s="327"/>
      <c r="E20" s="327"/>
      <c r="F20" s="327"/>
      <c r="G20" s="357"/>
      <c r="H20" s="358"/>
      <c r="I20" s="357"/>
      <c r="J20" s="358"/>
      <c r="K20" s="357"/>
      <c r="L20" s="358"/>
      <c r="M20" s="357"/>
      <c r="N20" s="358"/>
      <c r="O20" s="405"/>
      <c r="P20" s="403"/>
      <c r="Q20" s="327"/>
      <c r="R20" s="327"/>
      <c r="S20" s="327"/>
      <c r="T20" s="327"/>
      <c r="U20" s="327"/>
    </row>
    <row r="21" spans="1:21" ht="15.75" x14ac:dyDescent="0.25">
      <c r="A21" s="549"/>
      <c r="B21" s="549"/>
      <c r="C21" s="327"/>
      <c r="D21" s="327"/>
      <c r="E21" s="327"/>
      <c r="F21" s="327"/>
      <c r="G21" s="357"/>
      <c r="H21" s="358"/>
      <c r="I21" s="357"/>
      <c r="J21" s="358"/>
      <c r="K21" s="357"/>
      <c r="L21" s="358"/>
      <c r="M21" s="357"/>
      <c r="N21" s="358"/>
      <c r="O21" s="405"/>
      <c r="P21" s="403"/>
      <c r="Q21" s="327"/>
      <c r="R21" s="327"/>
      <c r="S21" s="327"/>
      <c r="T21" s="327"/>
      <c r="U21" s="327"/>
    </row>
    <row r="22" spans="1:21" ht="15.75" x14ac:dyDescent="0.25">
      <c r="A22" s="549"/>
      <c r="B22" s="549"/>
      <c r="C22" s="327"/>
      <c r="D22" s="327"/>
      <c r="E22" s="327"/>
      <c r="F22" s="327"/>
      <c r="G22" s="357"/>
      <c r="H22" s="358"/>
      <c r="I22" s="357"/>
      <c r="J22" s="358"/>
      <c r="K22" s="357"/>
      <c r="L22" s="358"/>
      <c r="M22" s="357"/>
      <c r="N22" s="358"/>
      <c r="O22" s="405"/>
      <c r="P22" s="403"/>
      <c r="Q22" s="327"/>
      <c r="R22" s="327"/>
      <c r="S22" s="327"/>
      <c r="T22" s="327"/>
      <c r="U22" s="327"/>
    </row>
    <row r="23" spans="1:21" ht="15.75" x14ac:dyDescent="0.25">
      <c r="A23" s="549"/>
      <c r="B23" s="549"/>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x14ac:dyDescent="0.25">
      <c r="A24" s="549"/>
      <c r="B24" s="550"/>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x14ac:dyDescent="0.25">
      <c r="A25" s="549"/>
      <c r="B25" s="548" t="s">
        <v>1490</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x14ac:dyDescent="0.25">
      <c r="A26" s="549"/>
      <c r="B26" s="549"/>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x14ac:dyDescent="0.25">
      <c r="A27" s="549"/>
      <c r="B27" s="549"/>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x14ac:dyDescent="0.25">
      <c r="A28" s="549"/>
      <c r="B28" s="550"/>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x14ac:dyDescent="0.25">
      <c r="A29" s="549"/>
      <c r="B29" s="548" t="s">
        <v>1491</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x14ac:dyDescent="0.25">
      <c r="A30" s="549"/>
      <c r="B30" s="549"/>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x14ac:dyDescent="0.25">
      <c r="A31" s="549"/>
      <c r="B31" s="549"/>
      <c r="C31" s="327"/>
      <c r="D31" s="327"/>
      <c r="E31" s="327"/>
      <c r="F31" s="327"/>
      <c r="G31" s="357"/>
      <c r="H31" s="358"/>
      <c r="I31" s="357"/>
      <c r="J31" s="358"/>
      <c r="K31" s="357"/>
      <c r="L31" s="358"/>
      <c r="M31" s="357"/>
      <c r="N31" s="358"/>
      <c r="O31" s="405"/>
      <c r="P31" s="403"/>
      <c r="Q31" s="327"/>
      <c r="R31" s="327"/>
      <c r="S31" s="327"/>
      <c r="T31" s="327"/>
      <c r="U31" s="327"/>
    </row>
    <row r="32" spans="1:21" ht="15.75" x14ac:dyDescent="0.25">
      <c r="A32" s="549"/>
      <c r="B32" s="549"/>
      <c r="C32" s="327"/>
      <c r="D32" s="327"/>
      <c r="E32" s="327"/>
      <c r="F32" s="327"/>
      <c r="G32" s="357"/>
      <c r="H32" s="358"/>
      <c r="I32" s="357"/>
      <c r="J32" s="358"/>
      <c r="K32" s="357"/>
      <c r="L32" s="358"/>
      <c r="M32" s="357"/>
      <c r="N32" s="358"/>
      <c r="O32" s="405"/>
      <c r="P32" s="403"/>
      <c r="Q32" s="327"/>
      <c r="R32" s="327"/>
      <c r="S32" s="327"/>
      <c r="T32" s="327"/>
      <c r="U32" s="327"/>
    </row>
    <row r="33" spans="1:21" ht="15.75" x14ac:dyDescent="0.25">
      <c r="A33" s="549"/>
      <c r="B33" s="549"/>
      <c r="C33" s="327"/>
      <c r="D33" s="327"/>
      <c r="E33" s="327"/>
      <c r="F33" s="327"/>
      <c r="G33" s="357"/>
      <c r="H33" s="358"/>
      <c r="I33" s="357"/>
      <c r="J33" s="358"/>
      <c r="K33" s="357"/>
      <c r="L33" s="358"/>
      <c r="M33" s="357"/>
      <c r="N33" s="358"/>
      <c r="O33" s="405"/>
      <c r="P33" s="403"/>
      <c r="Q33" s="327"/>
      <c r="R33" s="327"/>
      <c r="S33" s="327"/>
      <c r="T33" s="327"/>
      <c r="U33" s="327"/>
    </row>
    <row r="34" spans="1:21" ht="15.75" x14ac:dyDescent="0.25">
      <c r="A34" s="549"/>
      <c r="B34" s="549"/>
      <c r="C34" s="327"/>
      <c r="D34" s="327"/>
      <c r="E34" s="327"/>
      <c r="F34" s="327"/>
      <c r="G34" s="357"/>
      <c r="H34" s="358"/>
      <c r="I34" s="357"/>
      <c r="J34" s="358"/>
      <c r="K34" s="357"/>
      <c r="L34" s="358"/>
      <c r="M34" s="357"/>
      <c r="N34" s="358"/>
      <c r="O34" s="405"/>
      <c r="P34" s="403"/>
      <c r="Q34" s="327"/>
      <c r="R34" s="327"/>
      <c r="S34" s="327"/>
      <c r="T34" s="327"/>
      <c r="U34" s="327"/>
    </row>
    <row r="35" spans="1:21" ht="15.75" x14ac:dyDescent="0.25">
      <c r="A35" s="549"/>
      <c r="B35" s="549"/>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x14ac:dyDescent="0.25">
      <c r="A36" s="549"/>
      <c r="B36" s="549"/>
      <c r="C36" s="327"/>
      <c r="D36" s="327"/>
      <c r="E36" s="327"/>
      <c r="F36" s="327"/>
      <c r="G36" s="357"/>
      <c r="H36" s="358"/>
      <c r="I36" s="357"/>
      <c r="J36" s="358"/>
      <c r="K36" s="357"/>
      <c r="L36" s="358"/>
      <c r="M36" s="357"/>
      <c r="N36" s="358"/>
      <c r="O36" s="405"/>
      <c r="P36" s="403"/>
      <c r="Q36" s="327"/>
      <c r="R36" s="327"/>
      <c r="S36" s="327"/>
      <c r="T36" s="327"/>
      <c r="U36" s="327"/>
    </row>
    <row r="37" spans="1:21" ht="15.75" x14ac:dyDescent="0.25">
      <c r="A37" s="549"/>
      <c r="B37" s="549"/>
      <c r="C37" s="327"/>
      <c r="D37" s="327"/>
      <c r="E37" s="327"/>
      <c r="F37" s="327"/>
      <c r="G37" s="357"/>
      <c r="H37" s="358"/>
      <c r="I37" s="357"/>
      <c r="J37" s="358"/>
      <c r="K37" s="357"/>
      <c r="L37" s="358"/>
      <c r="M37" s="357"/>
      <c r="N37" s="358"/>
      <c r="O37" s="405"/>
      <c r="P37" s="403"/>
      <c r="Q37" s="327"/>
      <c r="R37" s="327"/>
      <c r="S37" s="327"/>
      <c r="T37" s="327"/>
      <c r="U37" s="327"/>
    </row>
    <row r="38" spans="1:21" ht="15.75" x14ac:dyDescent="0.25">
      <c r="A38" s="549"/>
      <c r="B38" s="549"/>
      <c r="C38" s="327"/>
      <c r="D38" s="327"/>
      <c r="E38" s="327"/>
      <c r="F38" s="327"/>
      <c r="G38" s="357"/>
      <c r="H38" s="358"/>
      <c r="I38" s="357"/>
      <c r="J38" s="358"/>
      <c r="K38" s="357"/>
      <c r="L38" s="358"/>
      <c r="M38" s="357"/>
      <c r="N38" s="358"/>
      <c r="O38" s="405"/>
      <c r="P38" s="403"/>
      <c r="Q38" s="327"/>
      <c r="R38" s="327"/>
      <c r="S38" s="327"/>
      <c r="T38" s="327"/>
      <c r="U38" s="327"/>
    </row>
    <row r="39" spans="1:21" ht="15.75" x14ac:dyDescent="0.25">
      <c r="A39" s="549"/>
      <c r="B39" s="549"/>
      <c r="C39" s="327"/>
      <c r="D39" s="327"/>
      <c r="E39" s="327"/>
      <c r="F39" s="327"/>
      <c r="G39" s="357"/>
      <c r="H39" s="358"/>
      <c r="I39" s="357"/>
      <c r="J39" s="358"/>
      <c r="K39" s="357"/>
      <c r="L39" s="358"/>
      <c r="M39" s="357"/>
      <c r="N39" s="358"/>
      <c r="O39" s="405"/>
      <c r="P39" s="403"/>
      <c r="Q39" s="327"/>
      <c r="R39" s="327"/>
      <c r="S39" s="327"/>
      <c r="T39" s="327"/>
      <c r="U39" s="327"/>
    </row>
    <row r="40" spans="1:21" ht="15.75" x14ac:dyDescent="0.25">
      <c r="A40" s="550"/>
      <c r="B40" s="550"/>
      <c r="C40" s="327"/>
      <c r="D40" s="327"/>
      <c r="E40" s="327"/>
      <c r="F40" s="327"/>
      <c r="G40" s="357"/>
      <c r="H40" s="358"/>
      <c r="I40" s="357"/>
      <c r="J40" s="358"/>
      <c r="K40" s="357"/>
      <c r="L40" s="358"/>
      <c r="M40" s="357"/>
      <c r="N40" s="358"/>
      <c r="O40" s="405"/>
      <c r="P40" s="403"/>
      <c r="Q40" s="327"/>
      <c r="R40" s="327"/>
      <c r="S40" s="327"/>
      <c r="T40" s="327"/>
      <c r="U40" s="327"/>
    </row>
    <row r="41" spans="1:21" ht="15.75" x14ac:dyDescent="0.25">
      <c r="A41" s="548" t="s">
        <v>1492</v>
      </c>
      <c r="B41" s="548" t="s">
        <v>1493</v>
      </c>
      <c r="C41" s="327"/>
      <c r="D41" s="327"/>
      <c r="E41" s="327"/>
      <c r="F41" s="327"/>
      <c r="G41" s="357"/>
      <c r="H41" s="358"/>
      <c r="I41" s="357"/>
      <c r="J41" s="358"/>
      <c r="K41" s="357"/>
      <c r="L41" s="358"/>
      <c r="M41" s="357"/>
      <c r="N41" s="358"/>
      <c r="O41" s="405"/>
      <c r="P41" s="403"/>
      <c r="Q41" s="327"/>
      <c r="R41" s="327"/>
      <c r="S41" s="327"/>
      <c r="T41" s="327"/>
      <c r="U41" s="327"/>
    </row>
    <row r="42" spans="1:21" ht="15.75" x14ac:dyDescent="0.25">
      <c r="A42" s="549"/>
      <c r="B42" s="549"/>
      <c r="C42" s="327"/>
      <c r="D42" s="327"/>
      <c r="E42" s="327"/>
      <c r="F42" s="327"/>
      <c r="G42" s="357"/>
      <c r="H42" s="358"/>
      <c r="I42" s="357"/>
      <c r="J42" s="358"/>
      <c r="K42" s="357"/>
      <c r="L42" s="358"/>
      <c r="M42" s="357"/>
      <c r="N42" s="358"/>
      <c r="O42" s="405"/>
      <c r="P42" s="403"/>
      <c r="Q42" s="327"/>
      <c r="R42" s="327"/>
      <c r="S42" s="327"/>
      <c r="T42" s="327"/>
      <c r="U42" s="327"/>
    </row>
    <row r="43" spans="1:21" ht="15.75" x14ac:dyDescent="0.25">
      <c r="A43" s="549"/>
      <c r="B43" s="549"/>
      <c r="C43" s="327"/>
      <c r="D43" s="327"/>
      <c r="E43" s="327"/>
      <c r="F43" s="327"/>
      <c r="G43" s="357"/>
      <c r="H43" s="358"/>
      <c r="I43" s="357"/>
      <c r="J43" s="358"/>
      <c r="K43" s="357"/>
      <c r="L43" s="358"/>
      <c r="M43" s="357"/>
      <c r="N43" s="358"/>
      <c r="O43" s="405"/>
      <c r="P43" s="403"/>
      <c r="Q43" s="327"/>
      <c r="R43" s="327"/>
      <c r="S43" s="327"/>
      <c r="T43" s="327"/>
      <c r="U43" s="327"/>
    </row>
    <row r="44" spans="1:21" ht="15.75" x14ac:dyDescent="0.25">
      <c r="A44" s="549"/>
      <c r="B44" s="549"/>
      <c r="C44" s="327"/>
      <c r="D44" s="327"/>
      <c r="E44" s="327"/>
      <c r="F44" s="327"/>
      <c r="G44" s="357"/>
      <c r="H44" s="358"/>
      <c r="I44" s="357"/>
      <c r="J44" s="358"/>
      <c r="K44" s="357"/>
      <c r="L44" s="358"/>
      <c r="M44" s="357"/>
      <c r="N44" s="358"/>
      <c r="O44" s="405"/>
      <c r="P44" s="403"/>
      <c r="Q44" s="327"/>
      <c r="R44" s="327"/>
      <c r="S44" s="327"/>
      <c r="T44" s="327"/>
      <c r="U44" s="327"/>
    </row>
    <row r="45" spans="1:21" ht="15.75" x14ac:dyDescent="0.25">
      <c r="A45" s="549"/>
      <c r="B45" s="549"/>
      <c r="C45" s="327"/>
      <c r="D45" s="327"/>
      <c r="E45" s="327"/>
      <c r="F45" s="327"/>
      <c r="G45" s="357"/>
      <c r="H45" s="358"/>
      <c r="I45" s="357"/>
      <c r="J45" s="358"/>
      <c r="K45" s="357"/>
      <c r="L45" s="358"/>
      <c r="M45" s="357"/>
      <c r="N45" s="358"/>
      <c r="O45" s="405"/>
      <c r="P45" s="403"/>
      <c r="Q45" s="327"/>
      <c r="R45" s="327"/>
      <c r="S45" s="327"/>
      <c r="T45" s="327"/>
      <c r="U45" s="327"/>
    </row>
    <row r="46" spans="1:21" ht="15.75" x14ac:dyDescent="0.25">
      <c r="A46" s="549"/>
      <c r="B46" s="549"/>
      <c r="C46" s="327"/>
      <c r="D46" s="327"/>
      <c r="E46" s="327"/>
      <c r="F46" s="327"/>
      <c r="G46" s="357"/>
      <c r="H46" s="358"/>
      <c r="I46" s="357"/>
      <c r="J46" s="358"/>
      <c r="K46" s="357"/>
      <c r="L46" s="358"/>
      <c r="M46" s="357"/>
      <c r="N46" s="358"/>
      <c r="O46" s="405"/>
      <c r="P46" s="403"/>
      <c r="Q46" s="327"/>
      <c r="R46" s="327"/>
      <c r="S46" s="327"/>
      <c r="T46" s="327"/>
      <c r="U46" s="327"/>
    </row>
    <row r="47" spans="1:21" ht="15.75" x14ac:dyDescent="0.25">
      <c r="A47" s="549"/>
      <c r="B47" s="549"/>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x14ac:dyDescent="0.25">
      <c r="A48" s="549"/>
      <c r="B48" s="549"/>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x14ac:dyDescent="0.25">
      <c r="A49" s="549"/>
      <c r="B49" s="550"/>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x14ac:dyDescent="0.25">
      <c r="A50" s="549"/>
      <c r="B50" s="548" t="s">
        <v>1494</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x14ac:dyDescent="0.25">
      <c r="A51" s="549"/>
      <c r="B51" s="549"/>
      <c r="C51" s="327"/>
      <c r="D51" s="327"/>
      <c r="E51" s="327"/>
      <c r="F51" s="327"/>
      <c r="G51" s="357"/>
      <c r="H51" s="358"/>
      <c r="I51" s="357"/>
      <c r="J51" s="358"/>
      <c r="K51" s="357"/>
      <c r="L51" s="358"/>
      <c r="M51" s="357"/>
      <c r="N51" s="358"/>
      <c r="O51" s="405"/>
      <c r="P51" s="403"/>
      <c r="Q51" s="327"/>
      <c r="R51" s="327"/>
      <c r="S51" s="327"/>
      <c r="T51" s="327"/>
      <c r="U51" s="327"/>
    </row>
    <row r="52" spans="1:21" ht="15.75" x14ac:dyDescent="0.25">
      <c r="A52" s="549"/>
      <c r="B52" s="549"/>
      <c r="C52" s="327"/>
      <c r="D52" s="327"/>
      <c r="E52" s="327"/>
      <c r="F52" s="327"/>
      <c r="G52" s="357"/>
      <c r="H52" s="358"/>
      <c r="I52" s="357"/>
      <c r="J52" s="358"/>
      <c r="K52" s="357"/>
      <c r="L52" s="358"/>
      <c r="M52" s="357"/>
      <c r="N52" s="358"/>
      <c r="O52" s="405"/>
      <c r="P52" s="403"/>
      <c r="Q52" s="327"/>
      <c r="R52" s="327"/>
      <c r="S52" s="327"/>
      <c r="T52" s="327"/>
      <c r="U52" s="327"/>
    </row>
    <row r="53" spans="1:21" ht="15.75" x14ac:dyDescent="0.25">
      <c r="A53" s="549"/>
      <c r="B53" s="549"/>
      <c r="C53" s="327"/>
      <c r="D53" s="327"/>
      <c r="E53" s="327"/>
      <c r="F53" s="327"/>
      <c r="G53" s="357"/>
      <c r="H53" s="358"/>
      <c r="I53" s="357"/>
      <c r="J53" s="358"/>
      <c r="K53" s="357"/>
      <c r="L53" s="358"/>
      <c r="M53" s="357"/>
      <c r="N53" s="358"/>
      <c r="O53" s="405"/>
      <c r="P53" s="403"/>
      <c r="Q53" s="327"/>
      <c r="R53" s="327"/>
      <c r="S53" s="327"/>
      <c r="T53" s="327"/>
      <c r="U53" s="327"/>
    </row>
    <row r="54" spans="1:21" ht="15.75" x14ac:dyDescent="0.25">
      <c r="A54" s="549"/>
      <c r="B54" s="549"/>
      <c r="C54" s="327"/>
      <c r="D54" s="327"/>
      <c r="E54" s="327"/>
      <c r="F54" s="327"/>
      <c r="G54" s="357"/>
      <c r="H54" s="358"/>
      <c r="I54" s="357"/>
      <c r="J54" s="358"/>
      <c r="K54" s="357"/>
      <c r="L54" s="358"/>
      <c r="M54" s="357"/>
      <c r="N54" s="358"/>
      <c r="O54" s="405"/>
      <c r="P54" s="403"/>
      <c r="Q54" s="327"/>
      <c r="R54" s="327"/>
      <c r="S54" s="327"/>
      <c r="T54" s="327"/>
      <c r="U54" s="327"/>
    </row>
    <row r="55" spans="1:21" ht="15.75" x14ac:dyDescent="0.25">
      <c r="A55" s="549"/>
      <c r="B55" s="549"/>
      <c r="C55" s="327"/>
      <c r="D55" s="327"/>
      <c r="E55" s="327"/>
      <c r="F55" s="327"/>
      <c r="G55" s="357"/>
      <c r="H55" s="358"/>
      <c r="I55" s="357"/>
      <c r="J55" s="358"/>
      <c r="K55" s="357"/>
      <c r="L55" s="358"/>
      <c r="M55" s="357"/>
      <c r="N55" s="358"/>
      <c r="O55" s="405"/>
      <c r="P55" s="403"/>
      <c r="Q55" s="327"/>
      <c r="R55" s="327"/>
      <c r="S55" s="327"/>
      <c r="T55" s="327"/>
      <c r="U55" s="327"/>
    </row>
    <row r="56" spans="1:21" ht="15.75" x14ac:dyDescent="0.25">
      <c r="A56" s="549"/>
      <c r="B56" s="549"/>
      <c r="C56" s="327"/>
      <c r="D56" s="327"/>
      <c r="E56" s="327"/>
      <c r="F56" s="327"/>
      <c r="G56" s="357"/>
      <c r="H56" s="358"/>
      <c r="I56" s="357"/>
      <c r="J56" s="358"/>
      <c r="K56" s="357"/>
      <c r="L56" s="358"/>
      <c r="M56" s="357"/>
      <c r="N56" s="358"/>
      <c r="O56" s="405"/>
      <c r="P56" s="403"/>
      <c r="Q56" s="327"/>
      <c r="R56" s="327"/>
      <c r="S56" s="327"/>
      <c r="T56" s="327"/>
      <c r="U56" s="327"/>
    </row>
    <row r="57" spans="1:21" ht="15.75" x14ac:dyDescent="0.25">
      <c r="A57" s="549"/>
      <c r="B57" s="549"/>
      <c r="C57" s="327"/>
      <c r="D57" s="327"/>
      <c r="E57" s="327"/>
      <c r="F57" s="327"/>
      <c r="G57" s="357"/>
      <c r="H57" s="358"/>
      <c r="I57" s="357"/>
      <c r="J57" s="358"/>
      <c r="K57" s="357"/>
      <c r="L57" s="358"/>
      <c r="M57" s="357"/>
      <c r="N57" s="358"/>
      <c r="O57" s="405"/>
      <c r="P57" s="403"/>
      <c r="Q57" s="327"/>
      <c r="R57" s="327"/>
      <c r="S57" s="327"/>
      <c r="T57" s="327"/>
      <c r="U57" s="327"/>
    </row>
    <row r="58" spans="1:21" ht="15.75" x14ac:dyDescent="0.25">
      <c r="A58" s="549"/>
      <c r="B58" s="549"/>
      <c r="C58" s="327"/>
      <c r="D58" s="327"/>
      <c r="E58" s="327"/>
      <c r="F58" s="327"/>
      <c r="G58" s="357"/>
      <c r="H58" s="358"/>
      <c r="I58" s="357"/>
      <c r="J58" s="358"/>
      <c r="K58" s="357"/>
      <c r="L58" s="358"/>
      <c r="M58" s="357"/>
      <c r="N58" s="358"/>
      <c r="O58" s="405"/>
      <c r="P58" s="403"/>
      <c r="Q58" s="327"/>
      <c r="R58" s="327"/>
      <c r="S58" s="327"/>
      <c r="T58" s="327"/>
      <c r="U58" s="327"/>
    </row>
    <row r="59" spans="1:21" ht="15.75" x14ac:dyDescent="0.25">
      <c r="A59" s="549"/>
      <c r="B59" s="549"/>
      <c r="C59" s="327"/>
      <c r="D59" s="327"/>
      <c r="E59" s="327"/>
      <c r="F59" s="327"/>
      <c r="G59" s="357"/>
      <c r="H59" s="358"/>
      <c r="I59" s="357"/>
      <c r="J59" s="358"/>
      <c r="K59" s="357"/>
      <c r="L59" s="358"/>
      <c r="M59" s="357"/>
      <c r="N59" s="358"/>
      <c r="O59" s="405"/>
      <c r="P59" s="403"/>
      <c r="Q59" s="327"/>
      <c r="R59" s="327"/>
      <c r="S59" s="327"/>
      <c r="T59" s="327"/>
      <c r="U59" s="327"/>
    </row>
    <row r="60" spans="1:21" ht="15.75" x14ac:dyDescent="0.25">
      <c r="A60" s="549"/>
      <c r="B60" s="549"/>
      <c r="C60" s="327"/>
      <c r="D60" s="327"/>
      <c r="E60" s="327"/>
      <c r="F60" s="327"/>
      <c r="G60" s="357"/>
      <c r="H60" s="358"/>
      <c r="I60" s="357"/>
      <c r="J60" s="358"/>
      <c r="K60" s="357"/>
      <c r="L60" s="358"/>
      <c r="M60" s="357"/>
      <c r="N60" s="358"/>
      <c r="O60" s="405"/>
      <c r="P60" s="403"/>
      <c r="Q60" s="327"/>
      <c r="R60" s="327"/>
      <c r="S60" s="327"/>
      <c r="T60" s="327"/>
      <c r="U60" s="327"/>
    </row>
    <row r="61" spans="1:21" ht="15.75" x14ac:dyDescent="0.25">
      <c r="A61" s="549"/>
      <c r="B61" s="549"/>
      <c r="C61" s="327"/>
      <c r="D61" s="327"/>
      <c r="E61" s="327"/>
      <c r="F61" s="327"/>
      <c r="G61" s="357"/>
      <c r="H61" s="358"/>
      <c r="I61" s="357"/>
      <c r="J61" s="358"/>
      <c r="K61" s="357"/>
      <c r="L61" s="358"/>
      <c r="M61" s="357"/>
      <c r="N61" s="358"/>
      <c r="O61" s="405"/>
      <c r="P61" s="403"/>
      <c r="Q61" s="327"/>
      <c r="R61" s="327"/>
      <c r="S61" s="327"/>
      <c r="T61" s="327"/>
      <c r="U61" s="327"/>
    </row>
    <row r="62" spans="1:21" ht="15.75" x14ac:dyDescent="0.25">
      <c r="A62" s="550"/>
      <c r="B62" s="550"/>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x14ac:dyDescent="0.25">
      <c r="A63" s="548" t="s">
        <v>1495</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x14ac:dyDescent="0.25">
      <c r="A64" s="549"/>
      <c r="B64" s="416"/>
      <c r="C64" s="327"/>
      <c r="D64" s="327"/>
      <c r="E64" s="327"/>
      <c r="F64" s="327"/>
      <c r="G64" s="357"/>
      <c r="H64" s="358"/>
      <c r="I64" s="357"/>
      <c r="J64" s="358"/>
      <c r="K64" s="357"/>
      <c r="L64" s="358"/>
      <c r="M64" s="357"/>
      <c r="N64" s="358"/>
      <c r="O64" s="405"/>
      <c r="P64" s="403"/>
      <c r="Q64" s="327"/>
      <c r="R64" s="327"/>
      <c r="S64" s="327"/>
      <c r="T64" s="327"/>
      <c r="U64" s="327"/>
    </row>
    <row r="65" spans="1:21" ht="15.75" x14ac:dyDescent="0.25">
      <c r="A65" s="549"/>
      <c r="B65" s="416"/>
      <c r="C65" s="327"/>
      <c r="D65" s="327"/>
      <c r="E65" s="327"/>
      <c r="F65" s="327"/>
      <c r="G65" s="357"/>
      <c r="H65" s="358"/>
      <c r="I65" s="357"/>
      <c r="J65" s="358"/>
      <c r="K65" s="357"/>
      <c r="L65" s="358"/>
      <c r="M65" s="357"/>
      <c r="N65" s="358"/>
      <c r="O65" s="405"/>
      <c r="P65" s="403"/>
      <c r="Q65" s="327"/>
      <c r="R65" s="327"/>
      <c r="S65" s="327"/>
      <c r="T65" s="327"/>
      <c r="U65" s="327"/>
    </row>
    <row r="66" spans="1:21" ht="15.75" x14ac:dyDescent="0.25">
      <c r="A66" s="549"/>
      <c r="B66" s="416"/>
      <c r="C66" s="327"/>
      <c r="D66" s="327"/>
      <c r="E66" s="327"/>
      <c r="F66" s="327"/>
      <c r="G66" s="357"/>
      <c r="H66" s="358"/>
      <c r="I66" s="357"/>
      <c r="J66" s="358"/>
      <c r="K66" s="357"/>
      <c r="L66" s="358"/>
      <c r="M66" s="357"/>
      <c r="N66" s="358"/>
      <c r="O66" s="405"/>
      <c r="P66" s="403"/>
      <c r="Q66" s="327"/>
      <c r="R66" s="327"/>
      <c r="S66" s="327"/>
      <c r="T66" s="327"/>
      <c r="U66" s="327"/>
    </row>
    <row r="67" spans="1:21" ht="15.75" x14ac:dyDescent="0.25">
      <c r="A67" s="549"/>
      <c r="B67" s="416"/>
      <c r="C67" s="327"/>
      <c r="D67" s="327"/>
      <c r="E67" s="327"/>
      <c r="F67" s="327"/>
      <c r="G67" s="357"/>
      <c r="H67" s="358"/>
      <c r="I67" s="357"/>
      <c r="J67" s="358"/>
      <c r="K67" s="357"/>
      <c r="L67" s="358"/>
      <c r="M67" s="357"/>
      <c r="N67" s="358"/>
      <c r="O67" s="405"/>
      <c r="P67" s="403"/>
      <c r="Q67" s="327"/>
      <c r="R67" s="327"/>
      <c r="S67" s="327"/>
      <c r="T67" s="327"/>
      <c r="U67" s="327"/>
    </row>
    <row r="68" spans="1:21" ht="15.75" x14ac:dyDescent="0.25">
      <c r="A68" s="549"/>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x14ac:dyDescent="0.25">
      <c r="A69" s="550"/>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x14ac:dyDescent="0.25">
      <c r="A70" s="296"/>
      <c r="B70" s="297"/>
      <c r="C70" s="297"/>
      <c r="D70" s="296" t="s">
        <v>1480</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120" zoomScaleNormal="120" workbookViewId="0">
      <pane ySplit="9" topLeftCell="A54" activePane="bottomLeft" state="frozen"/>
      <selection activeCell="K7" sqref="K7"/>
      <selection pane="bottomLeft" activeCell="A58" sqref="A58:A73"/>
    </sheetView>
  </sheetViews>
  <sheetFormatPr baseColWidth="10" defaultRowHeight="15" x14ac:dyDescent="0.25"/>
  <cols>
    <col min="1" max="1" width="35.7109375" style="466" customWidth="1"/>
    <col min="2" max="2" width="35.85546875" style="466" customWidth="1"/>
    <col min="3" max="6" width="27.42578125" style="466" customWidth="1"/>
    <col min="7" max="7" width="15.28515625" style="466" customWidth="1"/>
    <col min="8" max="8" width="11.42578125" style="234"/>
    <col min="9" max="9" width="15.28515625" style="466" customWidth="1"/>
    <col min="10" max="10" width="18.85546875" style="234" customWidth="1"/>
    <col min="11" max="11" width="11.42578125" style="466"/>
    <col min="12" max="12" width="11.42578125" style="234"/>
    <col min="13" max="13" width="11.42578125" style="466"/>
    <col min="14" max="14" width="11.42578125" style="234"/>
    <col min="15" max="15" width="15.28515625" style="466" customWidth="1"/>
    <col min="16" max="16" width="18.28515625" style="234" customWidth="1"/>
    <col min="17" max="17" width="14.140625" style="466" hidden="1" customWidth="1"/>
    <col min="18" max="20" width="14.140625" style="466" customWidth="1"/>
    <col min="21" max="21" width="17" style="466" customWidth="1"/>
    <col min="22" max="16384" width="11.42578125" style="466"/>
  </cols>
  <sheetData>
    <row r="1" spans="1:42" ht="21" hidden="1" x14ac:dyDescent="0.25">
      <c r="A1" s="411"/>
      <c r="B1" s="411"/>
      <c r="C1" s="411"/>
      <c r="D1" s="411"/>
      <c r="E1" s="594" t="s">
        <v>1514</v>
      </c>
      <c r="F1" s="594"/>
      <c r="G1" s="594"/>
      <c r="H1" s="594"/>
      <c r="I1" s="594"/>
      <c r="J1" s="594"/>
      <c r="K1" s="594"/>
      <c r="L1" s="594"/>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hidden="1"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hidden="1" x14ac:dyDescent="0.25">
      <c r="A3" s="410" t="s">
        <v>1510</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hidden="1" x14ac:dyDescent="0.25">
      <c r="A4" s="410" t="s">
        <v>1511</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hidden="1" x14ac:dyDescent="0.25">
      <c r="A5" s="410" t="s">
        <v>1512</v>
      </c>
      <c r="G5" s="412"/>
      <c r="H5" s="413"/>
      <c r="I5" s="412"/>
      <c r="J5" s="412"/>
      <c r="K5" s="412"/>
      <c r="L5" s="412"/>
      <c r="M5" s="412"/>
      <c r="N5" s="412"/>
      <c r="O5" s="412"/>
      <c r="P5" s="412"/>
      <c r="Q5" s="412"/>
      <c r="R5" s="412"/>
      <c r="S5" s="412"/>
      <c r="T5" s="412"/>
      <c r="U5" s="412"/>
      <c r="V5" s="412"/>
      <c r="W5" s="412"/>
      <c r="X5" s="412"/>
      <c r="Y5" s="412"/>
      <c r="Z5" s="412"/>
      <c r="AA5" s="412"/>
    </row>
    <row r="6" spans="1:42" s="411" customFormat="1" hidden="1" x14ac:dyDescent="0.25">
      <c r="A6" s="415" t="s">
        <v>1513</v>
      </c>
      <c r="B6" s="415"/>
      <c r="C6" s="415"/>
      <c r="D6" s="415"/>
      <c r="E6" s="415"/>
      <c r="F6" s="415"/>
      <c r="G6" s="415"/>
      <c r="H6" s="415"/>
      <c r="I6" s="415"/>
      <c r="J6" s="415"/>
      <c r="K6" s="415"/>
      <c r="L6" s="415"/>
      <c r="M6" s="415"/>
      <c r="N6" s="415"/>
      <c r="O6" s="415"/>
      <c r="P6" s="415"/>
      <c r="Q6" s="415"/>
      <c r="R6" s="415"/>
      <c r="S6" s="415"/>
      <c r="T6" s="415"/>
      <c r="U6" s="415"/>
    </row>
    <row r="7" spans="1:42" ht="15" customHeight="1" x14ac:dyDescent="0.25">
      <c r="A7" s="536" t="s">
        <v>97</v>
      </c>
      <c r="B7" s="535" t="s">
        <v>111</v>
      </c>
      <c r="C7" s="538" t="s">
        <v>86</v>
      </c>
      <c r="D7" s="538" t="s">
        <v>87</v>
      </c>
      <c r="E7" s="538" t="s">
        <v>392</v>
      </c>
      <c r="F7" s="538" t="s">
        <v>88</v>
      </c>
      <c r="G7" s="541" t="s">
        <v>100</v>
      </c>
      <c r="H7" s="547"/>
      <c r="I7" s="547"/>
      <c r="J7" s="547"/>
      <c r="K7" s="547"/>
      <c r="L7" s="547"/>
      <c r="M7" s="547"/>
      <c r="N7" s="542"/>
      <c r="O7" s="543" t="s">
        <v>101</v>
      </c>
      <c r="P7" s="544"/>
      <c r="Q7" s="535" t="s">
        <v>102</v>
      </c>
      <c r="R7" s="535" t="s">
        <v>103</v>
      </c>
      <c r="S7" s="535" t="s">
        <v>110</v>
      </c>
      <c r="T7" s="535" t="s">
        <v>109</v>
      </c>
      <c r="U7" s="532" t="s">
        <v>89</v>
      </c>
    </row>
    <row r="8" spans="1:42" ht="15" customHeight="1" x14ac:dyDescent="0.25">
      <c r="A8" s="536"/>
      <c r="B8" s="536"/>
      <c r="C8" s="539"/>
      <c r="D8" s="539"/>
      <c r="E8" s="539"/>
      <c r="F8" s="539"/>
      <c r="G8" s="541" t="s">
        <v>104</v>
      </c>
      <c r="H8" s="542"/>
      <c r="I8" s="541" t="s">
        <v>105</v>
      </c>
      <c r="J8" s="542"/>
      <c r="K8" s="541" t="s">
        <v>106</v>
      </c>
      <c r="L8" s="542"/>
      <c r="M8" s="541" t="s">
        <v>107</v>
      </c>
      <c r="N8" s="542"/>
      <c r="O8" s="545"/>
      <c r="P8" s="546"/>
      <c r="Q8" s="536"/>
      <c r="R8" s="536"/>
      <c r="S8" s="536"/>
      <c r="T8" s="536"/>
      <c r="U8" s="533"/>
    </row>
    <row r="9" spans="1:42" ht="25.5" x14ac:dyDescent="0.25">
      <c r="A9" s="537"/>
      <c r="B9" s="537"/>
      <c r="C9" s="540"/>
      <c r="D9" s="540"/>
      <c r="E9" s="540"/>
      <c r="F9" s="540"/>
      <c r="G9" s="442" t="s">
        <v>108</v>
      </c>
      <c r="H9" s="442" t="s">
        <v>12</v>
      </c>
      <c r="I9" s="442" t="s">
        <v>108</v>
      </c>
      <c r="J9" s="442" t="s">
        <v>12</v>
      </c>
      <c r="K9" s="442" t="s">
        <v>108</v>
      </c>
      <c r="L9" s="442" t="s">
        <v>12</v>
      </c>
      <c r="M9" s="442" t="s">
        <v>108</v>
      </c>
      <c r="N9" s="442" t="s">
        <v>12</v>
      </c>
      <c r="O9" s="442" t="s">
        <v>108</v>
      </c>
      <c r="P9" s="442" t="s">
        <v>12</v>
      </c>
      <c r="Q9" s="537"/>
      <c r="R9" s="537"/>
      <c r="S9" s="537"/>
      <c r="T9" s="537"/>
      <c r="U9" s="534"/>
    </row>
    <row r="10" spans="1:42" ht="15.75" x14ac:dyDescent="0.25">
      <c r="A10" s="501"/>
      <c r="B10" s="502"/>
      <c r="C10" s="445"/>
      <c r="D10" s="445"/>
      <c r="E10" s="446"/>
      <c r="F10" s="445"/>
      <c r="G10" s="447"/>
      <c r="H10" s="447"/>
      <c r="I10" s="447"/>
      <c r="J10" s="447"/>
      <c r="K10" s="447"/>
      <c r="L10" s="447"/>
      <c r="M10" s="447"/>
      <c r="N10" s="447"/>
      <c r="O10" s="447"/>
      <c r="P10" s="447"/>
      <c r="Q10" s="448"/>
      <c r="R10" s="448"/>
      <c r="S10" s="448"/>
      <c r="T10" s="448"/>
      <c r="U10" s="449"/>
    </row>
    <row r="11" spans="1:42" s="500" customFormat="1" ht="21.75" customHeight="1" x14ac:dyDescent="0.25">
      <c r="A11" s="555" t="s">
        <v>1510</v>
      </c>
      <c r="B11" s="595" t="s">
        <v>1538</v>
      </c>
      <c r="C11" s="495"/>
      <c r="D11" s="495"/>
      <c r="E11" s="496"/>
      <c r="F11" s="495"/>
      <c r="G11" s="497"/>
      <c r="H11" s="497"/>
      <c r="I11" s="497"/>
      <c r="J11" s="497"/>
      <c r="K11" s="497"/>
      <c r="L11" s="497"/>
      <c r="M11" s="497"/>
      <c r="N11" s="497"/>
      <c r="O11" s="497"/>
      <c r="P11" s="497"/>
      <c r="Q11" s="498"/>
      <c r="R11" s="498"/>
      <c r="S11" s="498"/>
      <c r="T11" s="498"/>
      <c r="U11" s="499"/>
    </row>
    <row r="12" spans="1:42" s="500" customFormat="1" ht="15.75" x14ac:dyDescent="0.25">
      <c r="A12" s="555"/>
      <c r="B12" s="596"/>
      <c r="C12" s="495"/>
      <c r="D12" s="495"/>
      <c r="E12" s="496"/>
      <c r="F12" s="495"/>
      <c r="G12" s="497"/>
      <c r="H12" s="497"/>
      <c r="I12" s="497"/>
      <c r="J12" s="497"/>
      <c r="K12" s="497"/>
      <c r="L12" s="497"/>
      <c r="M12" s="497"/>
      <c r="N12" s="497"/>
      <c r="O12" s="497"/>
      <c r="P12" s="497"/>
      <c r="Q12" s="498"/>
      <c r="R12" s="498"/>
      <c r="S12" s="498"/>
      <c r="T12" s="498"/>
      <c r="U12" s="499"/>
    </row>
    <row r="13" spans="1:42" s="500" customFormat="1" ht="15.75" x14ac:dyDescent="0.25">
      <c r="A13" s="555"/>
      <c r="B13" s="596"/>
      <c r="C13" s="495"/>
      <c r="D13" s="495"/>
      <c r="E13" s="496"/>
      <c r="F13" s="495"/>
      <c r="G13" s="497"/>
      <c r="H13" s="497"/>
      <c r="I13" s="497"/>
      <c r="J13" s="497"/>
      <c r="K13" s="497"/>
      <c r="L13" s="497"/>
      <c r="M13" s="497"/>
      <c r="N13" s="497"/>
      <c r="O13" s="497"/>
      <c r="P13" s="497"/>
      <c r="Q13" s="498"/>
      <c r="R13" s="498"/>
      <c r="S13" s="498"/>
      <c r="T13" s="498"/>
      <c r="U13" s="499"/>
    </row>
    <row r="14" spans="1:42" s="500" customFormat="1" ht="15.75" x14ac:dyDescent="0.25">
      <c r="A14" s="555"/>
      <c r="B14" s="596"/>
      <c r="C14" s="495"/>
      <c r="D14" s="495"/>
      <c r="E14" s="496"/>
      <c r="F14" s="495"/>
      <c r="G14" s="497"/>
      <c r="H14" s="497"/>
      <c r="I14" s="497"/>
      <c r="J14" s="497"/>
      <c r="K14" s="497"/>
      <c r="L14" s="497"/>
      <c r="M14" s="497"/>
      <c r="N14" s="497"/>
      <c r="O14" s="497"/>
      <c r="P14" s="497"/>
      <c r="Q14" s="498"/>
      <c r="R14" s="498"/>
      <c r="S14" s="498"/>
      <c r="T14" s="498"/>
      <c r="U14" s="499"/>
    </row>
    <row r="15" spans="1:42" s="500" customFormat="1" ht="15.75" x14ac:dyDescent="0.25">
      <c r="A15" s="555"/>
      <c r="B15" s="596"/>
      <c r="C15" s="495"/>
      <c r="D15" s="495"/>
      <c r="E15" s="496"/>
      <c r="F15" s="495"/>
      <c r="G15" s="497"/>
      <c r="H15" s="497"/>
      <c r="I15" s="497"/>
      <c r="J15" s="497"/>
      <c r="K15" s="497"/>
      <c r="L15" s="497"/>
      <c r="M15" s="497"/>
      <c r="N15" s="497"/>
      <c r="O15" s="497"/>
      <c r="P15" s="497"/>
      <c r="Q15" s="498"/>
      <c r="R15" s="498"/>
      <c r="S15" s="498"/>
      <c r="T15" s="498"/>
      <c r="U15" s="499"/>
    </row>
    <row r="16" spans="1:42" s="500" customFormat="1" ht="15.75" x14ac:dyDescent="0.25">
      <c r="A16" s="555"/>
      <c r="B16" s="596"/>
      <c r="C16" s="495"/>
      <c r="D16" s="495"/>
      <c r="E16" s="496"/>
      <c r="F16" s="495"/>
      <c r="G16" s="497"/>
      <c r="H16" s="497"/>
      <c r="I16" s="497"/>
      <c r="J16" s="497"/>
      <c r="K16" s="497"/>
      <c r="L16" s="497"/>
      <c r="M16" s="497"/>
      <c r="N16" s="497"/>
      <c r="O16" s="497"/>
      <c r="P16" s="497"/>
      <c r="Q16" s="498"/>
      <c r="R16" s="498"/>
      <c r="S16" s="498"/>
      <c r="T16" s="498"/>
      <c r="U16" s="499"/>
    </row>
    <row r="17" spans="1:21" s="500" customFormat="1" ht="15.75" hidden="1" x14ac:dyDescent="0.25">
      <c r="A17" s="555"/>
      <c r="B17" s="597"/>
      <c r="C17" s="495"/>
      <c r="D17" s="495"/>
      <c r="E17" s="496"/>
      <c r="F17" s="495"/>
      <c r="G17" s="497"/>
      <c r="H17" s="497"/>
      <c r="I17" s="497"/>
      <c r="J17" s="497"/>
      <c r="K17" s="497"/>
      <c r="L17" s="497"/>
      <c r="M17" s="497"/>
      <c r="N17" s="497"/>
      <c r="O17" s="497"/>
      <c r="P17" s="497"/>
      <c r="Q17" s="498"/>
      <c r="R17" s="498"/>
      <c r="S17" s="498"/>
      <c r="T17" s="498"/>
      <c r="U17" s="499"/>
    </row>
    <row r="18" spans="1:21" ht="15.75" customHeight="1" x14ac:dyDescent="0.25">
      <c r="A18" s="555"/>
      <c r="B18" s="548" t="s">
        <v>1524</v>
      </c>
      <c r="C18" s="491"/>
      <c r="D18" s="491"/>
      <c r="E18" s="491"/>
      <c r="F18" s="363"/>
      <c r="G18" s="492"/>
      <c r="H18" s="493"/>
      <c r="I18" s="492"/>
      <c r="J18" s="493"/>
      <c r="K18" s="492"/>
      <c r="L18" s="493"/>
      <c r="M18" s="492"/>
      <c r="N18" s="493"/>
      <c r="O18" s="405">
        <f t="shared" ref="O18:P22" si="0">G18+I18+K18+M18</f>
        <v>0</v>
      </c>
      <c r="P18" s="403">
        <f t="shared" si="0"/>
        <v>0</v>
      </c>
      <c r="Q18" s="363"/>
      <c r="R18" s="363"/>
      <c r="S18" s="363"/>
      <c r="T18" s="363"/>
      <c r="U18" s="363"/>
    </row>
    <row r="19" spans="1:21" ht="15.75" x14ac:dyDescent="0.25">
      <c r="A19" s="555"/>
      <c r="B19" s="549"/>
      <c r="C19" s="491"/>
      <c r="D19" s="491"/>
      <c r="E19" s="491"/>
      <c r="F19" s="363"/>
      <c r="G19" s="492"/>
      <c r="H19" s="493"/>
      <c r="I19" s="492"/>
      <c r="J19" s="493"/>
      <c r="K19" s="492"/>
      <c r="L19" s="493"/>
      <c r="M19" s="492"/>
      <c r="N19" s="493"/>
      <c r="O19" s="405">
        <f t="shared" si="0"/>
        <v>0</v>
      </c>
      <c r="P19" s="403">
        <f t="shared" si="0"/>
        <v>0</v>
      </c>
      <c r="Q19" s="363"/>
      <c r="R19" s="363"/>
      <c r="S19" s="363"/>
      <c r="T19" s="363"/>
      <c r="U19" s="363"/>
    </row>
    <row r="20" spans="1:21" ht="15.75" x14ac:dyDescent="0.25">
      <c r="A20" s="555"/>
      <c r="B20" s="549"/>
      <c r="C20" s="491"/>
      <c r="D20" s="491"/>
      <c r="E20" s="491"/>
      <c r="F20" s="363"/>
      <c r="G20" s="492"/>
      <c r="H20" s="493"/>
      <c r="I20" s="492"/>
      <c r="J20" s="493"/>
      <c r="K20" s="492"/>
      <c r="L20" s="493"/>
      <c r="M20" s="492"/>
      <c r="N20" s="493"/>
      <c r="O20" s="405">
        <f t="shared" si="0"/>
        <v>0</v>
      </c>
      <c r="P20" s="403">
        <f t="shared" si="0"/>
        <v>0</v>
      </c>
      <c r="Q20" s="363"/>
      <c r="R20" s="363"/>
      <c r="S20" s="363"/>
      <c r="T20" s="363"/>
      <c r="U20" s="363"/>
    </row>
    <row r="21" spans="1:21" ht="15.75" x14ac:dyDescent="0.25">
      <c r="A21" s="555"/>
      <c r="B21" s="549"/>
      <c r="C21" s="491"/>
      <c r="D21" s="491"/>
      <c r="E21" s="491"/>
      <c r="F21" s="363"/>
      <c r="G21" s="492"/>
      <c r="H21" s="493"/>
      <c r="I21" s="492"/>
      <c r="J21" s="493"/>
      <c r="K21" s="492"/>
      <c r="L21" s="493"/>
      <c r="M21" s="492"/>
      <c r="N21" s="493"/>
      <c r="O21" s="405">
        <f t="shared" si="0"/>
        <v>0</v>
      </c>
      <c r="P21" s="403">
        <f t="shared" si="0"/>
        <v>0</v>
      </c>
      <c r="Q21" s="363"/>
      <c r="R21" s="363"/>
      <c r="S21" s="363"/>
      <c r="T21" s="363"/>
      <c r="U21" s="363"/>
    </row>
    <row r="22" spans="1:21" ht="15.75" x14ac:dyDescent="0.25">
      <c r="A22" s="555"/>
      <c r="B22" s="548" t="s">
        <v>1525</v>
      </c>
      <c r="C22" s="491"/>
      <c r="D22" s="491"/>
      <c r="E22" s="491"/>
      <c r="F22" s="363"/>
      <c r="G22" s="492"/>
      <c r="H22" s="493"/>
      <c r="I22" s="492"/>
      <c r="J22" s="493"/>
      <c r="K22" s="492"/>
      <c r="L22" s="493"/>
      <c r="M22" s="492"/>
      <c r="N22" s="493"/>
      <c r="O22" s="405">
        <f t="shared" si="0"/>
        <v>0</v>
      </c>
      <c r="P22" s="403">
        <f t="shared" si="0"/>
        <v>0</v>
      </c>
      <c r="Q22" s="363"/>
      <c r="R22" s="363"/>
      <c r="S22" s="363"/>
      <c r="T22" s="363"/>
      <c r="U22" s="363"/>
    </row>
    <row r="23" spans="1:21" ht="15.75" x14ac:dyDescent="0.25">
      <c r="A23" s="555"/>
      <c r="B23" s="549"/>
      <c r="C23" s="491"/>
      <c r="D23" s="491"/>
      <c r="E23" s="491"/>
      <c r="F23" s="363"/>
      <c r="G23" s="492"/>
      <c r="H23" s="493"/>
      <c r="I23" s="492"/>
      <c r="J23" s="493"/>
      <c r="K23" s="492"/>
      <c r="L23" s="493"/>
      <c r="M23" s="492"/>
      <c r="N23" s="493"/>
      <c r="O23" s="405">
        <f t="shared" ref="O23:O72" si="1">G23+I23+K23+M23</f>
        <v>0</v>
      </c>
      <c r="P23" s="403">
        <f t="shared" ref="P23:P72" si="2">H23+J23+L23+N23</f>
        <v>0</v>
      </c>
      <c r="Q23" s="363"/>
      <c r="R23" s="363"/>
      <c r="S23" s="363"/>
      <c r="T23" s="363"/>
      <c r="U23" s="363"/>
    </row>
    <row r="24" spans="1:21" ht="15.75" x14ac:dyDescent="0.25">
      <c r="A24" s="555"/>
      <c r="B24" s="549"/>
      <c r="C24" s="491"/>
      <c r="D24" s="491"/>
      <c r="E24" s="491"/>
      <c r="F24" s="363"/>
      <c r="G24" s="492"/>
      <c r="H24" s="493"/>
      <c r="I24" s="492"/>
      <c r="J24" s="493"/>
      <c r="K24" s="492"/>
      <c r="L24" s="493"/>
      <c r="M24" s="492"/>
      <c r="N24" s="493"/>
      <c r="O24" s="405">
        <f t="shared" si="1"/>
        <v>0</v>
      </c>
      <c r="P24" s="403">
        <f t="shared" si="2"/>
        <v>0</v>
      </c>
      <c r="Q24" s="363"/>
      <c r="R24" s="363"/>
      <c r="S24" s="363"/>
      <c r="T24" s="363"/>
      <c r="U24" s="363"/>
    </row>
    <row r="25" spans="1:21" ht="15.75" x14ac:dyDescent="0.25">
      <c r="A25" s="555"/>
      <c r="B25" s="550"/>
      <c r="C25" s="491"/>
      <c r="D25" s="491"/>
      <c r="E25" s="491"/>
      <c r="F25" s="363"/>
      <c r="G25" s="492"/>
      <c r="H25" s="493"/>
      <c r="I25" s="492"/>
      <c r="J25" s="493"/>
      <c r="K25" s="492"/>
      <c r="L25" s="493"/>
      <c r="M25" s="492"/>
      <c r="N25" s="493"/>
      <c r="O25" s="405">
        <f t="shared" si="1"/>
        <v>0</v>
      </c>
      <c r="P25" s="403">
        <f t="shared" si="2"/>
        <v>0</v>
      </c>
      <c r="Q25" s="363"/>
      <c r="R25" s="363"/>
      <c r="S25" s="363"/>
      <c r="T25" s="363"/>
      <c r="U25" s="363"/>
    </row>
    <row r="26" spans="1:21" ht="15.75" x14ac:dyDescent="0.25">
      <c r="A26" s="555"/>
      <c r="B26" s="548" t="s">
        <v>1526</v>
      </c>
      <c r="C26" s="491"/>
      <c r="D26" s="491"/>
      <c r="E26" s="491"/>
      <c r="F26" s="363"/>
      <c r="G26" s="492"/>
      <c r="H26" s="493"/>
      <c r="I26" s="492"/>
      <c r="J26" s="493"/>
      <c r="K26" s="492"/>
      <c r="L26" s="493"/>
      <c r="M26" s="492"/>
      <c r="N26" s="493"/>
      <c r="O26" s="405">
        <f t="shared" si="1"/>
        <v>0</v>
      </c>
      <c r="P26" s="403">
        <f t="shared" si="2"/>
        <v>0</v>
      </c>
      <c r="Q26" s="363"/>
      <c r="R26" s="363"/>
      <c r="S26" s="363"/>
      <c r="T26" s="363"/>
      <c r="U26" s="363"/>
    </row>
    <row r="27" spans="1:21" ht="15.75" x14ac:dyDescent="0.25">
      <c r="A27" s="555"/>
      <c r="B27" s="549"/>
      <c r="C27" s="491"/>
      <c r="D27" s="491"/>
      <c r="E27" s="491"/>
      <c r="F27" s="363"/>
      <c r="G27" s="492"/>
      <c r="H27" s="493"/>
      <c r="I27" s="492"/>
      <c r="J27" s="493"/>
      <c r="K27" s="492"/>
      <c r="L27" s="493"/>
      <c r="M27" s="492"/>
      <c r="N27" s="493"/>
      <c r="O27" s="405">
        <f t="shared" si="1"/>
        <v>0</v>
      </c>
      <c r="P27" s="403">
        <f t="shared" si="2"/>
        <v>0</v>
      </c>
      <c r="Q27" s="363"/>
      <c r="R27" s="363"/>
      <c r="S27" s="363"/>
      <c r="T27" s="363"/>
      <c r="U27" s="363"/>
    </row>
    <row r="28" spans="1:21" ht="15.75" x14ac:dyDescent="0.25">
      <c r="A28" s="555"/>
      <c r="B28" s="549"/>
      <c r="C28" s="491"/>
      <c r="D28" s="491"/>
      <c r="E28" s="491"/>
      <c r="F28" s="363"/>
      <c r="G28" s="492"/>
      <c r="H28" s="493"/>
      <c r="I28" s="492"/>
      <c r="J28" s="493"/>
      <c r="K28" s="492"/>
      <c r="L28" s="493"/>
      <c r="M28" s="492"/>
      <c r="N28" s="493"/>
      <c r="O28" s="405">
        <f t="shared" si="1"/>
        <v>0</v>
      </c>
      <c r="P28" s="403">
        <f t="shared" si="2"/>
        <v>0</v>
      </c>
      <c r="Q28" s="363"/>
      <c r="R28" s="363"/>
      <c r="S28" s="363"/>
      <c r="T28" s="363"/>
      <c r="U28" s="363"/>
    </row>
    <row r="29" spans="1:21" ht="15.75" x14ac:dyDescent="0.25">
      <c r="A29" s="555"/>
      <c r="B29" s="550"/>
      <c r="C29" s="491"/>
      <c r="D29" s="491"/>
      <c r="E29" s="491"/>
      <c r="F29" s="363"/>
      <c r="G29" s="492"/>
      <c r="H29" s="493"/>
      <c r="I29" s="492"/>
      <c r="J29" s="493"/>
      <c r="K29" s="492"/>
      <c r="L29" s="493"/>
      <c r="M29" s="492"/>
      <c r="N29" s="493"/>
      <c r="O29" s="405">
        <f t="shared" si="1"/>
        <v>0</v>
      </c>
      <c r="P29" s="403">
        <f t="shared" si="2"/>
        <v>0</v>
      </c>
      <c r="Q29" s="363"/>
      <c r="R29" s="363"/>
      <c r="S29" s="363"/>
      <c r="T29" s="363"/>
      <c r="U29" s="363"/>
    </row>
    <row r="30" spans="1:21" ht="15.75" x14ac:dyDescent="0.25">
      <c r="A30" s="555"/>
      <c r="B30" s="593" t="s">
        <v>1527</v>
      </c>
      <c r="C30" s="491"/>
      <c r="D30" s="491"/>
      <c r="E30" s="491"/>
      <c r="F30" s="363"/>
      <c r="G30" s="492"/>
      <c r="H30" s="493"/>
      <c r="I30" s="492"/>
      <c r="J30" s="493"/>
      <c r="K30" s="492"/>
      <c r="L30" s="493"/>
      <c r="M30" s="492"/>
      <c r="N30" s="493"/>
      <c r="O30" s="405">
        <f t="shared" si="1"/>
        <v>0</v>
      </c>
      <c r="P30" s="403">
        <f t="shared" si="2"/>
        <v>0</v>
      </c>
      <c r="Q30" s="363"/>
      <c r="R30" s="363"/>
      <c r="S30" s="363"/>
      <c r="T30" s="363"/>
      <c r="U30" s="363"/>
    </row>
    <row r="31" spans="1:21" ht="15.75" x14ac:dyDescent="0.25">
      <c r="A31" s="555"/>
      <c r="B31" s="593"/>
      <c r="C31" s="491"/>
      <c r="D31" s="491"/>
      <c r="E31" s="491"/>
      <c r="F31" s="363"/>
      <c r="G31" s="492"/>
      <c r="H31" s="493"/>
      <c r="I31" s="492"/>
      <c r="J31" s="493"/>
      <c r="K31" s="492"/>
      <c r="L31" s="493"/>
      <c r="M31" s="492"/>
      <c r="N31" s="493"/>
      <c r="O31" s="405">
        <f t="shared" si="1"/>
        <v>0</v>
      </c>
      <c r="P31" s="403">
        <f t="shared" si="2"/>
        <v>0</v>
      </c>
      <c r="Q31" s="363"/>
      <c r="R31" s="363"/>
      <c r="S31" s="363"/>
      <c r="T31" s="363"/>
      <c r="U31" s="363"/>
    </row>
    <row r="32" spans="1:21" ht="15.75" x14ac:dyDescent="0.25">
      <c r="A32" s="555"/>
      <c r="B32" s="593"/>
      <c r="C32" s="491"/>
      <c r="D32" s="491"/>
      <c r="E32" s="491"/>
      <c r="F32" s="363"/>
      <c r="G32" s="492"/>
      <c r="H32" s="493"/>
      <c r="I32" s="492"/>
      <c r="J32" s="493"/>
      <c r="K32" s="492"/>
      <c r="L32" s="493"/>
      <c r="M32" s="492"/>
      <c r="N32" s="493"/>
      <c r="O32" s="405">
        <f t="shared" si="1"/>
        <v>0</v>
      </c>
      <c r="P32" s="403">
        <f t="shared" si="2"/>
        <v>0</v>
      </c>
      <c r="Q32" s="363"/>
      <c r="R32" s="363"/>
      <c r="S32" s="363"/>
      <c r="T32" s="363"/>
      <c r="U32" s="363"/>
    </row>
    <row r="33" spans="1:21" ht="15.75" x14ac:dyDescent="0.25">
      <c r="A33" s="555"/>
      <c r="B33" s="593"/>
      <c r="C33" s="491"/>
      <c r="D33" s="491"/>
      <c r="E33" s="491"/>
      <c r="F33" s="363"/>
      <c r="G33" s="492"/>
      <c r="H33" s="493"/>
      <c r="I33" s="492"/>
      <c r="J33" s="493"/>
      <c r="K33" s="492"/>
      <c r="L33" s="493"/>
      <c r="M33" s="492"/>
      <c r="N33" s="493"/>
      <c r="O33" s="405">
        <f t="shared" si="1"/>
        <v>0</v>
      </c>
      <c r="P33" s="403">
        <f t="shared" si="2"/>
        <v>0</v>
      </c>
      <c r="Q33" s="363"/>
      <c r="R33" s="363"/>
      <c r="S33" s="363"/>
      <c r="T33" s="363"/>
      <c r="U33" s="363"/>
    </row>
    <row r="34" spans="1:21" ht="15.75" x14ac:dyDescent="0.25">
      <c r="A34" s="555"/>
      <c r="B34" s="593" t="s">
        <v>1528</v>
      </c>
      <c r="C34" s="491"/>
      <c r="D34" s="491"/>
      <c r="E34" s="491"/>
      <c r="F34" s="363"/>
      <c r="G34" s="492"/>
      <c r="H34" s="493"/>
      <c r="I34" s="492"/>
      <c r="J34" s="493"/>
      <c r="K34" s="492"/>
      <c r="L34" s="493"/>
      <c r="M34" s="492"/>
      <c r="N34" s="493"/>
      <c r="O34" s="405">
        <f t="shared" si="1"/>
        <v>0</v>
      </c>
      <c r="P34" s="403">
        <f t="shared" si="2"/>
        <v>0</v>
      </c>
      <c r="Q34" s="363"/>
      <c r="R34" s="363"/>
      <c r="S34" s="363"/>
      <c r="T34" s="363"/>
      <c r="U34" s="363"/>
    </row>
    <row r="35" spans="1:21" ht="15.75" x14ac:dyDescent="0.25">
      <c r="A35" s="555"/>
      <c r="B35" s="593"/>
      <c r="C35" s="491"/>
      <c r="D35" s="491"/>
      <c r="E35" s="491"/>
      <c r="F35" s="363"/>
      <c r="G35" s="492"/>
      <c r="H35" s="493"/>
      <c r="I35" s="492"/>
      <c r="J35" s="493"/>
      <c r="K35" s="492"/>
      <c r="L35" s="493"/>
      <c r="M35" s="492"/>
      <c r="N35" s="493"/>
      <c r="O35" s="405">
        <f t="shared" si="1"/>
        <v>0</v>
      </c>
      <c r="P35" s="403">
        <f t="shared" si="2"/>
        <v>0</v>
      </c>
      <c r="Q35" s="363"/>
      <c r="R35" s="363"/>
      <c r="S35" s="363"/>
      <c r="T35" s="363"/>
      <c r="U35" s="363"/>
    </row>
    <row r="36" spans="1:21" ht="15.75" x14ac:dyDescent="0.25">
      <c r="A36" s="555"/>
      <c r="B36" s="593"/>
      <c r="C36" s="491"/>
      <c r="D36" s="491"/>
      <c r="E36" s="491"/>
      <c r="F36" s="363"/>
      <c r="G36" s="492"/>
      <c r="H36" s="493"/>
      <c r="I36" s="492"/>
      <c r="J36" s="493"/>
      <c r="K36" s="492"/>
      <c r="L36" s="493"/>
      <c r="M36" s="492"/>
      <c r="N36" s="493"/>
      <c r="O36" s="405">
        <f t="shared" si="1"/>
        <v>0</v>
      </c>
      <c r="P36" s="403">
        <f t="shared" si="2"/>
        <v>0</v>
      </c>
      <c r="Q36" s="363"/>
      <c r="R36" s="363"/>
      <c r="S36" s="363"/>
      <c r="T36" s="363"/>
      <c r="U36" s="363"/>
    </row>
    <row r="37" spans="1:21" ht="15.75" x14ac:dyDescent="0.25">
      <c r="A37" s="556"/>
      <c r="B37" s="593"/>
      <c r="C37" s="491"/>
      <c r="D37" s="491"/>
      <c r="E37" s="491"/>
      <c r="F37" s="363"/>
      <c r="G37" s="492"/>
      <c r="H37" s="493"/>
      <c r="I37" s="492"/>
      <c r="J37" s="493"/>
      <c r="K37" s="492"/>
      <c r="L37" s="493"/>
      <c r="M37" s="492"/>
      <c r="N37" s="493"/>
      <c r="O37" s="405">
        <f t="shared" si="1"/>
        <v>0</v>
      </c>
      <c r="P37" s="403">
        <f t="shared" si="2"/>
        <v>0</v>
      </c>
      <c r="Q37" s="363"/>
      <c r="R37" s="363"/>
      <c r="S37" s="363"/>
      <c r="T37" s="363"/>
      <c r="U37" s="363"/>
    </row>
    <row r="38" spans="1:21" ht="15.75" customHeight="1" x14ac:dyDescent="0.25">
      <c r="A38" s="593" t="s">
        <v>1511</v>
      </c>
      <c r="B38" s="548" t="s">
        <v>1529</v>
      </c>
      <c r="C38" s="491"/>
      <c r="D38" s="491"/>
      <c r="E38" s="491"/>
      <c r="F38" s="363"/>
      <c r="G38" s="492"/>
      <c r="H38" s="493"/>
      <c r="I38" s="492"/>
      <c r="J38" s="493"/>
      <c r="K38" s="492"/>
      <c r="L38" s="493"/>
      <c r="M38" s="492"/>
      <c r="N38" s="493"/>
      <c r="O38" s="405">
        <f t="shared" si="1"/>
        <v>0</v>
      </c>
      <c r="P38" s="403">
        <f t="shared" si="2"/>
        <v>0</v>
      </c>
      <c r="Q38" s="363"/>
      <c r="R38" s="363"/>
      <c r="S38" s="363"/>
      <c r="T38" s="363"/>
      <c r="U38" s="363"/>
    </row>
    <row r="39" spans="1:21" ht="15.75" x14ac:dyDescent="0.25">
      <c r="A39" s="593"/>
      <c r="B39" s="549"/>
      <c r="C39" s="491"/>
      <c r="D39" s="491"/>
      <c r="E39" s="491"/>
      <c r="F39" s="363"/>
      <c r="G39" s="492"/>
      <c r="H39" s="493"/>
      <c r="I39" s="492"/>
      <c r="J39" s="493"/>
      <c r="K39" s="492"/>
      <c r="L39" s="493"/>
      <c r="M39" s="492"/>
      <c r="N39" s="493"/>
      <c r="O39" s="405">
        <f t="shared" si="1"/>
        <v>0</v>
      </c>
      <c r="P39" s="403">
        <f t="shared" si="2"/>
        <v>0</v>
      </c>
      <c r="Q39" s="363"/>
      <c r="R39" s="363"/>
      <c r="S39" s="363"/>
      <c r="T39" s="363"/>
      <c r="U39" s="363"/>
    </row>
    <row r="40" spans="1:21" ht="15.75" x14ac:dyDescent="0.25">
      <c r="A40" s="593"/>
      <c r="B40" s="549"/>
      <c r="C40" s="491"/>
      <c r="D40" s="491"/>
      <c r="E40" s="491"/>
      <c r="F40" s="363"/>
      <c r="G40" s="492"/>
      <c r="H40" s="493"/>
      <c r="I40" s="492"/>
      <c r="J40" s="493"/>
      <c r="K40" s="492"/>
      <c r="L40" s="493"/>
      <c r="M40" s="492"/>
      <c r="N40" s="493"/>
      <c r="O40" s="405">
        <f t="shared" si="1"/>
        <v>0</v>
      </c>
      <c r="P40" s="403">
        <f t="shared" si="2"/>
        <v>0</v>
      </c>
      <c r="Q40" s="363"/>
      <c r="R40" s="363"/>
      <c r="S40" s="363"/>
      <c r="T40" s="363"/>
      <c r="U40" s="363"/>
    </row>
    <row r="41" spans="1:21" ht="15.75" x14ac:dyDescent="0.25">
      <c r="A41" s="593"/>
      <c r="B41" s="550"/>
      <c r="C41" s="491"/>
      <c r="D41" s="491"/>
      <c r="E41" s="491"/>
      <c r="F41" s="363"/>
      <c r="G41" s="492"/>
      <c r="H41" s="493"/>
      <c r="I41" s="492"/>
      <c r="J41" s="493"/>
      <c r="K41" s="492"/>
      <c r="L41" s="493"/>
      <c r="M41" s="492"/>
      <c r="N41" s="493"/>
      <c r="O41" s="405">
        <f t="shared" si="1"/>
        <v>0</v>
      </c>
      <c r="P41" s="403">
        <f t="shared" si="2"/>
        <v>0</v>
      </c>
      <c r="Q41" s="363"/>
      <c r="R41" s="363"/>
      <c r="S41" s="363"/>
      <c r="T41" s="363"/>
      <c r="U41" s="363"/>
    </row>
    <row r="42" spans="1:21" ht="15.75" x14ac:dyDescent="0.25">
      <c r="A42" s="593"/>
      <c r="B42" s="548" t="s">
        <v>1530</v>
      </c>
      <c r="C42" s="491"/>
      <c r="D42" s="491"/>
      <c r="E42" s="491"/>
      <c r="F42" s="363"/>
      <c r="G42" s="492"/>
      <c r="H42" s="493"/>
      <c r="I42" s="492"/>
      <c r="J42" s="493"/>
      <c r="K42" s="492"/>
      <c r="L42" s="493"/>
      <c r="M42" s="492"/>
      <c r="N42" s="493"/>
      <c r="O42" s="405">
        <f t="shared" si="1"/>
        <v>0</v>
      </c>
      <c r="P42" s="403">
        <f t="shared" si="2"/>
        <v>0</v>
      </c>
      <c r="Q42" s="363"/>
      <c r="R42" s="363"/>
      <c r="S42" s="363"/>
      <c r="T42" s="363"/>
      <c r="U42" s="363"/>
    </row>
    <row r="43" spans="1:21" ht="15.75" x14ac:dyDescent="0.25">
      <c r="A43" s="593"/>
      <c r="B43" s="549"/>
      <c r="C43" s="491"/>
      <c r="D43" s="491"/>
      <c r="E43" s="491"/>
      <c r="F43" s="363"/>
      <c r="G43" s="492"/>
      <c r="H43" s="493"/>
      <c r="I43" s="492"/>
      <c r="J43" s="493"/>
      <c r="K43" s="492"/>
      <c r="L43" s="493"/>
      <c r="M43" s="492"/>
      <c r="N43" s="493"/>
      <c r="O43" s="405">
        <f t="shared" si="1"/>
        <v>0</v>
      </c>
      <c r="P43" s="403">
        <f t="shared" si="2"/>
        <v>0</v>
      </c>
      <c r="Q43" s="363"/>
      <c r="R43" s="363"/>
      <c r="S43" s="363"/>
      <c r="T43" s="363"/>
      <c r="U43" s="363"/>
    </row>
    <row r="44" spans="1:21" ht="15.75" x14ac:dyDescent="0.25">
      <c r="A44" s="593"/>
      <c r="B44" s="549"/>
      <c r="C44" s="491"/>
      <c r="D44" s="491"/>
      <c r="E44" s="491"/>
      <c r="F44" s="363"/>
      <c r="G44" s="492"/>
      <c r="H44" s="493"/>
      <c r="I44" s="492"/>
      <c r="J44" s="493"/>
      <c r="K44" s="492"/>
      <c r="L44" s="493"/>
      <c r="M44" s="492"/>
      <c r="N44" s="493"/>
      <c r="O44" s="405">
        <f t="shared" si="1"/>
        <v>0</v>
      </c>
      <c r="P44" s="403">
        <f t="shared" si="2"/>
        <v>0</v>
      </c>
      <c r="Q44" s="363"/>
      <c r="R44" s="363"/>
      <c r="S44" s="363"/>
      <c r="T44" s="363"/>
      <c r="U44" s="363"/>
    </row>
    <row r="45" spans="1:21" ht="15.75" x14ac:dyDescent="0.25">
      <c r="A45" s="593"/>
      <c r="B45" s="550"/>
      <c r="C45" s="491"/>
      <c r="D45" s="491"/>
      <c r="E45" s="491"/>
      <c r="F45" s="363"/>
      <c r="G45" s="492"/>
      <c r="H45" s="493"/>
      <c r="I45" s="492"/>
      <c r="J45" s="493"/>
      <c r="K45" s="492"/>
      <c r="L45" s="493"/>
      <c r="M45" s="492"/>
      <c r="N45" s="493"/>
      <c r="O45" s="405">
        <f t="shared" si="1"/>
        <v>0</v>
      </c>
      <c r="P45" s="403">
        <f t="shared" si="2"/>
        <v>0</v>
      </c>
      <c r="Q45" s="363"/>
      <c r="R45" s="363"/>
      <c r="S45" s="363"/>
      <c r="T45" s="363"/>
      <c r="U45" s="363"/>
    </row>
    <row r="46" spans="1:21" ht="15.75" x14ac:dyDescent="0.25">
      <c r="A46" s="548" t="s">
        <v>1512</v>
      </c>
      <c r="B46" s="593" t="s">
        <v>1531</v>
      </c>
      <c r="C46" s="491"/>
      <c r="D46" s="491"/>
      <c r="E46" s="491"/>
      <c r="F46" s="363"/>
      <c r="G46" s="492"/>
      <c r="H46" s="493"/>
      <c r="I46" s="492"/>
      <c r="J46" s="493"/>
      <c r="K46" s="492"/>
      <c r="L46" s="493"/>
      <c r="M46" s="492"/>
      <c r="N46" s="493"/>
      <c r="O46" s="405">
        <f t="shared" si="1"/>
        <v>0</v>
      </c>
      <c r="P46" s="403">
        <f t="shared" si="2"/>
        <v>0</v>
      </c>
      <c r="Q46" s="363"/>
      <c r="R46" s="363"/>
      <c r="S46" s="363"/>
      <c r="T46" s="363"/>
      <c r="U46" s="363"/>
    </row>
    <row r="47" spans="1:21" ht="15.75" x14ac:dyDescent="0.25">
      <c r="A47" s="549"/>
      <c r="B47" s="593"/>
      <c r="C47" s="491"/>
      <c r="D47" s="491"/>
      <c r="E47" s="491"/>
      <c r="F47" s="363"/>
      <c r="G47" s="492"/>
      <c r="H47" s="493"/>
      <c r="I47" s="492"/>
      <c r="J47" s="493"/>
      <c r="K47" s="492"/>
      <c r="L47" s="493"/>
      <c r="M47" s="492"/>
      <c r="N47" s="493"/>
      <c r="O47" s="405">
        <f t="shared" si="1"/>
        <v>0</v>
      </c>
      <c r="P47" s="403">
        <f t="shared" si="2"/>
        <v>0</v>
      </c>
      <c r="Q47" s="363"/>
      <c r="R47" s="363"/>
      <c r="S47" s="363"/>
      <c r="T47" s="363"/>
      <c r="U47" s="363"/>
    </row>
    <row r="48" spans="1:21" ht="15.75" x14ac:dyDescent="0.25">
      <c r="A48" s="549"/>
      <c r="B48" s="593"/>
      <c r="C48" s="491"/>
      <c r="D48" s="491"/>
      <c r="E48" s="491"/>
      <c r="F48" s="363"/>
      <c r="G48" s="492"/>
      <c r="H48" s="493"/>
      <c r="I48" s="492"/>
      <c r="J48" s="493"/>
      <c r="K48" s="492"/>
      <c r="L48" s="493"/>
      <c r="M48" s="492"/>
      <c r="N48" s="493"/>
      <c r="O48" s="405">
        <f t="shared" si="1"/>
        <v>0</v>
      </c>
      <c r="P48" s="403">
        <f t="shared" si="2"/>
        <v>0</v>
      </c>
      <c r="Q48" s="363"/>
      <c r="R48" s="363"/>
      <c r="S48" s="363"/>
      <c r="T48" s="363"/>
      <c r="U48" s="363"/>
    </row>
    <row r="49" spans="1:21" ht="15.75" x14ac:dyDescent="0.25">
      <c r="A49" s="549"/>
      <c r="B49" s="593"/>
      <c r="C49" s="491"/>
      <c r="D49" s="491"/>
      <c r="E49" s="491"/>
      <c r="F49" s="363"/>
      <c r="G49" s="492"/>
      <c r="H49" s="493"/>
      <c r="I49" s="492"/>
      <c r="J49" s="493"/>
      <c r="K49" s="492"/>
      <c r="L49" s="493"/>
      <c r="M49" s="492"/>
      <c r="N49" s="493"/>
      <c r="O49" s="405">
        <f t="shared" si="1"/>
        <v>0</v>
      </c>
      <c r="P49" s="403">
        <f t="shared" si="2"/>
        <v>0</v>
      </c>
      <c r="Q49" s="363"/>
      <c r="R49" s="363"/>
      <c r="S49" s="363"/>
      <c r="T49" s="363"/>
      <c r="U49" s="363"/>
    </row>
    <row r="50" spans="1:21" ht="15.75" x14ac:dyDescent="0.25">
      <c r="A50" s="549"/>
      <c r="B50" s="593" t="s">
        <v>1532</v>
      </c>
      <c r="C50" s="491"/>
      <c r="D50" s="491"/>
      <c r="E50" s="491"/>
      <c r="F50" s="363"/>
      <c r="G50" s="492"/>
      <c r="H50" s="493"/>
      <c r="I50" s="492"/>
      <c r="J50" s="493"/>
      <c r="K50" s="492"/>
      <c r="L50" s="493"/>
      <c r="M50" s="492"/>
      <c r="N50" s="493"/>
      <c r="O50" s="405">
        <f t="shared" si="1"/>
        <v>0</v>
      </c>
      <c r="P50" s="403">
        <f t="shared" si="2"/>
        <v>0</v>
      </c>
      <c r="Q50" s="363"/>
      <c r="R50" s="363"/>
      <c r="S50" s="363"/>
      <c r="T50" s="363"/>
      <c r="U50" s="363"/>
    </row>
    <row r="51" spans="1:21" ht="15.75" x14ac:dyDescent="0.25">
      <c r="A51" s="549"/>
      <c r="B51" s="593"/>
      <c r="C51" s="491"/>
      <c r="D51" s="491"/>
      <c r="E51" s="491"/>
      <c r="F51" s="363"/>
      <c r="G51" s="492"/>
      <c r="H51" s="493"/>
      <c r="I51" s="492"/>
      <c r="J51" s="493"/>
      <c r="K51" s="492"/>
      <c r="L51" s="493"/>
      <c r="M51" s="492"/>
      <c r="N51" s="493"/>
      <c r="O51" s="405">
        <f t="shared" si="1"/>
        <v>0</v>
      </c>
      <c r="P51" s="403">
        <f t="shared" si="2"/>
        <v>0</v>
      </c>
      <c r="Q51" s="363"/>
      <c r="R51" s="363"/>
      <c r="S51" s="363"/>
      <c r="T51" s="363"/>
      <c r="U51" s="363"/>
    </row>
    <row r="52" spans="1:21" ht="15.75" x14ac:dyDescent="0.25">
      <c r="A52" s="549"/>
      <c r="B52" s="593"/>
      <c r="C52" s="491"/>
      <c r="D52" s="491"/>
      <c r="E52" s="491"/>
      <c r="F52" s="363"/>
      <c r="G52" s="492"/>
      <c r="H52" s="493"/>
      <c r="I52" s="492"/>
      <c r="J52" s="493"/>
      <c r="K52" s="492"/>
      <c r="L52" s="493"/>
      <c r="M52" s="492"/>
      <c r="N52" s="493"/>
      <c r="O52" s="405">
        <f t="shared" si="1"/>
        <v>0</v>
      </c>
      <c r="P52" s="403">
        <f t="shared" si="2"/>
        <v>0</v>
      </c>
      <c r="Q52" s="363"/>
      <c r="R52" s="363"/>
      <c r="S52" s="363"/>
      <c r="T52" s="363"/>
      <c r="U52" s="363"/>
    </row>
    <row r="53" spans="1:21" ht="15.75" x14ac:dyDescent="0.25">
      <c r="A53" s="549"/>
      <c r="B53" s="593"/>
      <c r="C53" s="491"/>
      <c r="D53" s="491"/>
      <c r="E53" s="491"/>
      <c r="F53" s="363"/>
      <c r="G53" s="492"/>
      <c r="H53" s="493"/>
      <c r="I53" s="492"/>
      <c r="J53" s="493"/>
      <c r="K53" s="492"/>
      <c r="L53" s="493"/>
      <c r="M53" s="492"/>
      <c r="N53" s="493"/>
      <c r="O53" s="405">
        <f t="shared" si="1"/>
        <v>0</v>
      </c>
      <c r="P53" s="403">
        <f t="shared" si="2"/>
        <v>0</v>
      </c>
      <c r="Q53" s="363"/>
      <c r="R53" s="363"/>
      <c r="S53" s="363"/>
      <c r="T53" s="363"/>
      <c r="U53" s="363"/>
    </row>
    <row r="54" spans="1:21" ht="15.75" x14ac:dyDescent="0.25">
      <c r="A54" s="549"/>
      <c r="B54" s="548" t="s">
        <v>1533</v>
      </c>
      <c r="C54" s="491"/>
      <c r="D54" s="491"/>
      <c r="E54" s="491"/>
      <c r="F54" s="363"/>
      <c r="G54" s="492"/>
      <c r="H54" s="493"/>
      <c r="I54" s="492"/>
      <c r="J54" s="493"/>
      <c r="K54" s="492"/>
      <c r="L54" s="493"/>
      <c r="M54" s="492"/>
      <c r="N54" s="493"/>
      <c r="O54" s="405">
        <f t="shared" si="1"/>
        <v>0</v>
      </c>
      <c r="P54" s="403">
        <f t="shared" si="2"/>
        <v>0</v>
      </c>
      <c r="Q54" s="363"/>
      <c r="R54" s="363"/>
      <c r="S54" s="363"/>
      <c r="T54" s="363"/>
      <c r="U54" s="363"/>
    </row>
    <row r="55" spans="1:21" ht="15.75" x14ac:dyDescent="0.25">
      <c r="A55" s="549"/>
      <c r="B55" s="549"/>
      <c r="C55" s="491"/>
      <c r="D55" s="491"/>
      <c r="E55" s="491"/>
      <c r="F55" s="363"/>
      <c r="G55" s="492"/>
      <c r="H55" s="493"/>
      <c r="I55" s="492"/>
      <c r="J55" s="493"/>
      <c r="K55" s="492"/>
      <c r="L55" s="493"/>
      <c r="M55" s="492"/>
      <c r="N55" s="493"/>
      <c r="O55" s="405">
        <f t="shared" si="1"/>
        <v>0</v>
      </c>
      <c r="P55" s="403">
        <f t="shared" si="2"/>
        <v>0</v>
      </c>
      <c r="Q55" s="363"/>
      <c r="R55" s="363"/>
      <c r="S55" s="363"/>
      <c r="T55" s="363"/>
      <c r="U55" s="363"/>
    </row>
    <row r="56" spans="1:21" ht="15.75" x14ac:dyDescent="0.25">
      <c r="A56" s="549"/>
      <c r="B56" s="549"/>
      <c r="C56" s="491"/>
      <c r="D56" s="491"/>
      <c r="E56" s="491"/>
      <c r="F56" s="363"/>
      <c r="G56" s="492"/>
      <c r="H56" s="493"/>
      <c r="I56" s="492"/>
      <c r="J56" s="493"/>
      <c r="K56" s="492"/>
      <c r="L56" s="493"/>
      <c r="M56" s="492"/>
      <c r="N56" s="493"/>
      <c r="O56" s="405">
        <f t="shared" si="1"/>
        <v>0</v>
      </c>
      <c r="P56" s="403">
        <f t="shared" si="2"/>
        <v>0</v>
      </c>
      <c r="Q56" s="363"/>
      <c r="R56" s="363"/>
      <c r="S56" s="363"/>
      <c r="T56" s="363"/>
      <c r="U56" s="363"/>
    </row>
    <row r="57" spans="1:21" ht="15.75" x14ac:dyDescent="0.25">
      <c r="A57" s="550"/>
      <c r="B57" s="550"/>
      <c r="C57" s="491"/>
      <c r="D57" s="491"/>
      <c r="E57" s="491"/>
      <c r="F57" s="363"/>
      <c r="G57" s="492"/>
      <c r="H57" s="493"/>
      <c r="I57" s="492"/>
      <c r="J57" s="493"/>
      <c r="K57" s="492"/>
      <c r="L57" s="493"/>
      <c r="M57" s="492"/>
      <c r="N57" s="493"/>
      <c r="O57" s="405">
        <f t="shared" si="1"/>
        <v>0</v>
      </c>
      <c r="P57" s="403">
        <f t="shared" si="2"/>
        <v>0</v>
      </c>
      <c r="Q57" s="363"/>
      <c r="R57" s="363"/>
      <c r="S57" s="363"/>
      <c r="T57" s="363"/>
      <c r="U57" s="363"/>
    </row>
    <row r="58" spans="1:21" ht="15.75" x14ac:dyDescent="0.25">
      <c r="A58" s="548" t="s">
        <v>1513</v>
      </c>
      <c r="B58" s="548" t="s">
        <v>1534</v>
      </c>
      <c r="C58" s="491"/>
      <c r="D58" s="491"/>
      <c r="E58" s="491"/>
      <c r="F58" s="363"/>
      <c r="G58" s="492"/>
      <c r="H58" s="493"/>
      <c r="I58" s="492"/>
      <c r="J58" s="493"/>
      <c r="K58" s="492"/>
      <c r="L58" s="493"/>
      <c r="M58" s="492"/>
      <c r="N58" s="493"/>
      <c r="O58" s="405">
        <f t="shared" si="1"/>
        <v>0</v>
      </c>
      <c r="P58" s="403">
        <f t="shared" si="2"/>
        <v>0</v>
      </c>
      <c r="Q58" s="363"/>
      <c r="R58" s="363"/>
      <c r="S58" s="363"/>
      <c r="T58" s="363"/>
      <c r="U58" s="363"/>
    </row>
    <row r="59" spans="1:21" ht="15.75" x14ac:dyDescent="0.25">
      <c r="A59" s="549"/>
      <c r="B59" s="549"/>
      <c r="C59" s="491"/>
      <c r="D59" s="491"/>
      <c r="E59" s="491"/>
      <c r="F59" s="363"/>
      <c r="G59" s="492"/>
      <c r="H59" s="493"/>
      <c r="I59" s="492"/>
      <c r="J59" s="493"/>
      <c r="K59" s="492"/>
      <c r="L59" s="493"/>
      <c r="M59" s="492"/>
      <c r="N59" s="493"/>
      <c r="O59" s="405">
        <f t="shared" si="1"/>
        <v>0</v>
      </c>
      <c r="P59" s="403">
        <f t="shared" si="2"/>
        <v>0</v>
      </c>
      <c r="Q59" s="363"/>
      <c r="R59" s="363"/>
      <c r="S59" s="363"/>
      <c r="T59" s="363"/>
      <c r="U59" s="363"/>
    </row>
    <row r="60" spans="1:21" ht="15.75" x14ac:dyDescent="0.25">
      <c r="A60" s="549"/>
      <c r="B60" s="549"/>
      <c r="C60" s="491"/>
      <c r="D60" s="491"/>
      <c r="E60" s="491"/>
      <c r="F60" s="363"/>
      <c r="G60" s="492"/>
      <c r="H60" s="493"/>
      <c r="I60" s="492"/>
      <c r="J60" s="493"/>
      <c r="K60" s="492"/>
      <c r="L60" s="493"/>
      <c r="M60" s="492"/>
      <c r="N60" s="493"/>
      <c r="O60" s="405">
        <f t="shared" si="1"/>
        <v>0</v>
      </c>
      <c r="P60" s="403">
        <f t="shared" si="2"/>
        <v>0</v>
      </c>
      <c r="Q60" s="363"/>
      <c r="R60" s="363"/>
      <c r="S60" s="363"/>
      <c r="T60" s="363"/>
      <c r="U60" s="363"/>
    </row>
    <row r="61" spans="1:21" ht="15.75" x14ac:dyDescent="0.25">
      <c r="A61" s="549"/>
      <c r="B61" s="550"/>
      <c r="C61" s="491"/>
      <c r="D61" s="491"/>
      <c r="E61" s="491"/>
      <c r="F61" s="363"/>
      <c r="G61" s="492"/>
      <c r="H61" s="493"/>
      <c r="I61" s="492"/>
      <c r="J61" s="493"/>
      <c r="K61" s="492"/>
      <c r="L61" s="493"/>
      <c r="M61" s="492"/>
      <c r="N61" s="493"/>
      <c r="O61" s="405">
        <f t="shared" si="1"/>
        <v>0</v>
      </c>
      <c r="P61" s="403">
        <f t="shared" si="2"/>
        <v>0</v>
      </c>
      <c r="Q61" s="363"/>
      <c r="R61" s="363"/>
      <c r="S61" s="363"/>
      <c r="T61" s="363"/>
      <c r="U61" s="363"/>
    </row>
    <row r="62" spans="1:21" ht="15.75" x14ac:dyDescent="0.25">
      <c r="A62" s="549"/>
      <c r="B62" s="548" t="s">
        <v>1535</v>
      </c>
      <c r="C62" s="491"/>
      <c r="D62" s="491"/>
      <c r="E62" s="491"/>
      <c r="F62" s="363"/>
      <c r="G62" s="492"/>
      <c r="H62" s="493"/>
      <c r="I62" s="492"/>
      <c r="J62" s="493"/>
      <c r="K62" s="492"/>
      <c r="L62" s="493"/>
      <c r="M62" s="492"/>
      <c r="N62" s="493"/>
      <c r="O62" s="405">
        <f t="shared" si="1"/>
        <v>0</v>
      </c>
      <c r="P62" s="403">
        <f t="shared" si="2"/>
        <v>0</v>
      </c>
      <c r="Q62" s="363"/>
      <c r="R62" s="363"/>
      <c r="S62" s="363"/>
      <c r="T62" s="363"/>
      <c r="U62" s="363"/>
    </row>
    <row r="63" spans="1:21" ht="15.75" x14ac:dyDescent="0.25">
      <c r="A63" s="549"/>
      <c r="B63" s="549"/>
      <c r="C63" s="491"/>
      <c r="D63" s="491"/>
      <c r="E63" s="491"/>
      <c r="F63" s="363"/>
      <c r="G63" s="492"/>
      <c r="H63" s="493"/>
      <c r="I63" s="492"/>
      <c r="J63" s="493"/>
      <c r="K63" s="492"/>
      <c r="L63" s="493"/>
      <c r="M63" s="492"/>
      <c r="N63" s="493"/>
      <c r="O63" s="405">
        <f t="shared" si="1"/>
        <v>0</v>
      </c>
      <c r="P63" s="403">
        <f t="shared" si="2"/>
        <v>0</v>
      </c>
      <c r="Q63" s="363"/>
      <c r="R63" s="363"/>
      <c r="S63" s="363"/>
      <c r="T63" s="363"/>
      <c r="U63" s="363"/>
    </row>
    <row r="64" spans="1:21" ht="15.75" x14ac:dyDescent="0.25">
      <c r="A64" s="549"/>
      <c r="B64" s="549"/>
      <c r="C64" s="491"/>
      <c r="D64" s="491"/>
      <c r="E64" s="491"/>
      <c r="F64" s="363"/>
      <c r="G64" s="492"/>
      <c r="H64" s="493"/>
      <c r="I64" s="492"/>
      <c r="J64" s="493"/>
      <c r="K64" s="492"/>
      <c r="L64" s="493"/>
      <c r="M64" s="492"/>
      <c r="N64" s="493"/>
      <c r="O64" s="405">
        <f t="shared" si="1"/>
        <v>0</v>
      </c>
      <c r="P64" s="403">
        <f t="shared" si="2"/>
        <v>0</v>
      </c>
      <c r="Q64" s="363"/>
      <c r="R64" s="363"/>
      <c r="S64" s="363"/>
      <c r="T64" s="363"/>
      <c r="U64" s="363"/>
    </row>
    <row r="65" spans="1:21" ht="15.75" x14ac:dyDescent="0.25">
      <c r="A65" s="549"/>
      <c r="B65" s="550"/>
      <c r="C65" s="491"/>
      <c r="D65" s="491"/>
      <c r="E65" s="491"/>
      <c r="F65" s="363"/>
      <c r="G65" s="492"/>
      <c r="H65" s="493"/>
      <c r="I65" s="492"/>
      <c r="J65" s="493"/>
      <c r="K65" s="492"/>
      <c r="L65" s="493"/>
      <c r="M65" s="492"/>
      <c r="N65" s="493"/>
      <c r="O65" s="405">
        <f t="shared" si="1"/>
        <v>0</v>
      </c>
      <c r="P65" s="403">
        <f t="shared" si="2"/>
        <v>0</v>
      </c>
      <c r="Q65" s="363"/>
      <c r="R65" s="363"/>
      <c r="S65" s="363"/>
      <c r="T65" s="363"/>
      <c r="U65" s="363"/>
    </row>
    <row r="66" spans="1:21" ht="15.75" x14ac:dyDescent="0.25">
      <c r="A66" s="549"/>
      <c r="B66" s="548" t="s">
        <v>1536</v>
      </c>
      <c r="C66" s="491"/>
      <c r="D66" s="491"/>
      <c r="E66" s="491"/>
      <c r="F66" s="363"/>
      <c r="G66" s="492"/>
      <c r="H66" s="493"/>
      <c r="I66" s="492"/>
      <c r="J66" s="493"/>
      <c r="K66" s="492"/>
      <c r="L66" s="493"/>
      <c r="M66" s="492"/>
      <c r="N66" s="493"/>
      <c r="O66" s="405">
        <f t="shared" si="1"/>
        <v>0</v>
      </c>
      <c r="P66" s="403">
        <f t="shared" si="2"/>
        <v>0</v>
      </c>
      <c r="Q66" s="363"/>
      <c r="R66" s="363"/>
      <c r="S66" s="363"/>
      <c r="T66" s="363"/>
      <c r="U66" s="363"/>
    </row>
    <row r="67" spans="1:21" ht="15.75" x14ac:dyDescent="0.25">
      <c r="A67" s="549"/>
      <c r="B67" s="549"/>
      <c r="C67" s="491"/>
      <c r="D67" s="491"/>
      <c r="E67" s="491"/>
      <c r="F67" s="363"/>
      <c r="G67" s="492"/>
      <c r="H67" s="493"/>
      <c r="I67" s="492"/>
      <c r="J67" s="493"/>
      <c r="K67" s="492"/>
      <c r="L67" s="493"/>
      <c r="M67" s="492"/>
      <c r="N67" s="493"/>
      <c r="O67" s="405">
        <f t="shared" si="1"/>
        <v>0</v>
      </c>
      <c r="P67" s="403">
        <f t="shared" si="2"/>
        <v>0</v>
      </c>
      <c r="Q67" s="363"/>
      <c r="R67" s="363"/>
      <c r="S67" s="363"/>
      <c r="T67" s="363"/>
      <c r="U67" s="363"/>
    </row>
    <row r="68" spans="1:21" ht="15.75" x14ac:dyDescent="0.25">
      <c r="A68" s="549"/>
      <c r="B68" s="549"/>
      <c r="C68" s="491"/>
      <c r="D68" s="491"/>
      <c r="E68" s="491"/>
      <c r="F68" s="363"/>
      <c r="G68" s="492"/>
      <c r="H68" s="493"/>
      <c r="I68" s="492"/>
      <c r="J68" s="493"/>
      <c r="K68" s="492"/>
      <c r="L68" s="493"/>
      <c r="M68" s="492"/>
      <c r="N68" s="493"/>
      <c r="O68" s="405">
        <f t="shared" si="1"/>
        <v>0</v>
      </c>
      <c r="P68" s="403">
        <f t="shared" si="2"/>
        <v>0</v>
      </c>
      <c r="Q68" s="363"/>
      <c r="R68" s="363"/>
      <c r="S68" s="363"/>
      <c r="T68" s="363"/>
      <c r="U68" s="363"/>
    </row>
    <row r="69" spans="1:21" ht="15.75" x14ac:dyDescent="0.25">
      <c r="A69" s="549"/>
      <c r="B69" s="550"/>
      <c r="C69" s="491"/>
      <c r="D69" s="491"/>
      <c r="E69" s="491"/>
      <c r="F69" s="363"/>
      <c r="G69" s="492"/>
      <c r="H69" s="493"/>
      <c r="I69" s="492"/>
      <c r="J69" s="493"/>
      <c r="K69" s="492"/>
      <c r="L69" s="493"/>
      <c r="M69" s="492"/>
      <c r="N69" s="493"/>
      <c r="O69" s="405">
        <f t="shared" si="1"/>
        <v>0</v>
      </c>
      <c r="P69" s="403">
        <f t="shared" si="2"/>
        <v>0</v>
      </c>
      <c r="Q69" s="363"/>
      <c r="R69" s="363"/>
      <c r="S69" s="363"/>
      <c r="T69" s="363"/>
      <c r="U69" s="363"/>
    </row>
    <row r="70" spans="1:21" ht="15.75" x14ac:dyDescent="0.25">
      <c r="A70" s="549"/>
      <c r="B70" s="548" t="s">
        <v>1537</v>
      </c>
      <c r="C70" s="491"/>
      <c r="D70" s="491"/>
      <c r="E70" s="491"/>
      <c r="F70" s="363"/>
      <c r="G70" s="492"/>
      <c r="H70" s="493"/>
      <c r="I70" s="492"/>
      <c r="J70" s="493"/>
      <c r="K70" s="492"/>
      <c r="L70" s="493"/>
      <c r="M70" s="492"/>
      <c r="N70" s="493"/>
      <c r="O70" s="405">
        <f t="shared" si="1"/>
        <v>0</v>
      </c>
      <c r="P70" s="403">
        <f t="shared" si="2"/>
        <v>0</v>
      </c>
      <c r="Q70" s="363"/>
      <c r="R70" s="363"/>
      <c r="S70" s="363"/>
      <c r="T70" s="363"/>
      <c r="U70" s="363"/>
    </row>
    <row r="71" spans="1:21" ht="15.75" x14ac:dyDescent="0.25">
      <c r="A71" s="549"/>
      <c r="B71" s="549"/>
      <c r="C71" s="491"/>
      <c r="D71" s="491"/>
      <c r="E71" s="491"/>
      <c r="F71" s="363"/>
      <c r="G71" s="492"/>
      <c r="H71" s="493"/>
      <c r="I71" s="492"/>
      <c r="J71" s="493"/>
      <c r="K71" s="492"/>
      <c r="L71" s="493"/>
      <c r="M71" s="492"/>
      <c r="N71" s="493"/>
      <c r="O71" s="405">
        <f t="shared" si="1"/>
        <v>0</v>
      </c>
      <c r="P71" s="403">
        <f t="shared" si="2"/>
        <v>0</v>
      </c>
      <c r="Q71" s="363"/>
      <c r="R71" s="363"/>
      <c r="S71" s="363"/>
      <c r="T71" s="363"/>
      <c r="U71" s="363"/>
    </row>
    <row r="72" spans="1:21" ht="15.75" x14ac:dyDescent="0.25">
      <c r="A72" s="549"/>
      <c r="B72" s="549"/>
      <c r="C72" s="491"/>
      <c r="D72" s="491"/>
      <c r="E72" s="491"/>
      <c r="F72" s="363"/>
      <c r="G72" s="492"/>
      <c r="H72" s="493"/>
      <c r="I72" s="492"/>
      <c r="J72" s="493"/>
      <c r="K72" s="492"/>
      <c r="L72" s="493"/>
      <c r="M72" s="492"/>
      <c r="N72" s="493"/>
      <c r="O72" s="405">
        <f t="shared" si="1"/>
        <v>0</v>
      </c>
      <c r="P72" s="403">
        <f t="shared" si="2"/>
        <v>0</v>
      </c>
      <c r="Q72" s="363"/>
      <c r="R72" s="363"/>
      <c r="S72" s="363"/>
      <c r="T72" s="363"/>
      <c r="U72" s="363"/>
    </row>
    <row r="73" spans="1:21" ht="15.75" x14ac:dyDescent="0.25">
      <c r="A73" s="550"/>
      <c r="B73" s="550"/>
      <c r="C73" s="491"/>
      <c r="D73" s="491"/>
      <c r="E73" s="491"/>
      <c r="F73" s="363"/>
      <c r="G73" s="363"/>
      <c r="H73" s="493"/>
      <c r="I73" s="363"/>
      <c r="J73" s="493"/>
      <c r="K73" s="363"/>
      <c r="L73" s="493"/>
      <c r="M73" s="363"/>
      <c r="N73" s="493"/>
      <c r="O73" s="405">
        <f t="shared" ref="O73:P73" si="3">G73+I73+K73+M73</f>
        <v>0</v>
      </c>
      <c r="P73" s="403">
        <f t="shared" si="3"/>
        <v>0</v>
      </c>
      <c r="Q73" s="363"/>
      <c r="R73" s="494"/>
      <c r="S73" s="363"/>
      <c r="T73" s="363"/>
      <c r="U73" s="363"/>
    </row>
    <row r="74" spans="1:21" ht="15.75" x14ac:dyDescent="0.25">
      <c r="A74" s="296"/>
      <c r="B74" s="297"/>
      <c r="C74" s="297"/>
      <c r="D74" s="296" t="s">
        <v>1515</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555" activePane="bottomLeft" state="frozen"/>
      <selection activeCell="A11" sqref="A11"/>
      <selection pane="bottomLeft" activeCell="C566" sqref="C566"/>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1"/>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8"/>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1505</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29" t="s">
        <v>393</v>
      </c>
      <c r="L10" s="529"/>
      <c r="M10" s="529"/>
      <c r="N10" s="529"/>
      <c r="O10" s="529"/>
      <c r="P10" s="529"/>
      <c r="Q10" s="529"/>
      <c r="R10" s="529"/>
      <c r="S10" s="529"/>
      <c r="T10" s="529"/>
      <c r="U10" s="529"/>
      <c r="V10" s="529"/>
      <c r="W10" s="529"/>
      <c r="X10" s="529"/>
      <c r="Y10" s="529"/>
      <c r="Z10" s="529"/>
      <c r="AA10" s="529"/>
    </row>
    <row r="11" spans="1:571" ht="79.5" thickBot="1" x14ac:dyDescent="0.3">
      <c r="A11" s="376"/>
      <c r="B11" s="324" t="s">
        <v>133</v>
      </c>
      <c r="C11" s="193" t="s">
        <v>132</v>
      </c>
      <c r="D11" s="194" t="s">
        <v>129</v>
      </c>
      <c r="E11" s="212" t="s">
        <v>1508</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1453</v>
      </c>
      <c r="U11" s="342" t="s">
        <v>1364</v>
      </c>
      <c r="V11" s="342" t="s">
        <v>1365</v>
      </c>
      <c r="W11" s="342" t="s">
        <v>1366</v>
      </c>
      <c r="X11" s="342" t="s">
        <v>1367</v>
      </c>
      <c r="Y11" s="342" t="s">
        <v>1368</v>
      </c>
      <c r="Z11" s="342" t="s">
        <v>1478</v>
      </c>
      <c r="AA11" s="342" t="s">
        <v>1516</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5"/>
      <c r="B12" s="187" t="s">
        <v>251</v>
      </c>
      <c r="C12" s="188" t="s">
        <v>134</v>
      </c>
      <c r="D12" s="189">
        <f>D13+D47+D83+D89+D96</f>
        <v>0</v>
      </c>
      <c r="E12" s="189">
        <f>E13+E47+E83+E89+E96</f>
        <v>646387.15500000003</v>
      </c>
      <c r="F12" s="189">
        <f t="shared" ref="F12:F106" si="0">D12+E12</f>
        <v>646387.15500000003</v>
      </c>
      <c r="G12" s="189">
        <f>G13+G47+G83+G89+G96</f>
        <v>0</v>
      </c>
      <c r="H12" s="189">
        <f>F12-G12</f>
        <v>646387.15500000003</v>
      </c>
      <c r="I12" s="189">
        <f>I13+I47+I83+I89+I96</f>
        <v>0</v>
      </c>
      <c r="J12" s="189">
        <f>F12-I12</f>
        <v>646387.15500000003</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147005.41500000001</v>
      </c>
      <c r="U12" s="189">
        <f t="shared" si="1"/>
        <v>0</v>
      </c>
      <c r="V12" s="189">
        <f t="shared" si="1"/>
        <v>0</v>
      </c>
      <c r="W12" s="189">
        <f t="shared" si="1"/>
        <v>0</v>
      </c>
      <c r="X12" s="189">
        <f t="shared" si="1"/>
        <v>0</v>
      </c>
      <c r="Y12" s="189">
        <f t="shared" ref="Y12:Z12" si="3">Y13+Y47+Y83+Y89+Y96</f>
        <v>0</v>
      </c>
      <c r="Z12" s="189">
        <f t="shared" si="3"/>
        <v>0</v>
      </c>
      <c r="AA12" s="189">
        <f t="shared" si="1"/>
        <v>499381.74</v>
      </c>
      <c r="AB12" s="189">
        <f t="shared" si="1"/>
        <v>0</v>
      </c>
      <c r="AC12" s="189">
        <f t="shared" si="1"/>
        <v>0</v>
      </c>
      <c r="AD12" s="189">
        <f t="shared" si="1"/>
        <v>574566.36</v>
      </c>
      <c r="AE12" s="189">
        <f>AB12+AC12+AD12</f>
        <v>574566.36</v>
      </c>
      <c r="AF12" s="189">
        <f>AF13+AF47+AF83+AF89+AF96</f>
        <v>0</v>
      </c>
      <c r="AG12" s="189">
        <f>AG13+AG47+AG83+AG89+AG96</f>
        <v>0</v>
      </c>
      <c r="AH12" s="189">
        <f>AH13+AH47+AH83+AH89+AH96</f>
        <v>23940.264999999999</v>
      </c>
      <c r="AI12" s="189">
        <f>AF12+AG12+AH12</f>
        <v>23940.264999999999</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47880.53</v>
      </c>
      <c r="AQ12" s="189">
        <f>AN12+AO12+AP12</f>
        <v>47880.53</v>
      </c>
      <c r="AR12" s="189">
        <f>AE12+AI12+AM12+AQ12</f>
        <v>646387.15500000003</v>
      </c>
    </row>
    <row r="13" spans="1:571" x14ac:dyDescent="0.25">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646387.15500000003</v>
      </c>
      <c r="F47" s="192">
        <f t="shared" si="0"/>
        <v>646387.15500000003</v>
      </c>
      <c r="G47" s="192">
        <f>SUM(G48:G82)</f>
        <v>0</v>
      </c>
      <c r="H47" s="192">
        <f t="shared" si="4"/>
        <v>646387.15500000003</v>
      </c>
      <c r="I47" s="192">
        <f t="shared" ref="I47:AD47" si="102">SUM(I48:I82)</f>
        <v>0</v>
      </c>
      <c r="J47" s="192">
        <f t="shared" si="102"/>
        <v>646387.15500000003</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147005.41500000001</v>
      </c>
      <c r="U47" s="192">
        <f t="shared" si="102"/>
        <v>0</v>
      </c>
      <c r="V47" s="192">
        <f t="shared" si="102"/>
        <v>0</v>
      </c>
      <c r="W47" s="192">
        <f t="shared" si="102"/>
        <v>0</v>
      </c>
      <c r="X47" s="192">
        <f t="shared" si="102"/>
        <v>0</v>
      </c>
      <c r="Y47" s="192">
        <f t="shared" ref="Y47:Z47" si="104">SUM(Y48:Y82)</f>
        <v>0</v>
      </c>
      <c r="Z47" s="192">
        <f t="shared" si="104"/>
        <v>0</v>
      </c>
      <c r="AA47" s="192">
        <f t="shared" si="102"/>
        <v>499381.74</v>
      </c>
      <c r="AB47" s="192">
        <f t="shared" si="102"/>
        <v>0</v>
      </c>
      <c r="AC47" s="192">
        <f t="shared" si="102"/>
        <v>0</v>
      </c>
      <c r="AD47" s="192">
        <f t="shared" si="102"/>
        <v>574566.36</v>
      </c>
      <c r="AE47" s="192">
        <f t="shared" si="17"/>
        <v>574566.36</v>
      </c>
      <c r="AF47" s="192">
        <f>SUM(AF48:AF82)</f>
        <v>0</v>
      </c>
      <c r="AG47" s="192">
        <f>SUM(AG48:AG82)</f>
        <v>0</v>
      </c>
      <c r="AH47" s="192">
        <f>SUM(AH48:AH82)</f>
        <v>23940.264999999999</v>
      </c>
      <c r="AI47" s="192">
        <f t="shared" si="10"/>
        <v>23940.264999999999</v>
      </c>
      <c r="AJ47" s="192">
        <f>SUM(AJ48:AJ82)</f>
        <v>0</v>
      </c>
      <c r="AK47" s="192">
        <f>SUM(AK48:AK82)</f>
        <v>0</v>
      </c>
      <c r="AL47" s="192">
        <f>SUM(AL48:AL82)</f>
        <v>0</v>
      </c>
      <c r="AM47" s="192">
        <f t="shared" si="11"/>
        <v>0</v>
      </c>
      <c r="AN47" s="192">
        <f>SUM(AN48:AN82)</f>
        <v>0</v>
      </c>
      <c r="AO47" s="192">
        <f>SUM(AO48:AO82)</f>
        <v>0</v>
      </c>
      <c r="AP47" s="192">
        <f>SUM(AP48:AP82)</f>
        <v>47880.53</v>
      </c>
      <c r="AQ47" s="192">
        <f t="shared" si="12"/>
        <v>47880.53</v>
      </c>
      <c r="AR47" s="192">
        <f t="shared" si="13"/>
        <v>646387.15500000003</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646387.15500000003</v>
      </c>
      <c r="F64" s="183">
        <f t="shared" ref="F64" si="161">D64+E64</f>
        <v>646387.15500000003</v>
      </c>
      <c r="G64" s="183"/>
      <c r="H64" s="183">
        <f t="shared" ref="H64" si="162">F64-G64</f>
        <v>646387.15500000003</v>
      </c>
      <c r="I64" s="183"/>
      <c r="J64" s="183">
        <f t="shared" ref="J64" si="163">F64-I64</f>
        <v>646387.15500000003</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147005.41500000001</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499381.74</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574566.36</v>
      </c>
      <c r="AE64" s="183">
        <f t="shared" ref="AE64" si="164">AB64+AC64+AD64</f>
        <v>574566.36</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23940.264999999999</v>
      </c>
      <c r="AI64" s="183">
        <f t="shared" ref="AI64" si="165">AF64+AG64+AH64</f>
        <v>23940.264999999999</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47880.53</v>
      </c>
      <c r="AQ64" s="183">
        <f t="shared" ref="AQ64" si="167">AN64+AO64+AP64</f>
        <v>47880.53</v>
      </c>
      <c r="AR64" s="183">
        <f t="shared" ref="AR64" si="168">AE64+AI64+AM64+AQ64</f>
        <v>646387.15500000003</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302750</v>
      </c>
      <c r="E106" s="180">
        <f>E107+E118+E133+E149+E164+E190+E207+E214</f>
        <v>0</v>
      </c>
      <c r="F106" s="180">
        <f t="shared" si="0"/>
        <v>302750</v>
      </c>
      <c r="G106" s="180">
        <f>G107+G118+G133+G149+G164+G190+G207+G214</f>
        <v>0</v>
      </c>
      <c r="H106" s="180">
        <f t="shared" si="4"/>
        <v>302750</v>
      </c>
      <c r="I106" s="180">
        <f>I107+I118+I133+I149+I164+I190+I207+I214</f>
        <v>0</v>
      </c>
      <c r="J106" s="180">
        <f t="shared" si="5"/>
        <v>302750</v>
      </c>
      <c r="K106" s="180">
        <f t="shared" ref="K106:AD106" si="297">K107+K118+K133+K149+K164+K190+K207+K214</f>
        <v>56250</v>
      </c>
      <c r="L106" s="180">
        <f t="shared" si="297"/>
        <v>35000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10000</v>
      </c>
      <c r="W106" s="180">
        <f t="shared" si="297"/>
        <v>0</v>
      </c>
      <c r="X106" s="180">
        <f t="shared" si="297"/>
        <v>0</v>
      </c>
      <c r="Y106" s="180">
        <f t="shared" ref="Y106:Z106" si="299">Y107+Y118+Y133+Y149+Y164+Y190+Y207+Y214</f>
        <v>0</v>
      </c>
      <c r="Z106" s="180">
        <f t="shared" si="299"/>
        <v>201500</v>
      </c>
      <c r="AA106" s="180">
        <f t="shared" si="297"/>
        <v>41250</v>
      </c>
      <c r="AB106" s="180">
        <f t="shared" si="297"/>
        <v>40000</v>
      </c>
      <c r="AC106" s="180">
        <f t="shared" si="297"/>
        <v>1250</v>
      </c>
      <c r="AD106" s="180">
        <f t="shared" si="297"/>
        <v>0</v>
      </c>
      <c r="AE106" s="180">
        <f t="shared" si="9"/>
        <v>41250</v>
      </c>
      <c r="AF106" s="180">
        <f>AF107+AF118+AF133+AF149+AF164+AF190+AF207+AF214</f>
        <v>0</v>
      </c>
      <c r="AG106" s="180">
        <f>AG107+AG118+AG133+AG149+AG164+AG190+AG207+AG214</f>
        <v>0</v>
      </c>
      <c r="AH106" s="180">
        <f>AH107+AH118+AH133+AH149+AH164+AH190+AH207+AH214</f>
        <v>10000</v>
      </c>
      <c r="AI106" s="180">
        <f t="shared" si="10"/>
        <v>10000</v>
      </c>
      <c r="AJ106" s="180">
        <f>AJ107+AJ118+AJ133+AJ149+AJ164+AJ190+AJ207+AJ214</f>
        <v>0</v>
      </c>
      <c r="AK106" s="180">
        <f>AK107+AK118+AK133+AK149+AK164+AK190+AK207+AK214</f>
        <v>0</v>
      </c>
      <c r="AL106" s="180">
        <f>AL107+AL118+AL133+AL149+AL164+AL190+AL207+AL214</f>
        <v>242750</v>
      </c>
      <c r="AM106" s="180">
        <f t="shared" si="11"/>
        <v>242750</v>
      </c>
      <c r="AN106" s="180">
        <f>AN107+AN118+AN133+AN149+AN164+AN190+AN207+AN214</f>
        <v>0</v>
      </c>
      <c r="AO106" s="180">
        <f>AO107+AO118+AO133+AO149+AO164+AO190+AO207+AO214</f>
        <v>50000</v>
      </c>
      <c r="AP106" s="180">
        <f>AP107+AP118+AP133+AP149+AP164+AP190+AP207+AP214</f>
        <v>0</v>
      </c>
      <c r="AQ106" s="180">
        <f t="shared" si="12"/>
        <v>50000</v>
      </c>
      <c r="AR106" s="180">
        <f t="shared" si="13"/>
        <v>344000</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10000</v>
      </c>
      <c r="E149" s="192">
        <f>SUM(E150:E163)</f>
        <v>0</v>
      </c>
      <c r="F149" s="192">
        <f t="shared" si="300"/>
        <v>10000</v>
      </c>
      <c r="G149" s="192">
        <f>SUM(G150:G163)</f>
        <v>0</v>
      </c>
      <c r="H149" s="192">
        <f t="shared" si="4"/>
        <v>10000</v>
      </c>
      <c r="I149" s="192">
        <f>SUM(I150:I163)</f>
        <v>0</v>
      </c>
      <c r="J149" s="192">
        <f t="shared" si="5"/>
        <v>10000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10000</v>
      </c>
      <c r="W149" s="192">
        <f t="shared" ref="W149" si="422">SUM(W150:W163)</f>
        <v>0</v>
      </c>
      <c r="X149" s="192">
        <f t="shared" si="419"/>
        <v>0</v>
      </c>
      <c r="Y149" s="192">
        <f t="shared" ref="Y149:Z149" si="423">SUM(Y150:Y163)</f>
        <v>0</v>
      </c>
      <c r="Z149" s="192">
        <f t="shared" si="423"/>
        <v>0</v>
      </c>
      <c r="AA149" s="192">
        <f t="shared" si="419"/>
        <v>40000</v>
      </c>
      <c r="AB149" s="192">
        <f t="shared" si="419"/>
        <v>40000</v>
      </c>
      <c r="AC149" s="192">
        <f t="shared" si="419"/>
        <v>0</v>
      </c>
      <c r="AD149" s="192">
        <f t="shared" si="419"/>
        <v>0</v>
      </c>
      <c r="AE149" s="192">
        <f t="shared" si="9"/>
        <v>40000</v>
      </c>
      <c r="AF149" s="192">
        <f>SUM(AF150:AF163)</f>
        <v>0</v>
      </c>
      <c r="AG149" s="192">
        <f>SUM(AG150:AG163)</f>
        <v>0</v>
      </c>
      <c r="AH149" s="192">
        <f>SUM(AH150:AH163)</f>
        <v>10000</v>
      </c>
      <c r="AI149" s="192">
        <f t="shared" si="10"/>
        <v>10000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50000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10000</v>
      </c>
      <c r="G158" s="183"/>
      <c r="H158" s="183">
        <f t="shared" si="432"/>
        <v>10000</v>
      </c>
      <c r="I158" s="183"/>
      <c r="J158" s="183">
        <f t="shared" si="433"/>
        <v>10000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40000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I158" s="183">
        <f t="shared" si="435"/>
        <v>10000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50000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1250</v>
      </c>
      <c r="AB164" s="192">
        <f t="shared" si="447"/>
        <v>0</v>
      </c>
      <c r="AC164" s="192">
        <f t="shared" si="447"/>
        <v>1250</v>
      </c>
      <c r="AD164" s="192">
        <f t="shared" si="447"/>
        <v>0</v>
      </c>
      <c r="AE164" s="192">
        <f t="shared" si="9"/>
        <v>1250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1250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1250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1250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292750</v>
      </c>
      <c r="E190" s="192">
        <f>E191+E199</f>
        <v>0</v>
      </c>
      <c r="F190" s="192">
        <f t="shared" si="300"/>
        <v>292750</v>
      </c>
      <c r="G190" s="192">
        <f>G191+G199</f>
        <v>0</v>
      </c>
      <c r="H190" s="192">
        <f t="shared" si="4"/>
        <v>292750</v>
      </c>
      <c r="I190" s="192">
        <f>I191+I199</f>
        <v>0</v>
      </c>
      <c r="J190" s="192">
        <f t="shared" si="5"/>
        <v>292750</v>
      </c>
      <c r="K190" s="192">
        <f>K191+K199</f>
        <v>56250</v>
      </c>
      <c r="L190" s="192">
        <f t="shared" ref="L190:AA190" si="491">L191+L199</f>
        <v>35000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201500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242750</v>
      </c>
      <c r="AM190" s="192">
        <f t="shared" si="11"/>
        <v>242750</v>
      </c>
      <c r="AN190" s="192">
        <f t="shared" ref="AN190" si="502">AN191+AN199</f>
        <v>0</v>
      </c>
      <c r="AO190" s="192">
        <f t="shared" ref="AO190" si="503">AO191+AO199</f>
        <v>50000</v>
      </c>
      <c r="AP190" s="192">
        <f t="shared" ref="AP190" si="504">AP191+AP199</f>
        <v>0</v>
      </c>
      <c r="AQ190" s="192">
        <f t="shared" si="12"/>
        <v>50000</v>
      </c>
      <c r="AR190" s="192">
        <f t="shared" si="13"/>
        <v>292750</v>
      </c>
    </row>
    <row r="191" spans="2:44" x14ac:dyDescent="0.25">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292750</v>
      </c>
      <c r="E199" s="192">
        <f>SUM(E200:E206)</f>
        <v>0</v>
      </c>
      <c r="F199" s="192">
        <f>D199+E199</f>
        <v>292750</v>
      </c>
      <c r="G199" s="192">
        <f t="shared" ref="G199:I199" si="535">SUM(G200:G206)</f>
        <v>0</v>
      </c>
      <c r="H199" s="192">
        <f>F199-G199</f>
        <v>292750</v>
      </c>
      <c r="I199" s="192">
        <f t="shared" si="535"/>
        <v>0</v>
      </c>
      <c r="J199" s="192">
        <f>F199-I199</f>
        <v>292750</v>
      </c>
      <c r="K199" s="192">
        <f t="shared" ref="K199:AP199" si="536">SUM(K200:K206)</f>
        <v>56250</v>
      </c>
      <c r="L199" s="192">
        <f t="shared" si="536"/>
        <v>35000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201500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242750</v>
      </c>
      <c r="AM199" s="192">
        <f>AJ199+AK199+AL199</f>
        <v>242750</v>
      </c>
      <c r="AN199" s="192">
        <f t="shared" si="536"/>
        <v>0</v>
      </c>
      <c r="AO199" s="192">
        <f t="shared" si="536"/>
        <v>50000</v>
      </c>
      <c r="AP199" s="192">
        <f t="shared" si="536"/>
        <v>0</v>
      </c>
      <c r="AQ199" s="192">
        <f>AN199+AO199+AP199</f>
        <v>50000</v>
      </c>
      <c r="AR199" s="192">
        <f>AE199+AI199+AM199+AQ199</f>
        <v>292750</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292750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292750</v>
      </c>
      <c r="G201" s="183"/>
      <c r="H201" s="183">
        <f t="shared" si="541"/>
        <v>292750</v>
      </c>
      <c r="I201" s="183"/>
      <c r="J201" s="183">
        <f t="shared" si="542"/>
        <v>292750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56250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201500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242750</v>
      </c>
      <c r="AM201" s="183">
        <f t="shared" si="545"/>
        <v>242750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50000</v>
      </c>
      <c r="AR201" s="183">
        <f t="shared" si="547"/>
        <v>292750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1200</v>
      </c>
      <c r="E222" s="180">
        <f>E223+E235+E243+E260+E267+E312</f>
        <v>0</v>
      </c>
      <c r="F222" s="180">
        <f t="shared" ref="F222:F382" si="622">D222+E222</f>
        <v>1200</v>
      </c>
      <c r="G222" s="180">
        <f>G223+G235+G243+G260+G267+G312</f>
        <v>0</v>
      </c>
      <c r="H222" s="180">
        <f t="shared" ref="H222:H498" si="623">F222-G222</f>
        <v>1200</v>
      </c>
      <c r="I222" s="180">
        <f>I223+I235+I243+I260+I267+I312</f>
        <v>0</v>
      </c>
      <c r="J222" s="180">
        <f t="shared" ref="J222:J498" si="624">F222-I222</f>
        <v>1200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1200</v>
      </c>
      <c r="W222" s="180">
        <f t="shared" si="625"/>
        <v>0</v>
      </c>
      <c r="X222" s="180">
        <f t="shared" si="625"/>
        <v>0</v>
      </c>
      <c r="Y222" s="180">
        <f t="shared" ref="Y222:Z222" si="627">Y223+Y235+Y243+Y260+Y267+Y312</f>
        <v>0</v>
      </c>
      <c r="Z222" s="180">
        <f t="shared" si="627"/>
        <v>0</v>
      </c>
      <c r="AA222" s="180">
        <f t="shared" si="625"/>
        <v>10460</v>
      </c>
      <c r="AB222" s="180">
        <f t="shared" si="625"/>
        <v>0</v>
      </c>
      <c r="AC222" s="180">
        <f t="shared" si="625"/>
        <v>6710</v>
      </c>
      <c r="AD222" s="180">
        <f t="shared" si="625"/>
        <v>0</v>
      </c>
      <c r="AE222" s="180">
        <f t="shared" ref="AE222:AE498" si="628">AB222+AC222+AD222</f>
        <v>6710</v>
      </c>
      <c r="AF222" s="180">
        <f>AF223+AF235+AF243+AF260+AF267+AF312</f>
        <v>3750</v>
      </c>
      <c r="AG222" s="180">
        <f>AG223+AG235+AG243+AG260+AG267+AG312</f>
        <v>0</v>
      </c>
      <c r="AH222" s="180">
        <f>AH223+AH235+AH243+AH260+AH267+AH312</f>
        <v>1200</v>
      </c>
      <c r="AI222" s="180">
        <f t="shared" ref="AI222:AI498" si="629">AF222+AG222+AH222</f>
        <v>4950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11660</v>
      </c>
    </row>
    <row r="223" spans="2:44" x14ac:dyDescent="0.25">
      <c r="B223" s="190" t="s">
        <v>310</v>
      </c>
      <c r="C223" s="191" t="s">
        <v>189</v>
      </c>
      <c r="D223" s="192">
        <f>SUM(D224:D234)</f>
        <v>1200</v>
      </c>
      <c r="E223" s="192">
        <f>SUM(E224:E234)</f>
        <v>0</v>
      </c>
      <c r="F223" s="192">
        <f t="shared" si="622"/>
        <v>1200</v>
      </c>
      <c r="G223" s="192">
        <f>SUM(G224:G234)</f>
        <v>0</v>
      </c>
      <c r="H223" s="192">
        <f t="shared" si="623"/>
        <v>1200</v>
      </c>
      <c r="I223" s="192">
        <f>SUM(I224:I234)</f>
        <v>0</v>
      </c>
      <c r="J223" s="192">
        <f t="shared" si="624"/>
        <v>1200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1200</v>
      </c>
      <c r="W223" s="192">
        <f t="shared" si="633"/>
        <v>0</v>
      </c>
      <c r="X223" s="192">
        <f t="shared" si="633"/>
        <v>0</v>
      </c>
      <c r="Y223" s="192">
        <f t="shared" ref="Y223:Z223" si="635">SUM(Y224:Y234)</f>
        <v>0</v>
      </c>
      <c r="Z223" s="192">
        <f t="shared" si="635"/>
        <v>0</v>
      </c>
      <c r="AA223" s="192">
        <f t="shared" si="633"/>
        <v>3750</v>
      </c>
      <c r="AB223" s="192">
        <f t="shared" si="633"/>
        <v>0</v>
      </c>
      <c r="AC223" s="192">
        <f t="shared" si="633"/>
        <v>0</v>
      </c>
      <c r="AD223" s="192">
        <f t="shared" si="633"/>
        <v>0</v>
      </c>
      <c r="AE223" s="192">
        <f t="shared" si="628"/>
        <v>0</v>
      </c>
      <c r="AF223" s="192">
        <f>SUM(AF224:AF234)</f>
        <v>3750</v>
      </c>
      <c r="AG223" s="192">
        <f>SUM(AG224:AG234)</f>
        <v>0</v>
      </c>
      <c r="AH223" s="192">
        <f>SUM(AH224:AH234)</f>
        <v>1200</v>
      </c>
      <c r="AI223" s="192">
        <f t="shared" si="629"/>
        <v>4950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4950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1200</v>
      </c>
      <c r="G225" s="183"/>
      <c r="H225" s="183">
        <f t="shared" si="623"/>
        <v>1200</v>
      </c>
      <c r="I225" s="183"/>
      <c r="J225" s="183">
        <f t="shared" si="624"/>
        <v>1200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I225" s="183">
        <f t="shared" si="629"/>
        <v>4950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4950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6335</v>
      </c>
      <c r="AB243" s="192">
        <f t="shared" si="689"/>
        <v>0</v>
      </c>
      <c r="AC243" s="192">
        <f t="shared" si="689"/>
        <v>6335</v>
      </c>
      <c r="AD243" s="192">
        <f t="shared" si="689"/>
        <v>0</v>
      </c>
      <c r="AE243" s="192">
        <f t="shared" si="628"/>
        <v>6335</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6335</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6335</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6335</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6335</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6335</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0</v>
      </c>
      <c r="E312" s="192">
        <f>SUM(E313:E326)</f>
        <v>0</v>
      </c>
      <c r="F312" s="192">
        <f t="shared" si="622"/>
        <v>0</v>
      </c>
      <c r="G312" s="192">
        <f>SUM(G313:G326)</f>
        <v>0</v>
      </c>
      <c r="H312" s="192">
        <f t="shared" si="623"/>
        <v>0</v>
      </c>
      <c r="I312" s="192">
        <f>SUM(I313:I326)</f>
        <v>0</v>
      </c>
      <c r="J312" s="192">
        <f t="shared" si="624"/>
        <v>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375</v>
      </c>
      <c r="AB312" s="192">
        <f t="shared" si="744"/>
        <v>0</v>
      </c>
      <c r="AC312" s="192">
        <f t="shared" si="744"/>
        <v>375</v>
      </c>
      <c r="AD312" s="192">
        <f t="shared" si="744"/>
        <v>0</v>
      </c>
      <c r="AE312" s="192">
        <f t="shared" si="628"/>
        <v>375</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375</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375</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375</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425000</v>
      </c>
      <c r="F327" s="180">
        <f t="shared" si="622"/>
        <v>425000</v>
      </c>
      <c r="G327" s="180">
        <f>G328+G345+G383+G389</f>
        <v>0</v>
      </c>
      <c r="H327" s="180">
        <f t="shared" si="623"/>
        <v>425000</v>
      </c>
      <c r="I327" s="180">
        <f>I328+I345+I383+I389</f>
        <v>0</v>
      </c>
      <c r="J327" s="180">
        <f t="shared" si="624"/>
        <v>425000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250000</v>
      </c>
      <c r="U327" s="180">
        <f t="shared" si="781"/>
        <v>175000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30000</v>
      </c>
      <c r="AE327" s="180">
        <f t="shared" si="628"/>
        <v>30000</v>
      </c>
      <c r="AF327" s="180">
        <f>AF328+AF345+AF383+AF389</f>
        <v>205000</v>
      </c>
      <c r="AG327" s="180">
        <f>AG328+AG345+AG383+AG389</f>
        <v>0</v>
      </c>
      <c r="AH327" s="180">
        <f>AH328+AH345+AH383+AH389</f>
        <v>15000</v>
      </c>
      <c r="AI327" s="180">
        <f t="shared" si="629"/>
        <v>220000</v>
      </c>
      <c r="AJ327" s="180">
        <f>AJ328+AJ345+AJ383+AJ389</f>
        <v>175000</v>
      </c>
      <c r="AK327" s="180">
        <f>AK328+AK345+AK383+AK389</f>
        <v>0</v>
      </c>
      <c r="AL327" s="180">
        <f>AL328+AL345+AL383+AL389</f>
        <v>0</v>
      </c>
      <c r="AM327" s="180">
        <f t="shared" si="630"/>
        <v>175000</v>
      </c>
      <c r="AN327" s="180">
        <f>AN328+AN345+AN383+AN389</f>
        <v>0</v>
      </c>
      <c r="AO327" s="180">
        <f>AO328+AO345+AO383+AO389</f>
        <v>0</v>
      </c>
      <c r="AP327" s="180">
        <f>AP328+AP345+AP383+AP389</f>
        <v>0</v>
      </c>
      <c r="AQ327" s="180">
        <f t="shared" si="631"/>
        <v>0</v>
      </c>
      <c r="AR327" s="180">
        <f t="shared" si="632"/>
        <v>425000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395000</v>
      </c>
      <c r="F345" s="192">
        <f t="shared" si="622"/>
        <v>395000</v>
      </c>
      <c r="G345" s="192">
        <f>SUM(G346:G382)</f>
        <v>0</v>
      </c>
      <c r="H345" s="192">
        <f t="shared" si="623"/>
        <v>395000</v>
      </c>
      <c r="I345" s="192">
        <f>SUM(I346:I382)</f>
        <v>0</v>
      </c>
      <c r="J345" s="192">
        <f t="shared" si="624"/>
        <v>395000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220000</v>
      </c>
      <c r="U345" s="192">
        <f t="shared" si="819"/>
        <v>175000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30000</v>
      </c>
      <c r="AE345" s="192">
        <f t="shared" si="628"/>
        <v>30000</v>
      </c>
      <c r="AF345" s="192">
        <f>SUM(AF346:AF382)</f>
        <v>175000</v>
      </c>
      <c r="AG345" s="192">
        <f>SUM(AG346:AG382)</f>
        <v>0</v>
      </c>
      <c r="AH345" s="192">
        <f>SUM(AH346:AH382)</f>
        <v>15000</v>
      </c>
      <c r="AI345" s="192">
        <f t="shared" si="629"/>
        <v>190000</v>
      </c>
      <c r="AJ345" s="192">
        <f>SUM(AJ346:AJ382)</f>
        <v>175000</v>
      </c>
      <c r="AK345" s="192">
        <f>SUM(AK346:AK382)</f>
        <v>0</v>
      </c>
      <c r="AL345" s="192">
        <f>SUM(AL346:AL382)</f>
        <v>0</v>
      </c>
      <c r="AM345" s="192">
        <f t="shared" si="630"/>
        <v>175000</v>
      </c>
      <c r="AN345" s="192">
        <f>SUM(AN346:AN382)</f>
        <v>0</v>
      </c>
      <c r="AO345" s="192">
        <f>SUM(AO346:AO382)</f>
        <v>0</v>
      </c>
      <c r="AP345" s="192">
        <f>SUM(AP346:AP382)</f>
        <v>0</v>
      </c>
      <c r="AQ345" s="192">
        <f t="shared" si="631"/>
        <v>0</v>
      </c>
      <c r="AR345" s="192">
        <f t="shared" si="632"/>
        <v>395000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50" s="183">
        <f t="shared" si="622"/>
        <v>100000</v>
      </c>
      <c r="G350" s="183"/>
      <c r="H350" s="183">
        <f t="shared" si="623"/>
        <v>100000</v>
      </c>
      <c r="I350" s="183"/>
      <c r="J350" s="183">
        <f t="shared" si="624"/>
        <v>100000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100000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100000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295000</v>
      </c>
      <c r="F366" s="183">
        <f t="shared" si="822"/>
        <v>295000</v>
      </c>
      <c r="G366" s="183"/>
      <c r="H366" s="183">
        <f t="shared" si="823"/>
        <v>295000</v>
      </c>
      <c r="I366" s="183"/>
      <c r="J366" s="183">
        <f t="shared" si="824"/>
        <v>295000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E366" s="183">
        <f t="shared" si="825"/>
        <v>30000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I366" s="183">
        <f t="shared" si="826"/>
        <v>90000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175000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295000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30000</v>
      </c>
      <c r="F383" s="192">
        <f t="shared" ref="F383:F498" si="830">D383+E383</f>
        <v>30000</v>
      </c>
      <c r="G383" s="192">
        <f>SUM(G384:G388)</f>
        <v>0</v>
      </c>
      <c r="H383" s="192">
        <f t="shared" si="623"/>
        <v>30000</v>
      </c>
      <c r="I383" s="192">
        <f>SUM(I384:I388)</f>
        <v>0</v>
      </c>
      <c r="J383" s="192">
        <f t="shared" si="624"/>
        <v>30000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30000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30000</v>
      </c>
      <c r="AG383" s="192">
        <f>SUM(AG384:AG388)</f>
        <v>0</v>
      </c>
      <c r="AH383" s="192">
        <f>SUM(AH384:AH388)</f>
        <v>0</v>
      </c>
      <c r="AI383" s="192">
        <f t="shared" si="629"/>
        <v>30000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30000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385" s="183">
        <f t="shared" si="830"/>
        <v>30000</v>
      </c>
      <c r="G385" s="183"/>
      <c r="H385" s="183">
        <f t="shared" si="623"/>
        <v>30000</v>
      </c>
      <c r="I385" s="183"/>
      <c r="J385" s="183">
        <f t="shared" si="624"/>
        <v>30000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30000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30000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303950</v>
      </c>
      <c r="E566" s="186">
        <f>E12+E106+E222+E327+E397+E499+E526+E560</f>
        <v>1071387.155</v>
      </c>
      <c r="F566" s="186">
        <f t="shared" si="1050"/>
        <v>1375337.155</v>
      </c>
      <c r="G566" s="186">
        <f>G12+G106+G222+G327+G397+G499+G526+G560</f>
        <v>0</v>
      </c>
      <c r="H566" s="186">
        <f t="shared" si="1052"/>
        <v>1375337.155</v>
      </c>
      <c r="I566" s="186">
        <f>I12+I106+I222+I327+I397+I499+I526+I560</f>
        <v>0</v>
      </c>
      <c r="J566" s="186">
        <f t="shared" si="1053"/>
        <v>1375337.155</v>
      </c>
      <c r="K566" s="186">
        <f t="shared" ref="K566:AD566" si="1209">K12+K106+K222+K327+K397+K499+K526+K560</f>
        <v>56250</v>
      </c>
      <c r="L566" s="186">
        <f t="shared" si="1209"/>
        <v>35000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397005.41500000004</v>
      </c>
      <c r="U566" s="186">
        <f t="shared" si="1209"/>
        <v>175000</v>
      </c>
      <c r="V566" s="186">
        <f t="shared" si="1209"/>
        <v>11200</v>
      </c>
      <c r="W566" s="186">
        <f t="shared" ref="W566" si="1212">W12+W106+W222+W327+W397+W499+W526+W560</f>
        <v>0</v>
      </c>
      <c r="X566" s="186">
        <f t="shared" si="1209"/>
        <v>0</v>
      </c>
      <c r="Y566" s="186">
        <f t="shared" ref="Y566:Z566" si="1213">Y12+Y106+Y222+Y327+Y397+Y499+Y526+Y560</f>
        <v>0</v>
      </c>
      <c r="Z566" s="186">
        <f t="shared" si="1213"/>
        <v>201500</v>
      </c>
      <c r="AA566" s="186">
        <f t="shared" si="1209"/>
        <v>551091.74</v>
      </c>
      <c r="AB566" s="186">
        <f t="shared" si="1209"/>
        <v>40000</v>
      </c>
      <c r="AC566" s="186">
        <f t="shared" si="1209"/>
        <v>7960</v>
      </c>
      <c r="AD566" s="186">
        <f t="shared" si="1209"/>
        <v>604566.36</v>
      </c>
      <c r="AE566" s="186">
        <f t="shared" si="1059"/>
        <v>652526.36</v>
      </c>
      <c r="AF566" s="186">
        <f t="shared" ref="AF566:AH566" si="1214">AF12+AF106+AF222+AF327+AF397+AF499+AF526+AF560</f>
        <v>208750</v>
      </c>
      <c r="AG566" s="186">
        <f t="shared" si="1214"/>
        <v>0</v>
      </c>
      <c r="AH566" s="186">
        <f t="shared" si="1214"/>
        <v>50140.264999999999</v>
      </c>
      <c r="AI566" s="186">
        <f t="shared" si="1060"/>
        <v>258890.26500000001</v>
      </c>
      <c r="AJ566" s="186">
        <f t="shared" ref="AJ566:AL566" si="1215">AJ12+AJ106+AJ222+AJ327+AJ397+AJ499+AJ526+AJ560</f>
        <v>175000</v>
      </c>
      <c r="AK566" s="186">
        <f t="shared" si="1215"/>
        <v>0</v>
      </c>
      <c r="AL566" s="186">
        <f t="shared" si="1215"/>
        <v>242750</v>
      </c>
      <c r="AM566" s="186">
        <f t="shared" si="1061"/>
        <v>417750</v>
      </c>
      <c r="AN566" s="186">
        <f t="shared" ref="AN566:AP566" si="1216">AN12+AN106+AN222+AN327+AN397+AN499+AN526+AN560</f>
        <v>0</v>
      </c>
      <c r="AO566" s="186">
        <f t="shared" si="1216"/>
        <v>50000</v>
      </c>
      <c r="AP566" s="186">
        <f t="shared" si="1216"/>
        <v>47880.53</v>
      </c>
      <c r="AQ566" s="186">
        <f t="shared" si="1062"/>
        <v>97880.53</v>
      </c>
      <c r="AR566" s="186">
        <f t="shared" si="1063"/>
        <v>1427047.155</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26" zoomScale="90" zoomScaleNormal="90" workbookViewId="0">
      <selection activeCell="D29" sqref="D29"/>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53.570312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1453</v>
      </c>
      <c r="K2" s="125" t="s">
        <v>1364</v>
      </c>
      <c r="L2" s="125" t="s">
        <v>1365</v>
      </c>
      <c r="M2" s="125" t="s">
        <v>1366</v>
      </c>
      <c r="N2" s="125" t="s">
        <v>1367</v>
      </c>
      <c r="O2" s="125" t="s">
        <v>1368</v>
      </c>
      <c r="P2" s="122" t="s">
        <v>1478</v>
      </c>
      <c r="Q2" s="122" t="s">
        <v>1516</v>
      </c>
      <c r="S2" s="463" t="str">
        <f>+Presupuesto!D11</f>
        <v>Recurrente</v>
      </c>
      <c r="T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4">
        <f>SUMIF(C:C,$C$10,D:D)</f>
        <v>62910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11200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0" t="s">
        <v>1555</v>
      </c>
      <c r="E13" s="93"/>
      <c r="F13" s="93"/>
      <c r="G13" s="93"/>
      <c r="H13" s="76"/>
      <c r="I13" s="76"/>
      <c r="J13" s="76"/>
      <c r="K13" s="112"/>
      <c r="N13" s="153"/>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Capacitar al personal de la Tesoreria en tema de Impuestos</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8" t="s">
        <v>47</v>
      </c>
      <c r="D17" s="530">
        <v>8</v>
      </c>
      <c r="E17" s="329">
        <v>1</v>
      </c>
      <c r="F17" s="115">
        <v>10000</v>
      </c>
      <c r="G17" s="330">
        <f t="shared" ref="G17:G25" si="0">E17*F17</f>
        <v>10000</v>
      </c>
      <c r="H17" s="331" t="s">
        <v>129</v>
      </c>
      <c r="I17" s="116" t="s">
        <v>699</v>
      </c>
      <c r="J17" s="116" t="str">
        <f>VLOOKUP(I17,Presupuesto!$B$11:$C$566,2,0)</f>
        <v>SERVICIOS DE CAPACITACION.</v>
      </c>
      <c r="K17" s="332" t="s">
        <v>1365</v>
      </c>
      <c r="L17" s="116" t="s">
        <v>398</v>
      </c>
      <c r="N17" s="153"/>
    </row>
    <row r="18" spans="2:14" x14ac:dyDescent="0.25">
      <c r="B18" s="93"/>
      <c r="C18" s="99" t="s">
        <v>48</v>
      </c>
      <c r="D18" s="531"/>
      <c r="E18" s="200">
        <f>D17</f>
        <v>8</v>
      </c>
      <c r="F18" s="100">
        <v>0</v>
      </c>
      <c r="G18" s="97">
        <f t="shared" si="0"/>
        <v>0</v>
      </c>
      <c r="H18" s="161"/>
      <c r="I18" s="98" t="s">
        <v>717</v>
      </c>
      <c r="J18" s="98" t="str">
        <f>VLOOKUP(I18,Presupuesto!$B$11:$C$566,2,0)</f>
        <v>SERVICIOS DE IMPRENTA PUBLIC.Y REPRODUCCION</v>
      </c>
      <c r="K18" s="98" t="str">
        <f t="shared" ref="K18:K26" si="1">$K$17</f>
        <v>Gestión del Talento Humano, Administrativo y Docente</v>
      </c>
      <c r="L18" s="98" t="s">
        <v>412</v>
      </c>
      <c r="N18" s="153"/>
    </row>
    <row r="19" spans="2:14" x14ac:dyDescent="0.25">
      <c r="B19" s="93"/>
      <c r="C19" s="99" t="s">
        <v>49</v>
      </c>
      <c r="D19" s="531"/>
      <c r="E19" s="200">
        <f>D17</f>
        <v>8</v>
      </c>
      <c r="F19" s="100">
        <v>150</v>
      </c>
      <c r="G19" s="97">
        <f t="shared" si="0"/>
        <v>1200</v>
      </c>
      <c r="H19" s="161" t="s">
        <v>129</v>
      </c>
      <c r="I19" s="98" t="s">
        <v>792</v>
      </c>
      <c r="J19" s="98" t="str">
        <f>VLOOKUP(I19,Presupuesto!$B$11:$C$566,2,0)</f>
        <v>ALIMENTOS B EBIDAS PARA PERSONAS</v>
      </c>
      <c r="K19" s="98" t="str">
        <f t="shared" si="1"/>
        <v>Gestión del Talento Humano, Administrativo y Docente</v>
      </c>
      <c r="L19" s="98" t="s">
        <v>398</v>
      </c>
      <c r="N19" s="153"/>
    </row>
    <row r="20" spans="2:14" x14ac:dyDescent="0.25">
      <c r="B20" s="93"/>
      <c r="C20" s="99" t="s">
        <v>50</v>
      </c>
      <c r="D20" s="531"/>
      <c r="E20" s="151">
        <v>0</v>
      </c>
      <c r="F20" s="118">
        <v>0</v>
      </c>
      <c r="G20" s="97">
        <f t="shared" si="0"/>
        <v>0</v>
      </c>
      <c r="H20" s="161"/>
      <c r="I20" s="323" t="s">
        <v>300</v>
      </c>
      <c r="J20" s="98" t="str">
        <f>VLOOKUP(I20,Presupuesto!$B$11:$C$566,2,0)</f>
        <v>PASAJES (26100-00)</v>
      </c>
      <c r="K20" s="98" t="str">
        <f t="shared" si="1"/>
        <v>Gestión del Talento Humano, Administrativo y Docente</v>
      </c>
      <c r="L20" s="98" t="s">
        <v>412</v>
      </c>
      <c r="N20" s="153"/>
    </row>
    <row r="21" spans="2:14" x14ac:dyDescent="0.25">
      <c r="B21" s="93"/>
      <c r="C21" s="99" t="s">
        <v>417</v>
      </c>
      <c r="D21" s="531"/>
      <c r="E21" s="151">
        <v>0</v>
      </c>
      <c r="F21" s="118">
        <v>0</v>
      </c>
      <c r="G21" s="97">
        <f t="shared" si="0"/>
        <v>0</v>
      </c>
      <c r="H21" s="161"/>
      <c r="I21" s="98" t="s">
        <v>821</v>
      </c>
      <c r="J21" s="98" t="str">
        <f>VLOOKUP(I21,Presupuesto!$B$11:$C$566,2,0)</f>
        <v>PRODUCTOS PAPEL Y CARTON</v>
      </c>
      <c r="K21" s="98" t="str">
        <f t="shared" si="1"/>
        <v>Gestión del Talento Humano, Administrativo y Docente</v>
      </c>
      <c r="L21" s="98" t="s">
        <v>412</v>
      </c>
      <c r="N21" s="153"/>
    </row>
    <row r="22" spans="2:14" x14ac:dyDescent="0.25">
      <c r="B22" s="93"/>
      <c r="C22" s="99" t="s">
        <v>51</v>
      </c>
      <c r="D22" s="531"/>
      <c r="E22" s="200">
        <f>(D17*25)/500</f>
        <v>0.4</v>
      </c>
      <c r="F22" s="100">
        <v>0</v>
      </c>
      <c r="G22" s="97">
        <f t="shared" si="0"/>
        <v>0</v>
      </c>
      <c r="H22" s="161"/>
      <c r="I22" s="98" t="s">
        <v>821</v>
      </c>
      <c r="J22" s="98" t="str">
        <f>VLOOKUP(I22,Presupuesto!$B$11:$C$566,2,0)</f>
        <v>PRODUCTOS PAPEL Y CARTON</v>
      </c>
      <c r="K22" s="98" t="str">
        <f t="shared" si="1"/>
        <v>Gestión del Talento Humano, Administrativo y Docente</v>
      </c>
      <c r="L22" s="98" t="s">
        <v>412</v>
      </c>
      <c r="N22" s="153"/>
    </row>
    <row r="23" spans="2:14" x14ac:dyDescent="0.25">
      <c r="B23" s="93"/>
      <c r="C23" s="99" t="s">
        <v>123</v>
      </c>
      <c r="D23" s="531"/>
      <c r="E23" s="200">
        <f>D17/12</f>
        <v>0.66666666666666663</v>
      </c>
      <c r="F23" s="100">
        <v>0</v>
      </c>
      <c r="G23" s="97">
        <f t="shared" si="0"/>
        <v>0</v>
      </c>
      <c r="H23" s="161"/>
      <c r="I23" s="98" t="s">
        <v>942</v>
      </c>
      <c r="J23" s="98" t="str">
        <f>VLOOKUP(I23,Presupuesto!$B$11:$C$566,2,0)</f>
        <v>UTILES DE ESCRITORIO, OFICINA Y ENSE¥ANZA</v>
      </c>
      <c r="K23" s="98" t="str">
        <f t="shared" si="1"/>
        <v>Gestión del Talento Humano, Administrativo y Docente</v>
      </c>
      <c r="L23" s="98" t="s">
        <v>412</v>
      </c>
      <c r="N23" s="153"/>
    </row>
    <row r="24" spans="2:14" x14ac:dyDescent="0.25">
      <c r="B24" s="93"/>
      <c r="C24" s="99" t="s">
        <v>34</v>
      </c>
      <c r="D24" s="531"/>
      <c r="E24" s="200">
        <f>D17/12</f>
        <v>0.66666666666666663</v>
      </c>
      <c r="F24" s="100">
        <v>0</v>
      </c>
      <c r="G24" s="97">
        <f t="shared" si="0"/>
        <v>0</v>
      </c>
      <c r="H24" s="161"/>
      <c r="I24" s="98" t="s">
        <v>942</v>
      </c>
      <c r="J24" s="98" t="str">
        <f>VLOOKUP(I24,Presupuesto!$B$11:$C$566,2,0)</f>
        <v>UTILES DE ESCRITORIO, OFICINA Y ENSE¥ANZA</v>
      </c>
      <c r="K24" s="98" t="str">
        <f t="shared" si="1"/>
        <v>Gestión del Talento Humano, Administrativo y Docente</v>
      </c>
      <c r="L24" s="98" t="s">
        <v>412</v>
      </c>
      <c r="N24" s="153"/>
    </row>
    <row r="25" spans="2:14" x14ac:dyDescent="0.25">
      <c r="B25" s="93"/>
      <c r="C25" s="109" t="s">
        <v>52</v>
      </c>
      <c r="D25" s="531"/>
      <c r="E25" s="213">
        <v>0</v>
      </c>
      <c r="F25" s="119">
        <v>0</v>
      </c>
      <c r="G25" s="97">
        <f t="shared" si="0"/>
        <v>0</v>
      </c>
      <c r="H25" s="161"/>
      <c r="I25" s="98" t="s">
        <v>942</v>
      </c>
      <c r="J25" s="98" t="str">
        <f>VLOOKUP(I25,Presupuesto!$B$11:$C$566,2,0)</f>
        <v>UTILES DE ESCRITORIO, OFICINA Y ENSE¥ANZA</v>
      </c>
      <c r="K25" s="98" t="str">
        <f t="shared" si="1"/>
        <v>Gestión del Talento Humano, Administrativo y Docente</v>
      </c>
      <c r="L25" s="98" t="s">
        <v>412</v>
      </c>
      <c r="N25" s="153"/>
    </row>
    <row r="26" spans="2:14" ht="15.75" thickBot="1" x14ac:dyDescent="0.3">
      <c r="B26" s="93"/>
      <c r="C26" s="217" t="s">
        <v>432</v>
      </c>
      <c r="D26" s="218">
        <v>0</v>
      </c>
      <c r="E26" s="333">
        <v>0</v>
      </c>
      <c r="F26" s="104">
        <f>HLOOKUP(C26,$AH$2:$BU$3,2,0)</f>
        <v>1750</v>
      </c>
      <c r="G26" s="105">
        <f>D26*E26*F26</f>
        <v>0</v>
      </c>
      <c r="H26" s="334"/>
      <c r="I26" s="335" t="s">
        <v>301</v>
      </c>
      <c r="J26" s="106" t="str">
        <f>VLOOKUP(I26,Presupuesto!$B$11:$C$566,2,0)</f>
        <v>VIATICOS (26200-00)</v>
      </c>
      <c r="K26" s="336" t="str">
        <f t="shared" si="1"/>
        <v>Gestión del Talento Humano, Administrativo y Docente</v>
      </c>
      <c r="L26" s="336"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51710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70" t="s">
        <v>1578</v>
      </c>
      <c r="E32" s="93"/>
      <c r="F32" s="93"/>
      <c r="G32" s="93"/>
      <c r="H32" s="76"/>
      <c r="I32" s="76"/>
      <c r="J32" s="76"/>
      <c r="K32" s="112"/>
    </row>
    <row r="33" spans="3:12" ht="18.75" x14ac:dyDescent="0.2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Capacitar a todo el personal de la Tesoreria General en temas de motivación, trabajo en equipo y servicio al cliente</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8" t="s">
        <v>47</v>
      </c>
      <c r="D36" s="530">
        <v>25</v>
      </c>
      <c r="E36" s="329">
        <v>1</v>
      </c>
      <c r="F36" s="115">
        <v>40000</v>
      </c>
      <c r="G36" s="330">
        <f t="shared" ref="G36:G44" si="2">E36*F36</f>
        <v>40000</v>
      </c>
      <c r="H36" s="331"/>
      <c r="I36" s="116" t="s">
        <v>699</v>
      </c>
      <c r="J36" s="116" t="str">
        <f>VLOOKUP(I36,Presupuesto!$B$11:$C$566,2,0)</f>
        <v>SERVICIOS DE CAPACITACION.</v>
      </c>
      <c r="K36" s="332" t="s">
        <v>1516</v>
      </c>
      <c r="L36" s="116" t="s">
        <v>394</v>
      </c>
    </row>
    <row r="37" spans="3:12" x14ac:dyDescent="0.25">
      <c r="C37" s="99" t="s">
        <v>48</v>
      </c>
      <c r="D37" s="531"/>
      <c r="E37" s="200">
        <f>D36</f>
        <v>25</v>
      </c>
      <c r="F37" s="100">
        <v>50</v>
      </c>
      <c r="G37" s="97">
        <f t="shared" si="2"/>
        <v>1250</v>
      </c>
      <c r="H37" s="161"/>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531"/>
      <c r="E38" s="200">
        <f>D36</f>
        <v>25</v>
      </c>
      <c r="F38" s="100">
        <v>150</v>
      </c>
      <c r="G38" s="97">
        <f t="shared" si="2"/>
        <v>3750</v>
      </c>
      <c r="H38" s="161"/>
      <c r="I38" s="98" t="s">
        <v>792</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531"/>
      <c r="E39" s="151">
        <v>0</v>
      </c>
      <c r="F39" s="118">
        <v>10000</v>
      </c>
      <c r="G39" s="97">
        <f t="shared" si="2"/>
        <v>0</v>
      </c>
      <c r="H39" s="161"/>
      <c r="I39" s="323" t="s">
        <v>300</v>
      </c>
      <c r="J39" s="98" t="str">
        <f>VLOOKUP(I39,Presupuesto!$B$11:$C$566,2,0)</f>
        <v>PASAJES (26100-00)</v>
      </c>
      <c r="K39" s="98" t="str">
        <f t="shared" si="3"/>
        <v>Gestión Tecnologías de Información y Comunicación</v>
      </c>
      <c r="L39" s="98" t="s">
        <v>412</v>
      </c>
    </row>
    <row r="40" spans="3:12" x14ac:dyDescent="0.25">
      <c r="C40" s="99" t="s">
        <v>417</v>
      </c>
      <c r="D40" s="531"/>
      <c r="E40" s="151">
        <v>25</v>
      </c>
      <c r="F40" s="118">
        <v>250</v>
      </c>
      <c r="G40" s="97">
        <f t="shared" si="2"/>
        <v>6250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531"/>
      <c r="E41" s="200">
        <v>1</v>
      </c>
      <c r="F41" s="100">
        <v>85</v>
      </c>
      <c r="G41" s="97">
        <f t="shared" si="2"/>
        <v>85</v>
      </c>
      <c r="H41" s="161"/>
      <c r="I41" s="98" t="s">
        <v>821</v>
      </c>
      <c r="J41" s="98" t="str">
        <f>VLOOKUP(I41,Presupuesto!$B$11:$C$566,2,0)</f>
        <v>PRODUCTOS PAPEL Y CARTON</v>
      </c>
      <c r="K41" s="98" t="str">
        <f t="shared" si="3"/>
        <v>Gestión Tecnologías de Información y Comunicación</v>
      </c>
      <c r="L41" s="98" t="s">
        <v>412</v>
      </c>
    </row>
    <row r="42" spans="3:12" x14ac:dyDescent="0.25">
      <c r="C42" s="99" t="s">
        <v>123</v>
      </c>
      <c r="D42" s="531"/>
      <c r="E42" s="200">
        <v>25</v>
      </c>
      <c r="F42" s="100">
        <v>5</v>
      </c>
      <c r="G42" s="97">
        <f t="shared" si="2"/>
        <v>125</v>
      </c>
      <c r="H42" s="161"/>
      <c r="I42" s="98" t="s">
        <v>942</v>
      </c>
      <c r="J42" s="98" t="str">
        <f>VLOOKUP(I42,Presupuesto!$B$11:$C$566,2,0)</f>
        <v>UTILES DE ESCRITORIO, OFICINA Y ENSE¥ANZA</v>
      </c>
      <c r="K42" s="98" t="str">
        <f t="shared" si="3"/>
        <v>Gestión Tecnologías de Información y Comunicación</v>
      </c>
      <c r="L42" s="98" t="s">
        <v>412</v>
      </c>
    </row>
    <row r="43" spans="3:12" x14ac:dyDescent="0.25">
      <c r="C43" s="99" t="s">
        <v>34</v>
      </c>
      <c r="D43" s="531"/>
      <c r="E43" s="200">
        <v>25</v>
      </c>
      <c r="F43" s="100">
        <v>10</v>
      </c>
      <c r="G43" s="97">
        <f t="shared" si="2"/>
        <v>250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531"/>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3">
        <v>0</v>
      </c>
      <c r="F45" s="104">
        <f>HLOOKUP(C45,$AH$2:$BU$3,2,0)</f>
        <v>1150</v>
      </c>
      <c r="G45" s="105">
        <f>D45*E45*F45</f>
        <v>0</v>
      </c>
      <c r="H45" s="334"/>
      <c r="I45" s="335" t="s">
        <v>301</v>
      </c>
      <c r="J45" s="106" t="str">
        <f>VLOOKUP(I45,Presupuesto!$B$11:$C$566,2,0)</f>
        <v>VIATICOS (26200-00)</v>
      </c>
      <c r="K45" s="336" t="str">
        <f t="shared" si="3"/>
        <v>Gestión Tecnologías de Información y Comunicación</v>
      </c>
      <c r="L45" s="336" t="s">
        <v>412</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0"/>
      <c r="E51" s="93"/>
      <c r="F51" s="93"/>
      <c r="G51" s="93"/>
      <c r="H51" s="76"/>
      <c r="I51" s="76"/>
      <c r="J51" s="76"/>
      <c r="K51" s="112"/>
    </row>
    <row r="52" spans="3:12"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8" t="s">
        <v>47</v>
      </c>
      <c r="D55" s="530"/>
      <c r="E55" s="329"/>
      <c r="F55" s="115">
        <v>30000</v>
      </c>
      <c r="G55" s="330">
        <f t="shared" ref="G55:G63" si="4">E55*F55</f>
        <v>0</v>
      </c>
      <c r="H55" s="331"/>
      <c r="I55" s="116" t="s">
        <v>699</v>
      </c>
      <c r="J55" s="116" t="str">
        <f>VLOOKUP(I55,Presupuesto!$B$11:$C$566,2,0)</f>
        <v>SERVICIOS DE CAPACITACION.</v>
      </c>
      <c r="K55" s="332" t="s">
        <v>1516</v>
      </c>
      <c r="L55" s="116" t="s">
        <v>394</v>
      </c>
    </row>
    <row r="56" spans="3:12" x14ac:dyDescent="0.25">
      <c r="C56" s="99" t="s">
        <v>48</v>
      </c>
      <c r="D56" s="531"/>
      <c r="E56" s="200">
        <f>D55</f>
        <v>0</v>
      </c>
      <c r="F56" s="100">
        <v>50</v>
      </c>
      <c r="G56" s="97">
        <f t="shared" si="4"/>
        <v>0</v>
      </c>
      <c r="H56" s="161"/>
      <c r="I56" s="98" t="s">
        <v>717</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531"/>
      <c r="E57" s="200">
        <f>D55</f>
        <v>0</v>
      </c>
      <c r="F57" s="100">
        <v>150</v>
      </c>
      <c r="G57" s="97">
        <f t="shared" si="4"/>
        <v>0</v>
      </c>
      <c r="H57" s="161"/>
      <c r="I57" s="98" t="s">
        <v>792</v>
      </c>
      <c r="J57" s="98" t="str">
        <f>VLOOKUP(I57,Presupuesto!$B$11:$C$566,2,0)</f>
        <v>ALIMENTOS B EBIDAS PARA PERSONAS</v>
      </c>
      <c r="K57" s="98" t="str">
        <f t="shared" si="5"/>
        <v>Gestión Tecnologías de Información y Comunicación</v>
      </c>
      <c r="L57" s="98" t="s">
        <v>396</v>
      </c>
    </row>
    <row r="58" spans="3:12" x14ac:dyDescent="0.25">
      <c r="C58" s="99" t="s">
        <v>50</v>
      </c>
      <c r="D58" s="531"/>
      <c r="E58" s="151">
        <v>0</v>
      </c>
      <c r="F58" s="118">
        <v>10000</v>
      </c>
      <c r="G58" s="97">
        <f t="shared" si="4"/>
        <v>0</v>
      </c>
      <c r="H58" s="161"/>
      <c r="I58" s="323" t="s">
        <v>300</v>
      </c>
      <c r="J58" s="98" t="str">
        <f>VLOOKUP(I58,Presupuesto!$B$11:$C$566,2,0)</f>
        <v>PASAJES (26100-00)</v>
      </c>
      <c r="K58" s="98" t="str">
        <f>$K$55</f>
        <v>Gestión Tecnologías de Información y Comunicación</v>
      </c>
      <c r="L58" s="98" t="s">
        <v>412</v>
      </c>
    </row>
    <row r="59" spans="3:12" x14ac:dyDescent="0.25">
      <c r="C59" s="99" t="s">
        <v>417</v>
      </c>
      <c r="D59" s="531"/>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x14ac:dyDescent="0.25">
      <c r="C60" s="99" t="s">
        <v>51</v>
      </c>
      <c r="D60" s="531"/>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x14ac:dyDescent="0.25">
      <c r="C61" s="99" t="s">
        <v>123</v>
      </c>
      <c r="D61" s="531"/>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x14ac:dyDescent="0.25">
      <c r="C62" s="99" t="s">
        <v>34</v>
      </c>
      <c r="D62" s="531"/>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x14ac:dyDescent="0.25">
      <c r="C63" s="109" t="s">
        <v>52</v>
      </c>
      <c r="D63" s="531"/>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3">
        <v>0</v>
      </c>
      <c r="F64" s="104">
        <f>HLOOKUP(C64,$AH$2:$BU$3,2,0)</f>
        <v>1150</v>
      </c>
      <c r="G64" s="105">
        <f>D64*E64*F64</f>
        <v>0</v>
      </c>
      <c r="H64" s="334"/>
      <c r="I64" s="335" t="s">
        <v>301</v>
      </c>
      <c r="J64" s="106" t="str">
        <f>VLOOKUP(I64,Presupuesto!$B$11:$C$566,2,0)</f>
        <v>VIATICOS (26200-00)</v>
      </c>
      <c r="K64" s="336" t="str">
        <f t="shared" si="6"/>
        <v>Gestión Tecnologías de Información y Comunicación</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0"/>
      <c r="E70" s="93"/>
      <c r="F70" s="93"/>
      <c r="G70" s="93"/>
      <c r="H70" s="76"/>
      <c r="I70" s="76"/>
      <c r="J70" s="76"/>
      <c r="K70" s="112"/>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530"/>
      <c r="E74" s="329"/>
      <c r="F74" s="115">
        <v>30000</v>
      </c>
      <c r="G74" s="330">
        <f t="shared" ref="G74:G82" si="7">E74*F74</f>
        <v>0</v>
      </c>
      <c r="H74" s="331"/>
      <c r="I74" s="116" t="s">
        <v>699</v>
      </c>
      <c r="J74" s="116" t="str">
        <f>VLOOKUP(I74,Presupuesto!$B$11:$C$566,2,0)</f>
        <v>SERVICIOS DE CAPACITACION.</v>
      </c>
      <c r="K74" s="332" t="s">
        <v>1516</v>
      </c>
      <c r="L74" s="116" t="s">
        <v>394</v>
      </c>
    </row>
    <row r="75" spans="3:12" x14ac:dyDescent="0.25">
      <c r="C75" s="99" t="s">
        <v>48</v>
      </c>
      <c r="D75" s="531"/>
      <c r="E75" s="200">
        <f>D74</f>
        <v>0</v>
      </c>
      <c r="F75" s="100">
        <v>50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x14ac:dyDescent="0.25">
      <c r="C76" s="99" t="s">
        <v>49</v>
      </c>
      <c r="D76" s="531"/>
      <c r="E76" s="200">
        <f>D74</f>
        <v>0</v>
      </c>
      <c r="F76" s="100">
        <v>150</v>
      </c>
      <c r="G76" s="97">
        <f t="shared" si="7"/>
        <v>0</v>
      </c>
      <c r="H76" s="161"/>
      <c r="I76" s="98" t="s">
        <v>792</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531"/>
      <c r="E77" s="151">
        <v>0</v>
      </c>
      <c r="F77" s="118">
        <v>10000</v>
      </c>
      <c r="G77" s="97">
        <f t="shared" si="7"/>
        <v>0</v>
      </c>
      <c r="H77" s="161"/>
      <c r="I77" s="323" t="s">
        <v>300</v>
      </c>
      <c r="J77" s="98" t="str">
        <f>VLOOKUP(I77,Presupuesto!$B$11:$C$566,2,0)</f>
        <v>PASAJES (26100-00)</v>
      </c>
      <c r="K77" s="98" t="str">
        <f t="shared" si="8"/>
        <v>Gestión Tecnologías de Información y Comunicación</v>
      </c>
      <c r="L77" s="98" t="s">
        <v>412</v>
      </c>
    </row>
    <row r="78" spans="3:12" x14ac:dyDescent="0.25">
      <c r="C78" s="99" t="s">
        <v>417</v>
      </c>
      <c r="D78" s="531"/>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x14ac:dyDescent="0.25">
      <c r="C79" s="99" t="s">
        <v>51</v>
      </c>
      <c r="D79" s="531"/>
      <c r="E79" s="200">
        <f>(D74*25)/500</f>
        <v>0</v>
      </c>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x14ac:dyDescent="0.25">
      <c r="C80" s="99" t="s">
        <v>123</v>
      </c>
      <c r="D80" s="531"/>
      <c r="E80" s="200">
        <f>D74/12</f>
        <v>0</v>
      </c>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x14ac:dyDescent="0.25">
      <c r="C81" s="99" t="s">
        <v>34</v>
      </c>
      <c r="D81" s="531"/>
      <c r="E81" s="200">
        <f>D74/12</f>
        <v>0</v>
      </c>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x14ac:dyDescent="0.25">
      <c r="C82" s="109" t="s">
        <v>52</v>
      </c>
      <c r="D82" s="531"/>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3">
        <v>0</v>
      </c>
      <c r="F83" s="104">
        <f>HLOOKUP(C83,$AH$2:$BU$3,2,0)</f>
        <v>1150</v>
      </c>
      <c r="G83" s="105">
        <f>D83*E83*F83</f>
        <v>0</v>
      </c>
      <c r="H83" s="334"/>
      <c r="I83" s="335" t="s">
        <v>301</v>
      </c>
      <c r="J83" s="106" t="str">
        <f>VLOOKUP(I83,Presupuesto!$B$11:$C$566,2,0)</f>
        <v>VIATICOS (26200-00)</v>
      </c>
      <c r="K83" s="336" t="str">
        <f t="shared" si="8"/>
        <v>Gestión Tecnologías de Información y Comunicación</v>
      </c>
      <c r="L83" s="336" t="s">
        <v>412</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70"/>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8" t="s">
        <v>47</v>
      </c>
      <c r="D93" s="530"/>
      <c r="E93" s="329"/>
      <c r="F93" s="115">
        <v>30000</v>
      </c>
      <c r="G93" s="330">
        <f t="shared" ref="G93:G101" si="9">E93*F93</f>
        <v>0</v>
      </c>
      <c r="H93" s="331"/>
      <c r="I93" s="116" t="s">
        <v>699</v>
      </c>
      <c r="J93" s="116" t="str">
        <f>VLOOKUP(I93,Presupuesto!$B$11:$C$566,2,0)</f>
        <v>SERVICIOS DE CAPACITACION.</v>
      </c>
      <c r="K93" s="332" t="s">
        <v>1516</v>
      </c>
      <c r="L93" s="116" t="s">
        <v>394</v>
      </c>
    </row>
    <row r="94" spans="3:12" x14ac:dyDescent="0.25">
      <c r="C94" s="99" t="s">
        <v>48</v>
      </c>
      <c r="D94" s="531"/>
      <c r="E94" s="200">
        <f>D93</f>
        <v>0</v>
      </c>
      <c r="F94" s="100">
        <v>50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x14ac:dyDescent="0.25">
      <c r="C95" s="99" t="s">
        <v>49</v>
      </c>
      <c r="D95" s="531"/>
      <c r="E95" s="200">
        <f>D93</f>
        <v>0</v>
      </c>
      <c r="F95" s="100">
        <v>150</v>
      </c>
      <c r="G95" s="97">
        <f t="shared" si="9"/>
        <v>0</v>
      </c>
      <c r="H95" s="161"/>
      <c r="I95" s="98" t="s">
        <v>792</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531"/>
      <c r="E96" s="151">
        <v>0</v>
      </c>
      <c r="F96" s="118">
        <v>10000</v>
      </c>
      <c r="G96" s="97">
        <f t="shared" si="9"/>
        <v>0</v>
      </c>
      <c r="H96" s="161"/>
      <c r="I96" s="323" t="s">
        <v>300</v>
      </c>
      <c r="J96" s="98" t="str">
        <f>VLOOKUP(I96,Presupuesto!$B$11:$C$566,2,0)</f>
        <v>PASAJES (26100-00)</v>
      </c>
      <c r="K96" s="98" t="str">
        <f t="shared" si="10"/>
        <v>Gestión Tecnologías de Información y Comunicación</v>
      </c>
      <c r="L96" s="98" t="s">
        <v>412</v>
      </c>
    </row>
    <row r="97" spans="3:12" x14ac:dyDescent="0.25">
      <c r="C97" s="99" t="s">
        <v>417</v>
      </c>
      <c r="D97" s="531"/>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531"/>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x14ac:dyDescent="0.25">
      <c r="C99" s="99" t="s">
        <v>123</v>
      </c>
      <c r="D99" s="531"/>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x14ac:dyDescent="0.25">
      <c r="C100" s="99" t="s">
        <v>34</v>
      </c>
      <c r="D100" s="531"/>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531"/>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Gestión Tecnologías de Información y Comunicación</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0"/>
      <c r="E108" s="93"/>
      <c r="F108" s="93"/>
      <c r="G108" s="93"/>
      <c r="H108" s="76"/>
      <c r="I108" s="76"/>
      <c r="J108" s="76"/>
      <c r="K108" s="112"/>
    </row>
    <row r="109" spans="3:12"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530"/>
      <c r="E112" s="329"/>
      <c r="F112" s="115">
        <v>30000</v>
      </c>
      <c r="G112" s="330">
        <f t="shared" ref="G112:G120" si="11">E112*F112</f>
        <v>0</v>
      </c>
      <c r="H112" s="331"/>
      <c r="I112" s="116" t="s">
        <v>699</v>
      </c>
      <c r="J112" s="116" t="str">
        <f>VLOOKUP(I112,Presupuesto!$B$11:$C$566,2,0)</f>
        <v>SERVICIOS DE CAPACITACION.</v>
      </c>
      <c r="K112" s="332" t="s">
        <v>1516</v>
      </c>
      <c r="L112" s="116" t="s">
        <v>394</v>
      </c>
    </row>
    <row r="113" spans="3:12" x14ac:dyDescent="0.25">
      <c r="C113" s="99" t="s">
        <v>48</v>
      </c>
      <c r="D113" s="531"/>
      <c r="E113" s="200">
        <f>D112</f>
        <v>0</v>
      </c>
      <c r="F113" s="100">
        <v>50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x14ac:dyDescent="0.25">
      <c r="C114" s="99" t="s">
        <v>49</v>
      </c>
      <c r="D114" s="531"/>
      <c r="E114" s="200">
        <f>D112</f>
        <v>0</v>
      </c>
      <c r="F114" s="100">
        <v>150</v>
      </c>
      <c r="G114" s="97">
        <f t="shared" si="11"/>
        <v>0</v>
      </c>
      <c r="H114" s="161"/>
      <c r="I114" s="98" t="s">
        <v>792</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531"/>
      <c r="E115" s="151">
        <v>0</v>
      </c>
      <c r="F115" s="118">
        <v>10000</v>
      </c>
      <c r="G115" s="97">
        <f t="shared" si="11"/>
        <v>0</v>
      </c>
      <c r="H115" s="161"/>
      <c r="I115" s="323" t="s">
        <v>300</v>
      </c>
      <c r="J115" s="98" t="str">
        <f>VLOOKUP(I115,Presupuesto!$B$11:$C$566,2,0)</f>
        <v>PASAJES (26100-00)</v>
      </c>
      <c r="K115" s="98" t="str">
        <f t="shared" si="12"/>
        <v>Gestión Tecnologías de Información y Comunicación</v>
      </c>
      <c r="L115" s="98" t="s">
        <v>412</v>
      </c>
    </row>
    <row r="116" spans="3:12" x14ac:dyDescent="0.25">
      <c r="C116" s="99" t="s">
        <v>417</v>
      </c>
      <c r="D116" s="531"/>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x14ac:dyDescent="0.25">
      <c r="C117" s="99" t="s">
        <v>51</v>
      </c>
      <c r="D117" s="531"/>
      <c r="E117" s="200">
        <f>(D112*25)/500</f>
        <v>0</v>
      </c>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x14ac:dyDescent="0.25">
      <c r="C118" s="99" t="s">
        <v>123</v>
      </c>
      <c r="D118" s="531"/>
      <c r="E118" s="200">
        <f>D112/12</f>
        <v>0</v>
      </c>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531"/>
      <c r="E119" s="200">
        <f>D112/12</f>
        <v>0</v>
      </c>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531"/>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Gestión Tecnologías de Información y Comunicación</v>
      </c>
      <c r="L121" s="336"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70"/>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530"/>
      <c r="E131" s="329"/>
      <c r="F131" s="115">
        <v>30000</v>
      </c>
      <c r="G131" s="330">
        <f t="shared" ref="G131:G139" si="13">E131*F131</f>
        <v>0</v>
      </c>
      <c r="H131" s="331"/>
      <c r="I131" s="116" t="s">
        <v>699</v>
      </c>
      <c r="J131" s="116" t="str">
        <f>VLOOKUP(I131,Presupuesto!$B$11:$C$566,2,0)</f>
        <v>SERVICIOS DE CAPACITACION.</v>
      </c>
      <c r="K131" s="332" t="s">
        <v>1516</v>
      </c>
      <c r="L131" s="116" t="s">
        <v>394</v>
      </c>
    </row>
    <row r="132" spans="3:12" x14ac:dyDescent="0.25">
      <c r="C132" s="99" t="s">
        <v>48</v>
      </c>
      <c r="D132" s="531"/>
      <c r="E132" s="200">
        <f>D131</f>
        <v>0</v>
      </c>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x14ac:dyDescent="0.25">
      <c r="C133" s="99" t="s">
        <v>49</v>
      </c>
      <c r="D133" s="531"/>
      <c r="E133" s="200">
        <f>D131</f>
        <v>0</v>
      </c>
      <c r="F133" s="100">
        <v>150</v>
      </c>
      <c r="G133" s="97">
        <f t="shared" si="13"/>
        <v>0</v>
      </c>
      <c r="H133" s="161"/>
      <c r="I133" s="98" t="s">
        <v>792</v>
      </c>
      <c r="J133" s="98" t="str">
        <f>VLOOKUP(I133,Presupuesto!$B$11:$C$566,2,0)</f>
        <v>ALIMENTOS B EBIDAS PARA PERSONAS</v>
      </c>
      <c r="K133" s="98" t="str">
        <f t="shared" ref="K133:K140" si="14">$K$131</f>
        <v>Gestión Tecnologías de Información y Comunicación</v>
      </c>
      <c r="L133" s="98" t="s">
        <v>396</v>
      </c>
    </row>
    <row r="134" spans="3:12" x14ac:dyDescent="0.25">
      <c r="C134" s="99" t="s">
        <v>50</v>
      </c>
      <c r="D134" s="531"/>
      <c r="E134" s="151">
        <v>0</v>
      </c>
      <c r="F134" s="118">
        <v>10000</v>
      </c>
      <c r="G134" s="97">
        <f t="shared" si="13"/>
        <v>0</v>
      </c>
      <c r="H134" s="161"/>
      <c r="I134" s="323" t="s">
        <v>300</v>
      </c>
      <c r="J134" s="98" t="str">
        <f>VLOOKUP(I134,Presupuesto!$B$11:$C$566,2,0)</f>
        <v>PASAJES (26100-00)</v>
      </c>
      <c r="K134" s="98" t="str">
        <f t="shared" si="14"/>
        <v>Gestión Tecnologías de Información y Comunicación</v>
      </c>
      <c r="L134" s="98" t="s">
        <v>412</v>
      </c>
    </row>
    <row r="135" spans="3:12" x14ac:dyDescent="0.25">
      <c r="C135" s="99" t="s">
        <v>417</v>
      </c>
      <c r="D135" s="531"/>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x14ac:dyDescent="0.25">
      <c r="C136" s="99" t="s">
        <v>51</v>
      </c>
      <c r="D136" s="531"/>
      <c r="E136" s="200">
        <f>(D131*25)/500</f>
        <v>0</v>
      </c>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x14ac:dyDescent="0.25">
      <c r="C137" s="99" t="s">
        <v>123</v>
      </c>
      <c r="D137" s="531"/>
      <c r="E137" s="200">
        <f>D131/12</f>
        <v>0</v>
      </c>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531"/>
      <c r="E138" s="200">
        <f>D131/12</f>
        <v>0</v>
      </c>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531"/>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Gestión Tecnologías de Información y Comunicación</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70"/>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530"/>
      <c r="E150" s="329"/>
      <c r="F150" s="115">
        <v>30000</v>
      </c>
      <c r="G150" s="330">
        <f t="shared" ref="G150:G158" si="15">E150*F150</f>
        <v>0</v>
      </c>
      <c r="H150" s="331"/>
      <c r="I150" s="116" t="s">
        <v>699</v>
      </c>
      <c r="J150" s="116" t="str">
        <f>VLOOKUP(I150,Presupuesto!$B$11:$C$566,2,0)</f>
        <v>SERVICIOS DE CAPACITACION.</v>
      </c>
      <c r="K150" s="332" t="s">
        <v>1516</v>
      </c>
      <c r="L150" s="116" t="s">
        <v>394</v>
      </c>
    </row>
    <row r="151" spans="3:12" x14ac:dyDescent="0.25">
      <c r="C151" s="99" t="s">
        <v>48</v>
      </c>
      <c r="D151" s="531"/>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531"/>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531"/>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x14ac:dyDescent="0.25">
      <c r="C154" s="99" t="s">
        <v>417</v>
      </c>
      <c r="D154" s="531"/>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531"/>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x14ac:dyDescent="0.25">
      <c r="C156" s="99" t="s">
        <v>123</v>
      </c>
      <c r="D156" s="531"/>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531"/>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531"/>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0"/>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530"/>
      <c r="E169" s="329"/>
      <c r="F169" s="115">
        <v>30000</v>
      </c>
      <c r="G169" s="330">
        <f t="shared" ref="G169:G177" si="17">E169*F169</f>
        <v>0</v>
      </c>
      <c r="H169" s="331"/>
      <c r="I169" s="116" t="s">
        <v>699</v>
      </c>
      <c r="J169" s="116" t="str">
        <f>VLOOKUP(I169,Presupuesto!$B$11:$C$566,2,0)</f>
        <v>SERVICIOS DE CAPACITACION.</v>
      </c>
      <c r="K169" s="332" t="s">
        <v>1516</v>
      </c>
      <c r="L169" s="116" t="s">
        <v>394</v>
      </c>
    </row>
    <row r="170" spans="3:12" x14ac:dyDescent="0.25">
      <c r="C170" s="99" t="s">
        <v>48</v>
      </c>
      <c r="D170" s="531"/>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531"/>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531"/>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x14ac:dyDescent="0.25">
      <c r="C173" s="99" t="s">
        <v>417</v>
      </c>
      <c r="D173" s="531"/>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531"/>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531"/>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531"/>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531"/>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70"/>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530"/>
      <c r="E188" s="329"/>
      <c r="F188" s="115">
        <v>30000</v>
      </c>
      <c r="G188" s="330">
        <f t="shared" ref="G188:G196" si="19">E188*F188</f>
        <v>0</v>
      </c>
      <c r="H188" s="331"/>
      <c r="I188" s="116" t="s">
        <v>699</v>
      </c>
      <c r="J188" s="116" t="str">
        <f>VLOOKUP(I188,Presupuesto!$B$11:$C$566,2,0)</f>
        <v>SERVICIOS DE CAPACITACION.</v>
      </c>
      <c r="K188" s="332" t="s">
        <v>1516</v>
      </c>
      <c r="L188" s="116" t="s">
        <v>394</v>
      </c>
    </row>
    <row r="189" spans="3:12" x14ac:dyDescent="0.25">
      <c r="C189" s="99" t="s">
        <v>48</v>
      </c>
      <c r="D189" s="531"/>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531"/>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31"/>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x14ac:dyDescent="0.25">
      <c r="C192" s="99" t="s">
        <v>417</v>
      </c>
      <c r="D192" s="531"/>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531"/>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531"/>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31"/>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31"/>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70"/>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530"/>
      <c r="E207" s="329"/>
      <c r="F207" s="115">
        <v>30000</v>
      </c>
      <c r="G207" s="330">
        <f t="shared" ref="G207:G215" si="21">E207*F207</f>
        <v>0</v>
      </c>
      <c r="H207" s="331"/>
      <c r="I207" s="116" t="s">
        <v>699</v>
      </c>
      <c r="J207" s="116" t="str">
        <f>VLOOKUP(I207,Presupuesto!$B$11:$C$566,2,0)</f>
        <v>SERVICIOS DE CAPACITACION.</v>
      </c>
      <c r="K207" s="332" t="s">
        <v>1516</v>
      </c>
      <c r="L207" s="116" t="s">
        <v>394</v>
      </c>
    </row>
    <row r="208" spans="3:12" x14ac:dyDescent="0.25">
      <c r="C208" s="99" t="s">
        <v>48</v>
      </c>
      <c r="D208" s="531"/>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531"/>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31"/>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x14ac:dyDescent="0.25">
      <c r="C211" s="99" t="s">
        <v>417</v>
      </c>
      <c r="D211" s="531"/>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531"/>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531"/>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31"/>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31"/>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70"/>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530"/>
      <c r="E226" s="329"/>
      <c r="F226" s="115">
        <v>30000</v>
      </c>
      <c r="G226" s="330">
        <f t="shared" ref="G226:G234" si="23">E226*F226</f>
        <v>0</v>
      </c>
      <c r="H226" s="331"/>
      <c r="I226" s="116" t="s">
        <v>699</v>
      </c>
      <c r="J226" s="116" t="str">
        <f>VLOOKUP(I226,Presupuesto!$B$11:$C$566,2,0)</f>
        <v>SERVICIOS DE CAPACITACION.</v>
      </c>
      <c r="K226" s="332" t="s">
        <v>1516</v>
      </c>
      <c r="L226" s="116" t="s">
        <v>394</v>
      </c>
    </row>
    <row r="227" spans="3:12" x14ac:dyDescent="0.25">
      <c r="C227" s="99" t="s">
        <v>48</v>
      </c>
      <c r="D227" s="531"/>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531"/>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31"/>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x14ac:dyDescent="0.25">
      <c r="C230" s="99" t="s">
        <v>417</v>
      </c>
      <c r="D230" s="531"/>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531"/>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531"/>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31"/>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31"/>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5" zoomScale="120" zoomScaleNormal="120" workbookViewId="0">
      <selection activeCell="G59" sqref="G59"/>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1453</v>
      </c>
      <c r="K2" s="122" t="s">
        <v>1364</v>
      </c>
      <c r="L2" s="122" t="s">
        <v>1365</v>
      </c>
      <c r="M2" s="122" t="s">
        <v>1366</v>
      </c>
      <c r="N2" s="122" t="s">
        <v>1367</v>
      </c>
      <c r="O2" s="122" t="s">
        <v>1368</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4">
        <f>SUMIF(C:C,$C$10,D:D)</f>
        <v>646387.15500000003</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499381.74</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370" t="s">
        <v>1557</v>
      </c>
      <c r="E13" s="93"/>
      <c r="F13" s="93"/>
      <c r="G13" s="93"/>
      <c r="H13" s="76"/>
      <c r="I13" s="76"/>
      <c r="J13" s="76"/>
      <c r="K13" s="153"/>
      <c r="CA13" s="304"/>
    </row>
    <row r="14" spans="1:555" ht="18.75" x14ac:dyDescent="0.2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Digitalización de la documentación administrativa y recibida en la Tesorería General, como Ordenes de Pago y documentos varios</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hidden="1"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1516</v>
      </c>
      <c r="L17" s="98" t="s">
        <v>394</v>
      </c>
      <c r="CA17" s="304"/>
    </row>
    <row r="18" spans="3:79" hidden="1"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4"/>
    </row>
    <row r="19" spans="3:79" ht="15.75" hidden="1"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4"/>
    </row>
    <row r="20" spans="3:79" ht="15.75" hidden="1"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hidden="1"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hidden="1"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hidden="1"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hidden="1"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hidden="1"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hidden="1"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hidden="1"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hidden="1"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hidden="1"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hidden="1"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hidden="1"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hidden="1"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hidden="1"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hidden="1"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hidden="1"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hidden="1"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hidden="1"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hidden="1"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hidden="1"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hidden="1"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hidden="1"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hidden="1"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hidden="1"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hidden="1"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hidden="1"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hidden="1"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hidden="1"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hidden="1"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hidden="1"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hidden="1"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hidden="1"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hidden="1"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hidden="1"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hidden="1"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hidden="1"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hidden="1"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hidden="1"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hidden="1"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v>4</v>
      </c>
      <c r="E59" s="152">
        <v>12</v>
      </c>
      <c r="F59" s="507">
        <v>9247.81</v>
      </c>
      <c r="G59" s="113">
        <f>D59*E59*F59</f>
        <v>443894.88</v>
      </c>
      <c r="H59" s="166" t="s">
        <v>1508</v>
      </c>
      <c r="I59" s="114" t="s">
        <v>564</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36991.24</v>
      </c>
      <c r="G60" s="97">
        <f>F60</f>
        <v>36991.24</v>
      </c>
      <c r="H60" s="164" t="s">
        <v>1508</v>
      </c>
      <c r="I60" s="101" t="s">
        <v>564</v>
      </c>
      <c r="J60" s="101" t="str">
        <f>VLOOKUP(I60,Presupuesto!$B$11:$C$565,2,0)</f>
        <v>CONTRATOS ESPECIALES</v>
      </c>
      <c r="K60" s="98" t="str">
        <f t="shared" si="1"/>
        <v>Gestión Tecnologías de Información y Comunicación</v>
      </c>
      <c r="L60" s="98" t="s">
        <v>404</v>
      </c>
    </row>
    <row r="61" spans="3:12" x14ac:dyDescent="0.25">
      <c r="C61" s="172" t="s">
        <v>59</v>
      </c>
      <c r="D61" s="163"/>
      <c r="E61" s="154">
        <v>0</v>
      </c>
      <c r="F61" s="100">
        <f>IF(E59&lt;6,"",((E59-6)/12)*(G59/E59))</f>
        <v>18495.62</v>
      </c>
      <c r="G61" s="97">
        <f>F61</f>
        <v>18495.62</v>
      </c>
      <c r="H61" s="164" t="s">
        <v>1508</v>
      </c>
      <c r="I61" s="101" t="s">
        <v>564</v>
      </c>
      <c r="J61" s="101" t="str">
        <f>VLOOKUP(I61,Presupuesto!$B$11:$C$565,2,0)</f>
        <v>CONTRATOS ESPECIALES</v>
      </c>
      <c r="K61" s="98" t="str">
        <f t="shared" si="1"/>
        <v>Gestión Tecnologías de Información y Comunicación</v>
      </c>
      <c r="L61" s="98" t="s">
        <v>398</v>
      </c>
    </row>
    <row r="62" spans="3:12" ht="15.75" hidden="1"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hidden="1"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hidden="1"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hidden="1" thickBot="1" x14ac:dyDescent="0.3">
      <c r="C65" s="140" t="s">
        <v>61</v>
      </c>
      <c r="D65" s="199"/>
      <c r="E65" s="152">
        <v>12</v>
      </c>
      <c r="F65" s="118">
        <v>30000</v>
      </c>
      <c r="G65" s="113">
        <f>D65*E65*F65</f>
        <v>0</v>
      </c>
      <c r="H65" s="166" t="s">
        <v>129</v>
      </c>
      <c r="I65" s="114" t="s">
        <v>254</v>
      </c>
      <c r="J65" s="114" t="str">
        <f>VLOOKUP(I65,Presupuesto!$B$11:$C$565,2,0)</f>
        <v>RESTRIBUCIONES A PERSONAL DIRECTIVO Y DE CONTROL (11300-00)</v>
      </c>
      <c r="K65" s="98" t="str">
        <f t="shared" si="1"/>
        <v>Gestión Tecnologías de Información y Comunicación</v>
      </c>
      <c r="L65" s="98" t="s">
        <v>394</v>
      </c>
    </row>
    <row r="66" spans="3:12" hidden="1"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hidden="1"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147005.41500000001</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70" t="s">
        <v>1557</v>
      </c>
      <c r="E73" s="93"/>
      <c r="F73" s="93"/>
      <c r="G73" s="93"/>
      <c r="H73" s="76"/>
      <c r="I73" s="76"/>
      <c r="J73" s="76"/>
      <c r="K73" s="153"/>
    </row>
    <row r="74" spans="3:12" ht="18.75" x14ac:dyDescent="0.25">
      <c r="C74" s="211"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Digitalización de la documentación administrativa y recibida en la Tesorería General, como Ordenes de Pago y documentos varios</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hidden="1"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1453</v>
      </c>
      <c r="L77" s="98" t="s">
        <v>394</v>
      </c>
    </row>
    <row r="78" spans="3:12" hidden="1"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hidden="1"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hidden="1"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hidden="1"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hidden="1"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hidden="1"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hidden="1"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hidden="1"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hidden="1" thickBot="1" x14ac:dyDescent="0.3">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Posgrado</v>
      </c>
      <c r="L86" s="98" t="s">
        <v>395</v>
      </c>
    </row>
    <row r="87" spans="3:12" hidden="1"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hidden="1"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hidden="1"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hidden="1"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hidden="1"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hidden="1"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hidden="1"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hidden="1"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hidden="1"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hidden="1"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hidden="1"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hidden="1"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hidden="1"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hidden="1"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hidden="1"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hidden="1"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hidden="1"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hidden="1"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hidden="1"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hidden="1"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hidden="1"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hidden="1"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hidden="1"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hidden="1"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hidden="1"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hidden="1"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hidden="1"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hidden="1"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hidden="1"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hidden="1"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hidden="1"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hidden="1"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v>1</v>
      </c>
      <c r="E119" s="152">
        <v>12</v>
      </c>
      <c r="F119" s="139">
        <v>10889.29</v>
      </c>
      <c r="G119" s="113">
        <f>D119*E119*F119</f>
        <v>130671.48000000001</v>
      </c>
      <c r="H119" s="166" t="s">
        <v>1508</v>
      </c>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10889.29</v>
      </c>
      <c r="G120" s="97">
        <f>F120</f>
        <v>10889.29</v>
      </c>
      <c r="H120" s="164" t="s">
        <v>1508</v>
      </c>
      <c r="I120" s="101" t="s">
        <v>564</v>
      </c>
      <c r="J120" s="101" t="str">
        <f>VLOOKUP(I120,Presupuesto!$B$11:$C$565,2,0)</f>
        <v>CONTRATOS ESPECIALES</v>
      </c>
      <c r="K120" s="98" t="str">
        <f t="shared" si="3"/>
        <v>Posgrado</v>
      </c>
      <c r="L120" s="98" t="s">
        <v>404</v>
      </c>
    </row>
    <row r="121" spans="3:12" x14ac:dyDescent="0.25">
      <c r="C121" s="172" t="s">
        <v>59</v>
      </c>
      <c r="D121" s="163"/>
      <c r="E121" s="154">
        <v>0</v>
      </c>
      <c r="F121" s="100">
        <f>IF(E119&lt;6,"",((E119-6)/12)*(G119/E119))</f>
        <v>5444.6450000000004</v>
      </c>
      <c r="G121" s="97">
        <f>F121</f>
        <v>5444.6450000000004</v>
      </c>
      <c r="H121" s="164" t="s">
        <v>1508</v>
      </c>
      <c r="I121" s="101" t="s">
        <v>564</v>
      </c>
      <c r="J121" s="101" t="str">
        <f>VLOOKUP(I121,Presupuesto!$B$11:$C$565,2,0)</f>
        <v>CONTRATOS ESPECIALES</v>
      </c>
      <c r="K121" s="98" t="str">
        <f t="shared" si="3"/>
        <v>Posgrado</v>
      </c>
      <c r="L121" s="98" t="s">
        <v>398</v>
      </c>
    </row>
    <row r="122" spans="3:12" ht="15.75" hidden="1"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hidden="1"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hidden="1"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hidden="1"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hidden="1"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hidden="1"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70"/>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1453</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70"/>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1453</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0"/>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1453</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0"/>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1453</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0"/>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1453</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0"/>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1453</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0"/>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1453</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0"/>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1453</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0"/>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1453</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0"/>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1453</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0"/>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1453</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0"/>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1453</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0"/>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1453</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0"/>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1478</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F9" zoomScale="130" zoomScaleNormal="130" workbookViewId="0">
      <selection activeCell="M23" sqref="M23"/>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2">
        <f>SUMIF($C:$C,$C$10,D:D)</f>
        <v>100000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100000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1558</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Implantación del Sitema  de Pago con Crédito a Cuenta de todos los pagos que se realizan en la Tesorería General.</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c r="E17" s="96">
        <v>2800</v>
      </c>
      <c r="F17" s="97">
        <f>D17*E17</f>
        <v>0</v>
      </c>
      <c r="G17" s="161"/>
      <c r="H17" s="98" t="s">
        <v>985</v>
      </c>
      <c r="I17" s="98" t="str">
        <f>VLOOKUP(H17,Presupuesto!$B$11:$C$565,2,0)</f>
        <v>MUEBLES VARIOS DE OFICINA</v>
      </c>
      <c r="J17" s="219" t="s">
        <v>1453</v>
      </c>
      <c r="K17" s="98" t="s">
        <v>404</v>
      </c>
    </row>
    <row r="18" spans="2:11" ht="32.25" customHeight="1" x14ac:dyDescent="0.25">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x14ac:dyDescent="0.25">
      <c r="B19" s="93"/>
      <c r="C19" s="99" t="s">
        <v>65</v>
      </c>
      <c r="D19" s="151"/>
      <c r="E19" s="100">
        <v>1000</v>
      </c>
      <c r="F19" s="97">
        <f t="shared" ref="F19:F26" si="1">D19*E19</f>
        <v>0</v>
      </c>
      <c r="G19" s="161"/>
      <c r="H19" s="101" t="s">
        <v>985</v>
      </c>
      <c r="I19" s="98" t="str">
        <f>VLOOKUP(H19,Presupuesto!$B$11:$C$565,2,0)</f>
        <v>MUEBLES VARIOS DE OFICINA</v>
      </c>
      <c r="J19" s="98" t="str">
        <f t="shared" si="0"/>
        <v>Posgrado</v>
      </c>
      <c r="K19" s="98" t="s">
        <v>395</v>
      </c>
    </row>
    <row r="20" spans="2:11" x14ac:dyDescent="0.25">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x14ac:dyDescent="0.25">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x14ac:dyDescent="0.25">
      <c r="B22" s="93"/>
      <c r="C22" s="99" t="s">
        <v>68</v>
      </c>
      <c r="D22" s="151"/>
      <c r="E22" s="100">
        <v>10000</v>
      </c>
      <c r="F22" s="97">
        <f t="shared" si="1"/>
        <v>0</v>
      </c>
      <c r="G22" s="161"/>
      <c r="H22" s="101" t="s">
        <v>985</v>
      </c>
      <c r="I22" s="98" t="str">
        <f>VLOOKUP(H22,Presupuesto!$B$11:$C$565,2,0)</f>
        <v>MUEBLES VARIOS DE OFICINA</v>
      </c>
      <c r="J22" s="98" t="str">
        <f t="shared" si="0"/>
        <v>Posgrado</v>
      </c>
      <c r="K22" s="98" t="s">
        <v>395</v>
      </c>
    </row>
    <row r="23" spans="2:11" x14ac:dyDescent="0.25">
      <c r="B23" s="93"/>
      <c r="C23" s="99" t="s">
        <v>69</v>
      </c>
      <c r="D23" s="151"/>
      <c r="E23" s="100">
        <v>8000</v>
      </c>
      <c r="F23" s="97">
        <f t="shared" si="1"/>
        <v>0</v>
      </c>
      <c r="G23" s="161"/>
      <c r="H23" s="101" t="s">
        <v>988</v>
      </c>
      <c r="I23" s="98" t="str">
        <f>VLOOKUP(H23,Presupuesto!$B$11:$C$565,2,0)</f>
        <v>EQUIPOS VARIOS DE OFICINA</v>
      </c>
      <c r="J23" s="98" t="str">
        <f t="shared" si="0"/>
        <v>Posgrado</v>
      </c>
      <c r="K23" s="98" t="s">
        <v>395</v>
      </c>
    </row>
    <row r="24" spans="2:11" x14ac:dyDescent="0.25">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x14ac:dyDescent="0.25">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ht="15.75" thickBot="1" x14ac:dyDescent="0.3">
      <c r="B26" s="93"/>
      <c r="C26" s="102" t="s">
        <v>1559</v>
      </c>
      <c r="D26" s="159">
        <v>1</v>
      </c>
      <c r="E26" s="104">
        <v>100000</v>
      </c>
      <c r="F26" s="105">
        <f t="shared" si="1"/>
        <v>100000</v>
      </c>
      <c r="G26" s="162" t="s">
        <v>1508</v>
      </c>
      <c r="H26" s="106" t="s">
        <v>988</v>
      </c>
      <c r="I26" s="106" t="str">
        <f>VLOOKUP(H26,Presupuesto!$B$11:$C$565,2,0)</f>
        <v>EQUIPOS VARIOS DE OFICINA</v>
      </c>
      <c r="J26" s="106" t="str">
        <f t="shared" si="0"/>
        <v>Posgrado</v>
      </c>
      <c r="K26" s="124" t="s">
        <v>396</v>
      </c>
    </row>
    <row r="27" spans="2:11" x14ac:dyDescent="0.25">
      <c r="B27" s="93"/>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70"/>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1453</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70"/>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1453</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x14ac:dyDescent="0.3">
      <c r="C66" s="337"/>
      <c r="D66" s="338"/>
      <c r="E66" s="339"/>
      <c r="F66" s="339"/>
      <c r="G66" s="340"/>
      <c r="H66" s="339"/>
      <c r="I66" s="339"/>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70"/>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1453</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70"/>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1453</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7"/>
      <c r="D104" s="338"/>
      <c r="E104" s="339"/>
      <c r="F104" s="339"/>
      <c r="G104" s="340"/>
      <c r="H104" s="339"/>
      <c r="I104" s="339"/>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70"/>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1453</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70"/>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1453</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7"/>
      <c r="D142" s="338"/>
      <c r="E142" s="339"/>
      <c r="F142" s="339"/>
      <c r="G142" s="340"/>
      <c r="H142" s="339"/>
      <c r="I142" s="339"/>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70"/>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1453</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70"/>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1453</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7"/>
      <c r="D180" s="338"/>
      <c r="E180" s="339"/>
      <c r="F180" s="339"/>
      <c r="G180" s="340"/>
      <c r="H180" s="339"/>
      <c r="I180" s="339"/>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70"/>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1453</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70"/>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1453</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7"/>
      <c r="D218" s="338"/>
      <c r="E218" s="339"/>
      <c r="F218" s="339"/>
      <c r="G218" s="340"/>
      <c r="H218" s="339"/>
      <c r="I218" s="339"/>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70"/>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1478</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29" zoomScaleNormal="100" workbookViewId="0">
      <selection activeCell="F40" sqref="F40:F49"/>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32.7109375" style="77" customWidth="1"/>
    <col min="8" max="8" width="16.42578125" style="86" customWidth="1"/>
    <col min="9" max="9" width="58.42578125" style="86" customWidth="1"/>
    <col min="10" max="10" width="70.7109375" style="86"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325000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175000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1545</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Instalacion Software de caja para la automatizacion de cobro de los servicios del plan de Arbitrio y otros en los Centros Regionales</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v>6</v>
      </c>
      <c r="E17" s="96">
        <f>HLOOKUP($C17,$CB$2:$CE$3,2,0)</f>
        <v>15000</v>
      </c>
      <c r="F17" s="97">
        <f>D17*E17</f>
        <v>90000</v>
      </c>
      <c r="G17" s="165" t="s">
        <v>1508</v>
      </c>
      <c r="H17" s="98" t="s">
        <v>1014</v>
      </c>
      <c r="I17" s="98" t="str">
        <f>VLOOKUP(H17,Presupuesto!$B$11:$C$565,2,0)</f>
        <v>EQUIPO DE COMPUTACION</v>
      </c>
      <c r="J17" s="219" t="s">
        <v>1364</v>
      </c>
      <c r="K17" s="98" t="s">
        <v>399</v>
      </c>
      <c r="L17" s="98" t="s">
        <v>1546</v>
      </c>
    </row>
    <row r="18" spans="2:12" x14ac:dyDescent="0.25">
      <c r="B18" s="93"/>
      <c r="C18" s="306" t="s">
        <v>1337</v>
      </c>
      <c r="D18" s="151"/>
      <c r="E18" s="96">
        <f>HLOOKUP($C18,$CB$2:$CE$3,2,0)</f>
        <v>35000</v>
      </c>
      <c r="F18" s="97">
        <f>D18*E18</f>
        <v>0</v>
      </c>
      <c r="G18" s="165" t="s">
        <v>129</v>
      </c>
      <c r="H18" s="101" t="s">
        <v>1014</v>
      </c>
      <c r="I18" s="101" t="str">
        <f>VLOOKUP(H18,Presupuesto!$B$11:$C$565,2,0)</f>
        <v>EQUIPO DE COMPUTACION</v>
      </c>
      <c r="J18" s="98" t="str">
        <f t="shared" ref="J18:J29" si="0">$J$17</f>
        <v>Gestión Administrativa y  financiera en apoyo al Desarrollo Académico</v>
      </c>
      <c r="K18" s="98" t="s">
        <v>396</v>
      </c>
      <c r="L18" s="98"/>
    </row>
    <row r="19" spans="2:12" x14ac:dyDescent="0.25">
      <c r="B19" s="93"/>
      <c r="C19" s="99" t="s">
        <v>73</v>
      </c>
      <c r="D19" s="151"/>
      <c r="E19" s="100">
        <v>25000</v>
      </c>
      <c r="F19" s="97">
        <f t="shared" ref="F19:F30" si="1">D19*E19</f>
        <v>0</v>
      </c>
      <c r="G19" s="165"/>
      <c r="H19" s="101" t="s">
        <v>986</v>
      </c>
      <c r="I19" s="101" t="str">
        <f>VLOOKUP(H19,Presupuesto!$B$11:$C$565,2,0)</f>
        <v>EQUIPOS VARIOS DE OFICINA</v>
      </c>
      <c r="J19" s="98" t="str">
        <f t="shared" si="0"/>
        <v>Gestión Administrativa y  financiera en apoyo al Desarrollo Académico</v>
      </c>
      <c r="K19" s="98" t="s">
        <v>395</v>
      </c>
      <c r="L19" s="98"/>
    </row>
    <row r="20" spans="2:12" x14ac:dyDescent="0.25">
      <c r="B20" s="93"/>
      <c r="C20" s="99" t="s">
        <v>1550</v>
      </c>
      <c r="D20" s="151">
        <v>1</v>
      </c>
      <c r="E20" s="100">
        <v>10000</v>
      </c>
      <c r="F20" s="97">
        <f t="shared" si="1"/>
        <v>10000</v>
      </c>
      <c r="G20" s="165" t="s">
        <v>1508</v>
      </c>
      <c r="H20" s="101" t="s">
        <v>1014</v>
      </c>
      <c r="I20" s="101" t="str">
        <f>VLOOKUP(H20,Presupuesto!$B$11:$C$565,2,0)</f>
        <v>EQUIPO DE COMPUTACION</v>
      </c>
      <c r="J20" s="98" t="str">
        <f t="shared" si="0"/>
        <v>Gestión Administrativa y  financiera en apoyo al Desarrollo Académico</v>
      </c>
      <c r="K20" s="98" t="s">
        <v>399</v>
      </c>
      <c r="L20" s="98" t="s">
        <v>1547</v>
      </c>
    </row>
    <row r="21" spans="2:12" x14ac:dyDescent="0.25">
      <c r="B21" s="93"/>
      <c r="C21" s="99" t="s">
        <v>1548</v>
      </c>
      <c r="D21" s="151">
        <v>12</v>
      </c>
      <c r="E21" s="100">
        <v>5000</v>
      </c>
      <c r="F21" s="97">
        <f t="shared" si="1"/>
        <v>60000</v>
      </c>
      <c r="G21" s="165" t="s">
        <v>1508</v>
      </c>
      <c r="H21" s="101" t="s">
        <v>1014</v>
      </c>
      <c r="I21" s="101" t="str">
        <f>VLOOKUP(H21,Presupuesto!$B$11:$C$565,2,0)</f>
        <v>EQUIPO DE COMPUTACION</v>
      </c>
      <c r="J21" s="98" t="str">
        <f t="shared" si="0"/>
        <v>Gestión Administrativa y  financiera en apoyo al Desarrollo Académico</v>
      </c>
      <c r="K21" s="98" t="s">
        <v>399</v>
      </c>
      <c r="L21" s="98" t="s">
        <v>1547</v>
      </c>
    </row>
    <row r="22" spans="2:12" x14ac:dyDescent="0.25">
      <c r="B22" s="93"/>
      <c r="C22" s="505" t="s">
        <v>1549</v>
      </c>
      <c r="D22" s="151">
        <v>6</v>
      </c>
      <c r="E22" s="100">
        <v>2500</v>
      </c>
      <c r="F22" s="97">
        <f t="shared" si="1"/>
        <v>15000</v>
      </c>
      <c r="G22" s="165" t="s">
        <v>1508</v>
      </c>
      <c r="H22" s="101" t="s">
        <v>1014</v>
      </c>
      <c r="I22" s="101" t="str">
        <f>VLOOKUP(H22,Presupuesto!$B$11:$C$565,2,0)</f>
        <v>EQUIPO DE COMPUTACION</v>
      </c>
      <c r="J22" s="98" t="str">
        <f t="shared" si="0"/>
        <v>Gestión Administrativa y  financiera en apoyo al Desarrollo Académico</v>
      </c>
      <c r="K22" s="98" t="s">
        <v>399</v>
      </c>
      <c r="L22" s="98" t="s">
        <v>1547</v>
      </c>
    </row>
    <row r="23" spans="2:12" x14ac:dyDescent="0.25">
      <c r="B23" s="93"/>
      <c r="C23" s="99" t="s">
        <v>76</v>
      </c>
      <c r="D23" s="151"/>
      <c r="E23" s="100">
        <v>15000</v>
      </c>
      <c r="F23" s="97">
        <f t="shared" si="1"/>
        <v>0</v>
      </c>
      <c r="G23" s="165"/>
      <c r="H23" s="101" t="s">
        <v>1000</v>
      </c>
      <c r="I23" s="101" t="str">
        <f>VLOOKUP(H23,Presupuesto!$B$11:$C$565,2,0)</f>
        <v>EQUIPO DE TRANSPORTE TRACCION Y ELEVACION</v>
      </c>
      <c r="J23" s="98" t="str">
        <f t="shared" si="0"/>
        <v>Gestión Administrativa y  financiera en apoyo al Desarrollo Académico</v>
      </c>
      <c r="K23" s="98" t="s">
        <v>395</v>
      </c>
      <c r="L23" s="98"/>
    </row>
    <row r="24" spans="2:12" x14ac:dyDescent="0.25">
      <c r="B24" s="93"/>
      <c r="C24" s="99" t="s">
        <v>77</v>
      </c>
      <c r="D24" s="151"/>
      <c r="E24" s="100">
        <v>10000</v>
      </c>
      <c r="F24" s="97">
        <f t="shared" si="1"/>
        <v>0</v>
      </c>
      <c r="G24" s="165"/>
      <c r="H24" s="101" t="s">
        <v>1000</v>
      </c>
      <c r="I24" s="101" t="str">
        <f>VLOOKUP(H24,Presupuesto!$B$11:$C$565,2,0)</f>
        <v>EQUIPO DE TRANSPORTE TRACCION Y ELEVACION</v>
      </c>
      <c r="J24" s="98" t="str">
        <f t="shared" si="0"/>
        <v>Gestión Administrativa y  financiera en apoyo al Desarrollo Académico</v>
      </c>
      <c r="K24" s="98" t="s">
        <v>403</v>
      </c>
      <c r="L24" s="98"/>
    </row>
    <row r="25" spans="2:12" x14ac:dyDescent="0.25">
      <c r="C25" s="99" t="s">
        <v>78</v>
      </c>
      <c r="D25" s="151"/>
      <c r="E25" s="100">
        <v>10000</v>
      </c>
      <c r="F25" s="97">
        <f t="shared" si="1"/>
        <v>0</v>
      </c>
      <c r="G25" s="165"/>
      <c r="H25" s="101" t="s">
        <v>1046</v>
      </c>
      <c r="I25" s="101" t="str">
        <f>VLOOKUP(H25,Presupuesto!$B$11:$C$565,2,0)</f>
        <v>APLICACIONES INFORMATICAS</v>
      </c>
      <c r="J25" s="98" t="str">
        <f t="shared" si="0"/>
        <v>Gestión Administrativa y  financiera en apoyo al Desarrollo Académico</v>
      </c>
      <c r="K25" s="98" t="s">
        <v>399</v>
      </c>
      <c r="L25" s="98"/>
    </row>
    <row r="26" spans="2:12" x14ac:dyDescent="0.25">
      <c r="C26" s="109" t="s">
        <v>79</v>
      </c>
      <c r="D26" s="151"/>
      <c r="E26" s="100">
        <v>2000</v>
      </c>
      <c r="F26" s="97">
        <f t="shared" si="1"/>
        <v>0</v>
      </c>
      <c r="G26" s="165"/>
      <c r="H26" s="110" t="s">
        <v>1014</v>
      </c>
      <c r="I26" s="110" t="str">
        <f>VLOOKUP(H26,Presupuesto!$B$11:$C$565,2,0)</f>
        <v>EQUIPO DE COMPUTACION</v>
      </c>
      <c r="J26" s="98" t="str">
        <f t="shared" si="0"/>
        <v>Gestión Administrativa y  financiera en apoyo al Desarrollo Académico</v>
      </c>
      <c r="K26" s="98" t="s">
        <v>395</v>
      </c>
      <c r="L26" s="98"/>
    </row>
    <row r="27" spans="2:12" x14ac:dyDescent="0.25">
      <c r="C27" s="109" t="s">
        <v>1481</v>
      </c>
      <c r="D27" s="151"/>
      <c r="E27" s="100">
        <v>1500</v>
      </c>
      <c r="F27" s="97">
        <f t="shared" si="1"/>
        <v>0</v>
      </c>
      <c r="G27" s="165"/>
      <c r="H27" s="110" t="s">
        <v>946</v>
      </c>
      <c r="I27" s="110" t="str">
        <f>VLOOKUP(H27,Presupuesto!$B$11:$C$565,2,0)</f>
        <v>UTILES Y MATERIALES ELECTRICOS</v>
      </c>
      <c r="J27" s="98" t="str">
        <f t="shared" si="0"/>
        <v>Gestión Administrativa y  financiera en apoyo al Desarrollo Académico</v>
      </c>
      <c r="K27" s="98" t="s">
        <v>395</v>
      </c>
      <c r="L27" s="98"/>
    </row>
    <row r="28" spans="2:12" x14ac:dyDescent="0.25">
      <c r="C28" s="109" t="s">
        <v>80</v>
      </c>
      <c r="D28" s="151"/>
      <c r="E28" s="100">
        <v>1500</v>
      </c>
      <c r="F28" s="97">
        <f t="shared" si="1"/>
        <v>0</v>
      </c>
      <c r="G28" s="165"/>
      <c r="H28" s="110" t="s">
        <v>1014</v>
      </c>
      <c r="I28" s="110" t="str">
        <f>VLOOKUP(H28,Presupuesto!$B$11:$C$565,2,0)</f>
        <v>EQUIPO DE COMPUTACION</v>
      </c>
      <c r="J28" s="98" t="str">
        <f t="shared" si="0"/>
        <v>Gestión Administrativa y  financiera en apoyo al Desarrollo Académico</v>
      </c>
      <c r="K28" s="98" t="s">
        <v>395</v>
      </c>
      <c r="L28" s="98"/>
    </row>
    <row r="29" spans="2:12" x14ac:dyDescent="0.25">
      <c r="C29" s="109" t="s">
        <v>81</v>
      </c>
      <c r="D29" s="151"/>
      <c r="E29" s="100">
        <v>500</v>
      </c>
      <c r="F29" s="97">
        <f t="shared" si="1"/>
        <v>0</v>
      </c>
      <c r="G29" s="165"/>
      <c r="H29" s="110" t="s">
        <v>955</v>
      </c>
      <c r="I29" s="110" t="str">
        <f>VLOOKUP(H29,Presupuesto!$B$11:$C$565,2,0)</f>
        <v>OTROS RESPUESTOS Y ACCESORIOS MENORES</v>
      </c>
      <c r="J29" s="98" t="str">
        <f t="shared" si="0"/>
        <v>Gestión Administrativa y  financiera en apoyo al Desarrollo Académico</v>
      </c>
      <c r="K29" s="98" t="s">
        <v>395</v>
      </c>
      <c r="L29" s="98"/>
    </row>
    <row r="30" spans="2:12" ht="15.75" thickBot="1" x14ac:dyDescent="0.3">
      <c r="B30" s="93"/>
      <c r="C30" s="102" t="s">
        <v>82</v>
      </c>
      <c r="D30" s="159"/>
      <c r="E30" s="104">
        <v>20</v>
      </c>
      <c r="F30" s="105">
        <f t="shared" si="1"/>
        <v>0</v>
      </c>
      <c r="G30" s="162"/>
      <c r="H30" s="106" t="s">
        <v>955</v>
      </c>
      <c r="I30" s="106" t="str">
        <f>VLOOKUP(H30,Presupuesto!$B$11:$C$565,2,0)</f>
        <v>OTROS RESPUESTOS Y ACCESORIOS MENORES</v>
      </c>
      <c r="J30" s="106" t="str">
        <f t="shared" ref="J30" si="2">$J$17</f>
        <v>Gestión Administrativa y  financiera en apoyo al Desarrollo Académico</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120000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70" t="s">
        <v>1557</v>
      </c>
      <c r="E36" s="93"/>
      <c r="F36" s="93"/>
      <c r="G36" s="93"/>
      <c r="H36" s="76"/>
      <c r="I36" s="76"/>
      <c r="J36" s="76"/>
      <c r="K36" s="112"/>
    </row>
    <row r="37" spans="3:12" ht="18.75" x14ac:dyDescent="0.25">
      <c r="C37" s="211"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Digitalización de la documentación administrativa y recibida en la Tesorería General, como Ordenes de Pago y documentos varios</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6" t="s">
        <v>1339</v>
      </c>
      <c r="D40" s="158">
        <v>5</v>
      </c>
      <c r="E40" s="96">
        <f>HLOOKUP($C40,$CB$2:$CE$3,2,0)</f>
        <v>15000</v>
      </c>
      <c r="F40" s="97">
        <f>D40*E40</f>
        <v>75000</v>
      </c>
      <c r="G40" s="165" t="s">
        <v>1508</v>
      </c>
      <c r="H40" s="98" t="s">
        <v>1014</v>
      </c>
      <c r="I40" s="98" t="str">
        <f>VLOOKUP(H40,Presupuesto!$B$11:$C$565,2,0)</f>
        <v>EQUIPO DE COMPUTACION</v>
      </c>
      <c r="J40" s="219" t="s">
        <v>1453</v>
      </c>
      <c r="K40" s="98" t="s">
        <v>396</v>
      </c>
      <c r="L40" s="98"/>
    </row>
    <row r="41" spans="3:12" x14ac:dyDescent="0.25">
      <c r="C41" s="306" t="s">
        <v>1337</v>
      </c>
      <c r="D41" s="151"/>
      <c r="E41" s="96">
        <f>HLOOKUP($C41,$CB$2:$CE$3,2,0)</f>
        <v>35000</v>
      </c>
      <c r="F41" s="97">
        <f>D41*E41</f>
        <v>0</v>
      </c>
      <c r="G41" s="165"/>
      <c r="H41" s="101" t="s">
        <v>1014</v>
      </c>
      <c r="I41" s="101" t="str">
        <f>VLOOKUP(H41,Presupuesto!$B$11:$C$565,2,0)</f>
        <v>EQUIPO DE COMPUTACION</v>
      </c>
      <c r="J41" s="98" t="str">
        <f>$J$40</f>
        <v>Posgrado</v>
      </c>
      <c r="K41" s="98" t="s">
        <v>412</v>
      </c>
      <c r="L41" s="98"/>
    </row>
    <row r="42" spans="3:12" x14ac:dyDescent="0.25">
      <c r="C42" s="99" t="s">
        <v>1563</v>
      </c>
      <c r="D42" s="151"/>
      <c r="E42" s="100">
        <v>4000</v>
      </c>
      <c r="F42" s="97">
        <f t="shared" ref="F42:F53" si="3">D42*E42</f>
        <v>0</v>
      </c>
      <c r="G42" s="165"/>
      <c r="H42" s="101" t="s">
        <v>986</v>
      </c>
      <c r="I42" s="101" t="str">
        <f>VLOOKUP(H42,Presupuesto!$B$11:$C$565,2,0)</f>
        <v>EQUIPOS VARIOS DE OFICINA</v>
      </c>
      <c r="J42" s="98" t="str">
        <f t="shared" ref="J42:J53" si="4">$J$40</f>
        <v>Posgrado</v>
      </c>
      <c r="K42" s="98" t="s">
        <v>396</v>
      </c>
      <c r="L42" s="98"/>
    </row>
    <row r="43" spans="3:12" x14ac:dyDescent="0.25">
      <c r="C43" s="99" t="s">
        <v>1560</v>
      </c>
      <c r="D43" s="151">
        <v>1</v>
      </c>
      <c r="E43" s="100">
        <v>10000</v>
      </c>
      <c r="F43" s="97">
        <f t="shared" si="3"/>
        <v>10000</v>
      </c>
      <c r="G43" s="165" t="s">
        <v>1508</v>
      </c>
      <c r="H43" s="101" t="s">
        <v>1014</v>
      </c>
      <c r="I43" s="101" t="str">
        <f>VLOOKUP(H43,Presupuesto!$B$11:$C$565,2,0)</f>
        <v>EQUIPO DE COMPUTACION</v>
      </c>
      <c r="J43" s="98" t="str">
        <f t="shared" si="4"/>
        <v>Posgrado</v>
      </c>
      <c r="K43" s="98" t="s">
        <v>398</v>
      </c>
      <c r="L43" s="98"/>
    </row>
    <row r="44" spans="3:12" x14ac:dyDescent="0.25">
      <c r="C44" s="99" t="s">
        <v>1562</v>
      </c>
      <c r="D44" s="151">
        <v>1</v>
      </c>
      <c r="E44" s="100">
        <v>5000</v>
      </c>
      <c r="F44" s="97">
        <f t="shared" si="3"/>
        <v>5000</v>
      </c>
      <c r="G44" s="165" t="s">
        <v>1508</v>
      </c>
      <c r="H44" s="101" t="s">
        <v>1014</v>
      </c>
      <c r="I44" s="101" t="str">
        <f>VLOOKUP(H44,Presupuesto!$B$11:$C$565,2,0)</f>
        <v>EQUIPO DE COMPUTACION</v>
      </c>
      <c r="J44" s="98" t="str">
        <f t="shared" si="4"/>
        <v>Posgrado</v>
      </c>
      <c r="K44" s="98" t="s">
        <v>398</v>
      </c>
      <c r="L44" s="98"/>
    </row>
    <row r="45" spans="3:12" x14ac:dyDescent="0.25">
      <c r="C45" s="99" t="s">
        <v>35</v>
      </c>
      <c r="D45" s="151"/>
      <c r="E45" s="100">
        <v>13000</v>
      </c>
      <c r="F45" s="97">
        <f t="shared" si="3"/>
        <v>0</v>
      </c>
      <c r="G45" s="165"/>
      <c r="H45" s="101" t="s">
        <v>1000</v>
      </c>
      <c r="I45" s="101" t="str">
        <f>VLOOKUP(H45,Presupuesto!$B$11:$C$565,2,0)</f>
        <v>EQUIPO DE TRANSPORTE TRACCION Y ELEVACION</v>
      </c>
      <c r="J45" s="98" t="str">
        <f t="shared" si="4"/>
        <v>Posgrado</v>
      </c>
      <c r="K45" s="98" t="s">
        <v>395</v>
      </c>
      <c r="L45" s="98"/>
    </row>
    <row r="46" spans="3:12" x14ac:dyDescent="0.25">
      <c r="C46" s="99" t="s">
        <v>76</v>
      </c>
      <c r="D46" s="151"/>
      <c r="E46" s="100">
        <v>15000</v>
      </c>
      <c r="F46" s="97">
        <f t="shared" si="3"/>
        <v>0</v>
      </c>
      <c r="G46" s="165"/>
      <c r="H46" s="101" t="s">
        <v>1000</v>
      </c>
      <c r="I46" s="101" t="str">
        <f>VLOOKUP(H46,Presupuesto!$B$11:$C$565,2,0)</f>
        <v>EQUIPO DE TRANSPORTE TRACCION Y ELEVACION</v>
      </c>
      <c r="J46" s="98" t="str">
        <f t="shared" si="4"/>
        <v>Posgrado</v>
      </c>
      <c r="K46" s="98" t="s">
        <v>395</v>
      </c>
      <c r="L46" s="98"/>
    </row>
    <row r="47" spans="3:12" x14ac:dyDescent="0.25">
      <c r="C47" s="99" t="s">
        <v>77</v>
      </c>
      <c r="D47" s="151"/>
      <c r="E47" s="100">
        <v>10000</v>
      </c>
      <c r="F47" s="97">
        <f t="shared" si="3"/>
        <v>0</v>
      </c>
      <c r="G47" s="165"/>
      <c r="H47" s="101" t="s">
        <v>1000</v>
      </c>
      <c r="I47" s="101" t="str">
        <f>VLOOKUP(H47,Presupuesto!$B$11:$C$565,2,0)</f>
        <v>EQUIPO DE TRANSPORTE TRACCION Y ELEVACION</v>
      </c>
      <c r="J47" s="98" t="str">
        <f t="shared" si="4"/>
        <v>Posgrado</v>
      </c>
      <c r="K47" s="98" t="s">
        <v>403</v>
      </c>
      <c r="L47" s="98"/>
    </row>
    <row r="48" spans="3:12" x14ac:dyDescent="0.25">
      <c r="C48" s="99" t="s">
        <v>1561</v>
      </c>
      <c r="D48" s="151">
        <v>1</v>
      </c>
      <c r="E48" s="100">
        <v>30000</v>
      </c>
      <c r="F48" s="97">
        <f t="shared" si="3"/>
        <v>30000</v>
      </c>
      <c r="G48" s="165" t="s">
        <v>1508</v>
      </c>
      <c r="H48" s="101" t="s">
        <v>1046</v>
      </c>
      <c r="I48" s="101" t="str">
        <f>VLOOKUP(H48,Presupuesto!$B$11:$C$565,2,0)</f>
        <v>APLICACIONES INFORMATICAS</v>
      </c>
      <c r="J48" s="98" t="str">
        <f t="shared" si="4"/>
        <v>Posgrado</v>
      </c>
      <c r="K48" s="98" t="s">
        <v>396</v>
      </c>
      <c r="L48" s="98"/>
    </row>
    <row r="49" spans="3:12" x14ac:dyDescent="0.25">
      <c r="C49" s="109" t="s">
        <v>79</v>
      </c>
      <c r="D49" s="151"/>
      <c r="E49" s="100">
        <v>2000</v>
      </c>
      <c r="F49" s="97">
        <f t="shared" si="3"/>
        <v>0</v>
      </c>
      <c r="G49" s="165"/>
      <c r="H49" s="110" t="s">
        <v>1014</v>
      </c>
      <c r="I49" s="110" t="str">
        <f>VLOOKUP(H49,Presupuesto!$B$11:$C$565,2,0)</f>
        <v>EQUIPO DE COMPUTACION</v>
      </c>
      <c r="J49" s="98" t="str">
        <f t="shared" si="4"/>
        <v>Posgrado</v>
      </c>
      <c r="K49" s="98" t="s">
        <v>395</v>
      </c>
      <c r="L49" s="98"/>
    </row>
    <row r="50" spans="3:12" x14ac:dyDescent="0.25">
      <c r="C50" s="109" t="s">
        <v>1481</v>
      </c>
      <c r="D50" s="151"/>
      <c r="E50" s="100">
        <v>1500</v>
      </c>
      <c r="F50" s="97">
        <f t="shared" si="3"/>
        <v>0</v>
      </c>
      <c r="G50" s="165"/>
      <c r="H50" s="110" t="s">
        <v>946</v>
      </c>
      <c r="I50" s="110" t="str">
        <f>VLOOKUP(H50,Presupuesto!$B$11:$C$565,2,0)</f>
        <v>UTILES Y MATERIALES ELECTRICOS</v>
      </c>
      <c r="J50" s="98" t="str">
        <f t="shared" si="4"/>
        <v>Posgrado</v>
      </c>
      <c r="K50" s="98" t="s">
        <v>395</v>
      </c>
      <c r="L50" s="98"/>
    </row>
    <row r="51" spans="3:12" x14ac:dyDescent="0.25">
      <c r="C51" s="109" t="s">
        <v>80</v>
      </c>
      <c r="D51" s="151"/>
      <c r="E51" s="100">
        <v>1500</v>
      </c>
      <c r="F51" s="97">
        <f t="shared" si="3"/>
        <v>0</v>
      </c>
      <c r="G51" s="165"/>
      <c r="H51" s="110" t="s">
        <v>1014</v>
      </c>
      <c r="I51" s="110" t="str">
        <f>VLOOKUP(H51,Presupuesto!$B$11:$C$565,2,0)</f>
        <v>EQUIPO DE COMPUTACION</v>
      </c>
      <c r="J51" s="98" t="str">
        <f t="shared" si="4"/>
        <v>Posgrado</v>
      </c>
      <c r="K51" s="98" t="s">
        <v>395</v>
      </c>
      <c r="L51" s="98"/>
    </row>
    <row r="52" spans="3:12" x14ac:dyDescent="0.25">
      <c r="C52" s="109" t="s">
        <v>81</v>
      </c>
      <c r="D52" s="151"/>
      <c r="E52" s="100">
        <v>500</v>
      </c>
      <c r="F52" s="97">
        <f t="shared" si="3"/>
        <v>0</v>
      </c>
      <c r="G52" s="165"/>
      <c r="H52" s="110" t="s">
        <v>955</v>
      </c>
      <c r="I52" s="110" t="str">
        <f>VLOOKUP(H52,Presupuesto!$B$11:$C$565,2,0)</f>
        <v>OTROS RESPUESTOS Y ACCESORIOS MENORES</v>
      </c>
      <c r="J52" s="98" t="str">
        <f t="shared" si="4"/>
        <v>Posgrado</v>
      </c>
      <c r="K52" s="98" t="s">
        <v>395</v>
      </c>
      <c r="L52" s="98"/>
    </row>
    <row r="53" spans="3:12" ht="15.75" thickBot="1" x14ac:dyDescent="0.3">
      <c r="C53" s="102" t="s">
        <v>82</v>
      </c>
      <c r="D53" s="159"/>
      <c r="E53" s="104">
        <v>20</v>
      </c>
      <c r="F53" s="105">
        <f t="shared" si="3"/>
        <v>0</v>
      </c>
      <c r="G53" s="162"/>
      <c r="H53" s="106" t="s">
        <v>955</v>
      </c>
      <c r="I53" s="106" t="str">
        <f>VLOOKUP(H53,Presupuesto!$B$11:$C$565,2,0)</f>
        <v>OTROS RESPUESTOS Y ACCESORIOS MENORES</v>
      </c>
      <c r="J53" s="106" t="str">
        <f t="shared" si="4"/>
        <v>Posgrado</v>
      </c>
      <c r="K53" s="124" t="s">
        <v>394</v>
      </c>
      <c r="L53" s="124"/>
    </row>
    <row r="55" spans="3:12" ht="15.75" thickBot="1" x14ac:dyDescent="0.3"/>
    <row r="56" spans="3:12" ht="15.75" thickBot="1" x14ac:dyDescent="0.3">
      <c r="C56" s="29" t="s">
        <v>43</v>
      </c>
      <c r="D56" s="108">
        <f>SUM(F63:F76)</f>
        <v>30000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70" t="s">
        <v>1558</v>
      </c>
      <c r="E59" s="93"/>
      <c r="F59" s="93"/>
      <c r="G59" s="93"/>
      <c r="H59" s="76"/>
      <c r="I59" s="76"/>
      <c r="J59" s="76"/>
      <c r="K59" s="112"/>
    </row>
    <row r="60" spans="3:12" ht="18.75" x14ac:dyDescent="0.25">
      <c r="C60" s="211"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Implantación del Sitema  de Pago con Crédito a Cuenta de todos los pagos que se realizan en la Tesorería General.</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6" t="s">
        <v>1339</v>
      </c>
      <c r="D63" s="158">
        <v>2</v>
      </c>
      <c r="E63" s="96">
        <f>HLOOKUP($C63,$CB$2:$CE$3,2,0)</f>
        <v>15000</v>
      </c>
      <c r="F63" s="97">
        <f>D63*E63</f>
        <v>30000</v>
      </c>
      <c r="G63" s="165" t="s">
        <v>1508</v>
      </c>
      <c r="H63" s="98" t="s">
        <v>1014</v>
      </c>
      <c r="I63" s="98" t="str">
        <f>VLOOKUP(H63,Presupuesto!$B$11:$C$565,2,0)</f>
        <v>EQUIPO DE COMPUTACION</v>
      </c>
      <c r="J63" s="219" t="s">
        <v>1453</v>
      </c>
      <c r="K63" s="98" t="s">
        <v>395</v>
      </c>
      <c r="L63" s="98"/>
    </row>
    <row r="64" spans="3:12" x14ac:dyDescent="0.25">
      <c r="C64" s="306" t="s">
        <v>1337</v>
      </c>
      <c r="D64" s="151"/>
      <c r="E64" s="96">
        <f>HLOOKUP($C64,$CB$2:$CE$3,2,0)</f>
        <v>35000</v>
      </c>
      <c r="F64" s="97">
        <f>D64*E64</f>
        <v>0</v>
      </c>
      <c r="G64" s="165"/>
      <c r="H64" s="101" t="s">
        <v>1014</v>
      </c>
      <c r="I64" s="101" t="str">
        <f>VLOOKUP(H64,Presupuesto!$B$11:$C$565,2,0)</f>
        <v>EQUIPO DE COMPUTACION</v>
      </c>
      <c r="J64" s="98" t="str">
        <f>$J$63</f>
        <v>Posgrado</v>
      </c>
      <c r="K64" s="98" t="s">
        <v>412</v>
      </c>
      <c r="L64" s="98"/>
    </row>
    <row r="65" spans="3:12" x14ac:dyDescent="0.25">
      <c r="C65" s="99" t="s">
        <v>73</v>
      </c>
      <c r="D65" s="151"/>
      <c r="E65" s="100">
        <v>4000</v>
      </c>
      <c r="F65" s="97">
        <f t="shared" ref="F65:F76" si="5">D65*E65</f>
        <v>0</v>
      </c>
      <c r="G65" s="165"/>
      <c r="H65" s="101" t="s">
        <v>986</v>
      </c>
      <c r="I65" s="101" t="str">
        <f>VLOOKUP(H65,Presupuesto!$B$11:$C$565,2,0)</f>
        <v>EQUIPOS VARIOS DE OFICINA</v>
      </c>
      <c r="J65" s="98" t="str">
        <f t="shared" ref="J65:J76" si="6">$J$63</f>
        <v>Posgrado</v>
      </c>
      <c r="K65" s="98" t="s">
        <v>395</v>
      </c>
      <c r="L65" s="98"/>
    </row>
    <row r="66" spans="3:12" x14ac:dyDescent="0.25">
      <c r="C66" s="99" t="s">
        <v>74</v>
      </c>
      <c r="D66" s="151"/>
      <c r="E66" s="100">
        <v>8000</v>
      </c>
      <c r="F66" s="97">
        <f t="shared" si="5"/>
        <v>0</v>
      </c>
      <c r="G66" s="165"/>
      <c r="H66" s="101" t="s">
        <v>1014</v>
      </c>
      <c r="I66" s="101" t="str">
        <f>VLOOKUP(H66,Presupuesto!$B$11:$C$565,2,0)</f>
        <v>EQUIPO DE COMPUTACION</v>
      </c>
      <c r="J66" s="98" t="str">
        <f t="shared" si="6"/>
        <v>Posgrado</v>
      </c>
      <c r="K66" s="98" t="s">
        <v>395</v>
      </c>
      <c r="L66" s="98"/>
    </row>
    <row r="67" spans="3:12" x14ac:dyDescent="0.25">
      <c r="C67" s="99" t="s">
        <v>75</v>
      </c>
      <c r="D67" s="151"/>
      <c r="E67" s="100">
        <v>5000</v>
      </c>
      <c r="F67" s="97">
        <f t="shared" si="5"/>
        <v>0</v>
      </c>
      <c r="G67" s="165"/>
      <c r="H67" s="101" t="s">
        <v>1014</v>
      </c>
      <c r="I67" s="101" t="str">
        <f>VLOOKUP(H67,Presupuesto!$B$11:$C$565,2,0)</f>
        <v>EQUIPO DE COMPUTACION</v>
      </c>
      <c r="J67" s="98" t="str">
        <f t="shared" si="6"/>
        <v>Posgrado</v>
      </c>
      <c r="K67" s="98" t="s">
        <v>395</v>
      </c>
      <c r="L67" s="98"/>
    </row>
    <row r="68" spans="3:12" x14ac:dyDescent="0.25">
      <c r="C68" s="99" t="s">
        <v>35</v>
      </c>
      <c r="D68" s="151"/>
      <c r="E68" s="100">
        <v>13000</v>
      </c>
      <c r="F68" s="97">
        <f t="shared" si="5"/>
        <v>0</v>
      </c>
      <c r="G68" s="165"/>
      <c r="H68" s="101" t="s">
        <v>1000</v>
      </c>
      <c r="I68" s="101" t="str">
        <f>VLOOKUP(H68,Presupuesto!$B$11:$C$565,2,0)</f>
        <v>EQUIPO DE TRANSPORTE TRACCION Y ELEVACION</v>
      </c>
      <c r="J68" s="98" t="str">
        <f t="shared" si="6"/>
        <v>Posgrado</v>
      </c>
      <c r="K68" s="98" t="s">
        <v>395</v>
      </c>
      <c r="L68" s="98"/>
    </row>
    <row r="69" spans="3:12" x14ac:dyDescent="0.25">
      <c r="C69" s="99" t="s">
        <v>76</v>
      </c>
      <c r="D69" s="151"/>
      <c r="E69" s="100">
        <v>15000</v>
      </c>
      <c r="F69" s="97">
        <f t="shared" si="5"/>
        <v>0</v>
      </c>
      <c r="G69" s="165"/>
      <c r="H69" s="101" t="s">
        <v>1000</v>
      </c>
      <c r="I69" s="101" t="str">
        <f>VLOOKUP(H69,Presupuesto!$B$11:$C$565,2,0)</f>
        <v>EQUIPO DE TRANSPORTE TRACCION Y ELEVACION</v>
      </c>
      <c r="J69" s="98" t="str">
        <f t="shared" si="6"/>
        <v>Posgrado</v>
      </c>
      <c r="K69" s="98" t="s">
        <v>395</v>
      </c>
      <c r="L69" s="98"/>
    </row>
    <row r="70" spans="3:12" x14ac:dyDescent="0.25">
      <c r="C70" s="99" t="s">
        <v>77</v>
      </c>
      <c r="D70" s="151"/>
      <c r="E70" s="100">
        <v>10000</v>
      </c>
      <c r="F70" s="97">
        <f t="shared" si="5"/>
        <v>0</v>
      </c>
      <c r="G70" s="165"/>
      <c r="H70" s="101" t="s">
        <v>1000</v>
      </c>
      <c r="I70" s="101" t="str">
        <f>VLOOKUP(H70,Presupuesto!$B$11:$C$565,2,0)</f>
        <v>EQUIPO DE TRANSPORTE TRACCION Y ELEVACION</v>
      </c>
      <c r="J70" s="98" t="str">
        <f t="shared" si="6"/>
        <v>Posgrado</v>
      </c>
      <c r="K70" s="98" t="s">
        <v>403</v>
      </c>
      <c r="L70" s="98"/>
    </row>
    <row r="71" spans="3:12" x14ac:dyDescent="0.25">
      <c r="C71" s="99" t="s">
        <v>78</v>
      </c>
      <c r="D71" s="151"/>
      <c r="E71" s="100">
        <v>10000</v>
      </c>
      <c r="F71" s="97">
        <f t="shared" si="5"/>
        <v>0</v>
      </c>
      <c r="G71" s="165"/>
      <c r="H71" s="101" t="s">
        <v>1046</v>
      </c>
      <c r="I71" s="101" t="str">
        <f>VLOOKUP(H71,Presupuesto!$B$11:$C$565,2,0)</f>
        <v>APLICACIONES INFORMATICAS</v>
      </c>
      <c r="J71" s="98" t="str">
        <f t="shared" si="6"/>
        <v>Posgrado</v>
      </c>
      <c r="K71" s="98" t="s">
        <v>399</v>
      </c>
      <c r="L71" s="98"/>
    </row>
    <row r="72" spans="3:12" x14ac:dyDescent="0.25">
      <c r="C72" s="109" t="s">
        <v>79</v>
      </c>
      <c r="D72" s="151"/>
      <c r="E72" s="100">
        <v>2000</v>
      </c>
      <c r="F72" s="97">
        <f t="shared" si="5"/>
        <v>0</v>
      </c>
      <c r="G72" s="165"/>
      <c r="H72" s="110" t="s">
        <v>1014</v>
      </c>
      <c r="I72" s="110" t="str">
        <f>VLOOKUP(H72,Presupuesto!$B$11:$C$565,2,0)</f>
        <v>EQUIPO DE COMPUTACION</v>
      </c>
      <c r="J72" s="98" t="str">
        <f t="shared" si="6"/>
        <v>Posgrado</v>
      </c>
      <c r="K72" s="98" t="s">
        <v>395</v>
      </c>
      <c r="L72" s="98"/>
    </row>
    <row r="73" spans="3:12" x14ac:dyDescent="0.25">
      <c r="C73" s="109" t="s">
        <v>1481</v>
      </c>
      <c r="D73" s="151"/>
      <c r="E73" s="100">
        <v>1500</v>
      </c>
      <c r="F73" s="97">
        <f t="shared" si="5"/>
        <v>0</v>
      </c>
      <c r="G73" s="165"/>
      <c r="H73" s="110" t="s">
        <v>946</v>
      </c>
      <c r="I73" s="110" t="str">
        <f>VLOOKUP(H73,Presupuesto!$B$11:$C$565,2,0)</f>
        <v>UTILES Y MATERIALES ELECTRICOS</v>
      </c>
      <c r="J73" s="98" t="str">
        <f t="shared" si="6"/>
        <v>Posgrado</v>
      </c>
      <c r="K73" s="98" t="s">
        <v>395</v>
      </c>
      <c r="L73" s="98"/>
    </row>
    <row r="74" spans="3:12" x14ac:dyDescent="0.25">
      <c r="C74" s="109" t="s">
        <v>80</v>
      </c>
      <c r="D74" s="151"/>
      <c r="E74" s="100">
        <v>1500</v>
      </c>
      <c r="F74" s="97">
        <f t="shared" si="5"/>
        <v>0</v>
      </c>
      <c r="G74" s="165"/>
      <c r="H74" s="110" t="s">
        <v>1014</v>
      </c>
      <c r="I74" s="110" t="str">
        <f>VLOOKUP(H74,Presupuesto!$B$11:$C$565,2,0)</f>
        <v>EQUIPO DE COMPUTACION</v>
      </c>
      <c r="J74" s="98" t="str">
        <f t="shared" si="6"/>
        <v>Posgrado</v>
      </c>
      <c r="K74" s="98" t="s">
        <v>395</v>
      </c>
      <c r="L74" s="98"/>
    </row>
    <row r="75" spans="3:12" x14ac:dyDescent="0.25">
      <c r="C75" s="109" t="s">
        <v>81</v>
      </c>
      <c r="D75" s="151"/>
      <c r="E75" s="100">
        <v>500</v>
      </c>
      <c r="F75" s="97">
        <f t="shared" si="5"/>
        <v>0</v>
      </c>
      <c r="G75" s="165"/>
      <c r="H75" s="110" t="s">
        <v>955</v>
      </c>
      <c r="I75" s="110" t="str">
        <f>VLOOKUP(H75,Presupuesto!$B$11:$C$565,2,0)</f>
        <v>OTROS RESPUESTOS Y ACCESORIOS MENORES</v>
      </c>
      <c r="J75" s="98" t="str">
        <f t="shared" si="6"/>
        <v>Posgrado</v>
      </c>
      <c r="K75" s="98" t="s">
        <v>395</v>
      </c>
      <c r="L75" s="98"/>
    </row>
    <row r="76" spans="3:12" ht="15.75" thickBot="1" x14ac:dyDescent="0.3">
      <c r="C76" s="102" t="s">
        <v>82</v>
      </c>
      <c r="D76" s="159"/>
      <c r="E76" s="104">
        <v>20</v>
      </c>
      <c r="F76" s="105">
        <f t="shared" si="5"/>
        <v>0</v>
      </c>
      <c r="G76" s="162"/>
      <c r="H76" s="106" t="s">
        <v>955</v>
      </c>
      <c r="I76" s="106" t="str">
        <f>VLOOKUP(H76,Presupuesto!$B$11:$C$565,2,0)</f>
        <v>OTROS RESPUESTOS Y ACCESORIOS MENORES</v>
      </c>
      <c r="J76" s="106" t="str">
        <f t="shared" si="6"/>
        <v>Posgrado</v>
      </c>
      <c r="K76" s="124" t="s">
        <v>394</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70"/>
      <c r="E82" s="93"/>
      <c r="F82" s="93"/>
      <c r="G82" s="93"/>
      <c r="H82" s="76"/>
      <c r="I82" s="76"/>
      <c r="J82" s="76"/>
      <c r="K82" s="112"/>
    </row>
    <row r="83" spans="3:12" ht="18.75" x14ac:dyDescent="0.2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6" t="s">
        <v>1339</v>
      </c>
      <c r="D86" s="158"/>
      <c r="E86" s="96">
        <f>HLOOKUP($C86,$CB$2:$CE$3,2,0)</f>
        <v>15000</v>
      </c>
      <c r="F86" s="97">
        <f>D86*E86</f>
        <v>0</v>
      </c>
      <c r="G86" s="165"/>
      <c r="H86" s="98" t="s">
        <v>1014</v>
      </c>
      <c r="I86" s="98" t="str">
        <f>VLOOKUP(H86,Presupuesto!$B$11:$C$565,2,0)</f>
        <v>EQUIPO DE COMPUTACION</v>
      </c>
      <c r="J86" s="219" t="s">
        <v>1453</v>
      </c>
      <c r="K86" s="98" t="s">
        <v>394</v>
      </c>
      <c r="L86" s="98"/>
    </row>
    <row r="87" spans="3:12" x14ac:dyDescent="0.25">
      <c r="C87" s="306" t="s">
        <v>1337</v>
      </c>
      <c r="D87" s="151"/>
      <c r="E87" s="96">
        <f>HLOOKUP($C87,$CB$2:$CE$3,2,0)</f>
        <v>35000</v>
      </c>
      <c r="F87" s="97">
        <f>D87*E87</f>
        <v>0</v>
      </c>
      <c r="G87" s="165"/>
      <c r="H87" s="101" t="s">
        <v>1014</v>
      </c>
      <c r="I87" s="101" t="str">
        <f>VLOOKUP(H87,Presupuesto!$B$11:$C$565,2,0)</f>
        <v>EQUIPO DE COMPUTACION</v>
      </c>
      <c r="J87" s="98" t="str">
        <f>$J$86</f>
        <v>Posgrado</v>
      </c>
      <c r="K87" s="98" t="s">
        <v>412</v>
      </c>
      <c r="L87" s="98"/>
    </row>
    <row r="88" spans="3:12" x14ac:dyDescent="0.25">
      <c r="C88" s="99" t="s">
        <v>73</v>
      </c>
      <c r="D88" s="151"/>
      <c r="E88" s="100">
        <v>4000</v>
      </c>
      <c r="F88" s="97">
        <f t="shared" ref="F88:F99" si="7">D88*E88</f>
        <v>0</v>
      </c>
      <c r="G88" s="165"/>
      <c r="H88" s="101" t="s">
        <v>986</v>
      </c>
      <c r="I88" s="101" t="str">
        <f>VLOOKUP(H88,Presupuesto!$B$11:$C$565,2,0)</f>
        <v>EQUIPOS VARIOS DE OFICINA</v>
      </c>
      <c r="J88" s="98" t="str">
        <f t="shared" ref="J88:J99" si="8">$J$86</f>
        <v>Posgrado</v>
      </c>
      <c r="K88" s="98" t="s">
        <v>395</v>
      </c>
      <c r="L88" s="98"/>
    </row>
    <row r="89" spans="3:12" x14ac:dyDescent="0.25">
      <c r="C89" s="99" t="s">
        <v>74</v>
      </c>
      <c r="D89" s="151"/>
      <c r="E89" s="100">
        <v>8000</v>
      </c>
      <c r="F89" s="97">
        <f t="shared" si="7"/>
        <v>0</v>
      </c>
      <c r="G89" s="165"/>
      <c r="H89" s="101" t="s">
        <v>1014</v>
      </c>
      <c r="I89" s="101" t="str">
        <f>VLOOKUP(H89,Presupuesto!$B$11:$C$565,2,0)</f>
        <v>EQUIPO DE COMPUTACION</v>
      </c>
      <c r="J89" s="98" t="str">
        <f t="shared" si="8"/>
        <v>Posgrado</v>
      </c>
      <c r="K89" s="98" t="s">
        <v>395</v>
      </c>
      <c r="L89" s="98"/>
    </row>
    <row r="90" spans="3:12" x14ac:dyDescent="0.25">
      <c r="C90" s="99" t="s">
        <v>75</v>
      </c>
      <c r="D90" s="151"/>
      <c r="E90" s="100">
        <v>5000</v>
      </c>
      <c r="F90" s="97">
        <f t="shared" si="7"/>
        <v>0</v>
      </c>
      <c r="G90" s="165"/>
      <c r="H90" s="101" t="s">
        <v>1014</v>
      </c>
      <c r="I90" s="101" t="str">
        <f>VLOOKUP(H90,Presupuesto!$B$11:$C$565,2,0)</f>
        <v>EQUIPO DE COMPUTACION</v>
      </c>
      <c r="J90" s="98" t="str">
        <f t="shared" si="8"/>
        <v>Posgrado</v>
      </c>
      <c r="K90" s="98" t="s">
        <v>395</v>
      </c>
      <c r="L90" s="98"/>
    </row>
    <row r="91" spans="3:12" x14ac:dyDescent="0.25">
      <c r="C91" s="99" t="s">
        <v>35</v>
      </c>
      <c r="D91" s="151"/>
      <c r="E91" s="100">
        <v>13000</v>
      </c>
      <c r="F91" s="97">
        <f t="shared" si="7"/>
        <v>0</v>
      </c>
      <c r="G91" s="165"/>
      <c r="H91" s="101" t="s">
        <v>1000</v>
      </c>
      <c r="I91" s="101" t="str">
        <f>VLOOKUP(H91,Presupuesto!$B$11:$C$565,2,0)</f>
        <v>EQUIPO DE TRANSPORTE TRACCION Y ELEVACION</v>
      </c>
      <c r="J91" s="98" t="str">
        <f t="shared" si="8"/>
        <v>Posgrado</v>
      </c>
      <c r="K91" s="98" t="s">
        <v>395</v>
      </c>
      <c r="L91" s="98"/>
    </row>
    <row r="92" spans="3:12" x14ac:dyDescent="0.25">
      <c r="C92" s="99" t="s">
        <v>76</v>
      </c>
      <c r="D92" s="151"/>
      <c r="E92" s="100">
        <v>15000</v>
      </c>
      <c r="F92" s="97">
        <f t="shared" si="7"/>
        <v>0</v>
      </c>
      <c r="G92" s="165"/>
      <c r="H92" s="101" t="s">
        <v>1000</v>
      </c>
      <c r="I92" s="101" t="str">
        <f>VLOOKUP(H92,Presupuesto!$B$11:$C$565,2,0)</f>
        <v>EQUIPO DE TRANSPORTE TRACCION Y ELEVACION</v>
      </c>
      <c r="J92" s="98" t="str">
        <f t="shared" si="8"/>
        <v>Posgrado</v>
      </c>
      <c r="K92" s="98" t="s">
        <v>395</v>
      </c>
      <c r="L92" s="98"/>
    </row>
    <row r="93" spans="3:12" x14ac:dyDescent="0.25">
      <c r="C93" s="99" t="s">
        <v>77</v>
      </c>
      <c r="D93" s="151"/>
      <c r="E93" s="100">
        <v>10000</v>
      </c>
      <c r="F93" s="97">
        <f t="shared" si="7"/>
        <v>0</v>
      </c>
      <c r="G93" s="165"/>
      <c r="H93" s="101" t="s">
        <v>1000</v>
      </c>
      <c r="I93" s="101" t="str">
        <f>VLOOKUP(H93,Presupuesto!$B$11:$C$565,2,0)</f>
        <v>EQUIPO DE TRANSPORTE TRACCION Y ELEVACION</v>
      </c>
      <c r="J93" s="98" t="str">
        <f t="shared" si="8"/>
        <v>Posgrado</v>
      </c>
      <c r="K93" s="98" t="s">
        <v>403</v>
      </c>
      <c r="L93" s="98"/>
    </row>
    <row r="94" spans="3:12" x14ac:dyDescent="0.25">
      <c r="C94" s="99" t="s">
        <v>78</v>
      </c>
      <c r="D94" s="151"/>
      <c r="E94" s="100">
        <v>10000</v>
      </c>
      <c r="F94" s="97">
        <f t="shared" si="7"/>
        <v>0</v>
      </c>
      <c r="G94" s="165"/>
      <c r="H94" s="101" t="s">
        <v>1046</v>
      </c>
      <c r="I94" s="101" t="str">
        <f>VLOOKUP(H94,Presupuesto!$B$11:$C$565,2,0)</f>
        <v>APLICACIONES INFORMATICAS</v>
      </c>
      <c r="J94" s="98" t="str">
        <f t="shared" si="8"/>
        <v>Posgrado</v>
      </c>
      <c r="K94" s="98" t="s">
        <v>399</v>
      </c>
      <c r="L94" s="98"/>
    </row>
    <row r="95" spans="3:12" x14ac:dyDescent="0.25">
      <c r="C95" s="109" t="s">
        <v>79</v>
      </c>
      <c r="D95" s="151"/>
      <c r="E95" s="100">
        <v>2000</v>
      </c>
      <c r="F95" s="97">
        <f t="shared" si="7"/>
        <v>0</v>
      </c>
      <c r="G95" s="165"/>
      <c r="H95" s="110" t="s">
        <v>1014</v>
      </c>
      <c r="I95" s="110" t="str">
        <f>VLOOKUP(H95,Presupuesto!$B$11:$C$565,2,0)</f>
        <v>EQUIPO DE COMPUTACION</v>
      </c>
      <c r="J95" s="98" t="str">
        <f t="shared" si="8"/>
        <v>Posgrado</v>
      </c>
      <c r="K95" s="98" t="s">
        <v>395</v>
      </c>
      <c r="L95" s="98"/>
    </row>
    <row r="96" spans="3:12" x14ac:dyDescent="0.25">
      <c r="C96" s="109" t="s">
        <v>1481</v>
      </c>
      <c r="D96" s="151"/>
      <c r="E96" s="100">
        <v>1500</v>
      </c>
      <c r="F96" s="97">
        <f t="shared" si="7"/>
        <v>0</v>
      </c>
      <c r="G96" s="165"/>
      <c r="H96" s="110" t="s">
        <v>946</v>
      </c>
      <c r="I96" s="110" t="str">
        <f>VLOOKUP(H96,Presupuesto!$B$11:$C$565,2,0)</f>
        <v>UTILES Y MATERIALES ELECTRICOS</v>
      </c>
      <c r="J96" s="98" t="str">
        <f t="shared" si="8"/>
        <v>Posgrado</v>
      </c>
      <c r="K96" s="98" t="s">
        <v>395</v>
      </c>
      <c r="L96" s="98"/>
    </row>
    <row r="97" spans="3:12" x14ac:dyDescent="0.25">
      <c r="C97" s="109" t="s">
        <v>80</v>
      </c>
      <c r="D97" s="151"/>
      <c r="E97" s="100">
        <v>1500</v>
      </c>
      <c r="F97" s="97">
        <f t="shared" si="7"/>
        <v>0</v>
      </c>
      <c r="G97" s="165"/>
      <c r="H97" s="110" t="s">
        <v>1014</v>
      </c>
      <c r="I97" s="110" t="str">
        <f>VLOOKUP(H97,Presupuesto!$B$11:$C$565,2,0)</f>
        <v>EQUIPO DE COMPUTACION</v>
      </c>
      <c r="J97" s="98" t="str">
        <f t="shared" si="8"/>
        <v>Posgrado</v>
      </c>
      <c r="K97" s="98" t="s">
        <v>395</v>
      </c>
      <c r="L97" s="98"/>
    </row>
    <row r="98" spans="3:12" x14ac:dyDescent="0.25">
      <c r="C98" s="109" t="s">
        <v>81</v>
      </c>
      <c r="D98" s="151"/>
      <c r="E98" s="100">
        <v>500</v>
      </c>
      <c r="F98" s="97">
        <f t="shared" si="7"/>
        <v>0</v>
      </c>
      <c r="G98" s="165"/>
      <c r="H98" s="110" t="s">
        <v>955</v>
      </c>
      <c r="I98" s="110" t="str">
        <f>VLOOKUP(H98,Presupuesto!$B$11:$C$565,2,0)</f>
        <v>OTROS RESPUESTOS Y ACCESORIOS MENORES</v>
      </c>
      <c r="J98" s="98" t="str">
        <f t="shared" si="8"/>
        <v>Posgrado</v>
      </c>
      <c r="K98" s="98" t="s">
        <v>395</v>
      </c>
      <c r="L98" s="98"/>
    </row>
    <row r="99" spans="3:12" ht="15.75" thickBot="1" x14ac:dyDescent="0.3">
      <c r="C99" s="102" t="s">
        <v>82</v>
      </c>
      <c r="D99" s="159"/>
      <c r="E99" s="104">
        <v>20</v>
      </c>
      <c r="F99" s="105">
        <f t="shared" si="7"/>
        <v>0</v>
      </c>
      <c r="G99" s="162"/>
      <c r="H99" s="106" t="s">
        <v>955</v>
      </c>
      <c r="I99" s="106" t="str">
        <f>VLOOKUP(H99,Presupuesto!$B$11:$C$565,2,0)</f>
        <v>OTROS RESPUESTOS Y ACCESORIOS MENORES</v>
      </c>
      <c r="J99" s="106" t="str">
        <f t="shared" si="8"/>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70"/>
      <c r="E105" s="93"/>
      <c r="F105" s="93"/>
      <c r="G105" s="93"/>
      <c r="H105" s="76"/>
      <c r="I105" s="76"/>
      <c r="J105" s="76"/>
      <c r="K105" s="112"/>
    </row>
    <row r="106" spans="3:12" ht="18.75" x14ac:dyDescent="0.2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6" t="s">
        <v>1339</v>
      </c>
      <c r="D109" s="158"/>
      <c r="E109" s="96">
        <f>HLOOKUP($C109,$CB$2:$CE$3,2,0)</f>
        <v>15000</v>
      </c>
      <c r="F109" s="97">
        <f>D109*E109</f>
        <v>0</v>
      </c>
      <c r="G109" s="165"/>
      <c r="H109" s="98" t="s">
        <v>1014</v>
      </c>
      <c r="I109" s="98" t="str">
        <f>VLOOKUP(H109,Presupuesto!$B$11:$C$565,2,0)</f>
        <v>EQUIPO DE COMPUTACION</v>
      </c>
      <c r="J109" s="219" t="s">
        <v>1516</v>
      </c>
      <c r="K109" s="98" t="s">
        <v>394</v>
      </c>
      <c r="L109" s="98"/>
    </row>
    <row r="110" spans="3:12" x14ac:dyDescent="0.25">
      <c r="C110" s="306" t="s">
        <v>1337</v>
      </c>
      <c r="D110" s="151"/>
      <c r="E110" s="96">
        <f>HLOOKUP($C110,$CB$2:$CE$3,2,0)</f>
        <v>35000</v>
      </c>
      <c r="F110" s="97">
        <f>D110*E110</f>
        <v>0</v>
      </c>
      <c r="G110" s="165"/>
      <c r="H110" s="101" t="s">
        <v>1014</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9">D111*E111</f>
        <v>0</v>
      </c>
      <c r="G111" s="165"/>
      <c r="H111" s="101" t="s">
        <v>986</v>
      </c>
      <c r="I111" s="101" t="str">
        <f>VLOOKUP(H111,Presupuesto!$B$11:$C$565,2,0)</f>
        <v>EQUIPOS VARIOS DE OFICINA</v>
      </c>
      <c r="J111" s="98" t="str">
        <f t="shared" ref="J111:J122" si="10">$J$109</f>
        <v>Gestión Tecnologías de Información y Comunicación</v>
      </c>
      <c r="K111" s="98" t="s">
        <v>395</v>
      </c>
      <c r="L111" s="98"/>
    </row>
    <row r="112" spans="3:12" x14ac:dyDescent="0.25">
      <c r="C112" s="99" t="s">
        <v>74</v>
      </c>
      <c r="D112" s="151"/>
      <c r="E112" s="100">
        <v>8000</v>
      </c>
      <c r="F112" s="97">
        <f t="shared" si="9"/>
        <v>0</v>
      </c>
      <c r="G112" s="165"/>
      <c r="H112" s="101" t="s">
        <v>1014</v>
      </c>
      <c r="I112" s="101" t="str">
        <f>VLOOKUP(H112,Presupuesto!$B$11:$C$565,2,0)</f>
        <v>EQUIPO DE COMPUTACION</v>
      </c>
      <c r="J112" s="98" t="str">
        <f t="shared" si="10"/>
        <v>Gestión Tecnologías de Información y Comunicación</v>
      </c>
      <c r="K112" s="98" t="s">
        <v>395</v>
      </c>
      <c r="L112" s="98"/>
    </row>
    <row r="113" spans="3:12" x14ac:dyDescent="0.25">
      <c r="C113" s="99" t="s">
        <v>75</v>
      </c>
      <c r="D113" s="151"/>
      <c r="E113" s="100">
        <v>5000</v>
      </c>
      <c r="F113" s="97">
        <f t="shared" si="9"/>
        <v>0</v>
      </c>
      <c r="G113" s="165"/>
      <c r="H113" s="101" t="s">
        <v>1014</v>
      </c>
      <c r="I113" s="101" t="str">
        <f>VLOOKUP(H113,Presupuesto!$B$11:$C$565,2,0)</f>
        <v>EQUIPO DE COMPUTACION</v>
      </c>
      <c r="J113" s="98" t="str">
        <f t="shared" si="10"/>
        <v>Gestión Tecnologías de Información y Comunicación</v>
      </c>
      <c r="K113" s="98" t="s">
        <v>395</v>
      </c>
      <c r="L113" s="98"/>
    </row>
    <row r="114" spans="3:12" x14ac:dyDescent="0.25">
      <c r="C114" s="99" t="s">
        <v>35</v>
      </c>
      <c r="D114" s="151"/>
      <c r="E114" s="100">
        <v>13000</v>
      </c>
      <c r="F114" s="97">
        <f t="shared" si="9"/>
        <v>0</v>
      </c>
      <c r="G114" s="165"/>
      <c r="H114" s="101" t="s">
        <v>1000</v>
      </c>
      <c r="I114" s="101" t="str">
        <f>VLOOKUP(H114,Presupuesto!$B$11:$C$565,2,0)</f>
        <v>EQUIPO DE TRANSPORTE TRACCION Y ELEVACION</v>
      </c>
      <c r="J114" s="98" t="str">
        <f t="shared" si="10"/>
        <v>Gestión Tecnologías de Información y Comunicación</v>
      </c>
      <c r="K114" s="98" t="s">
        <v>395</v>
      </c>
      <c r="L114" s="98"/>
    </row>
    <row r="115" spans="3:12" x14ac:dyDescent="0.25">
      <c r="C115" s="99" t="s">
        <v>76</v>
      </c>
      <c r="D115" s="151"/>
      <c r="E115" s="100">
        <v>15000</v>
      </c>
      <c r="F115" s="97">
        <f t="shared" si="9"/>
        <v>0</v>
      </c>
      <c r="G115" s="165"/>
      <c r="H115" s="101" t="s">
        <v>1000</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77</v>
      </c>
      <c r="D116" s="151"/>
      <c r="E116" s="100">
        <v>10000</v>
      </c>
      <c r="F116" s="97">
        <f t="shared" si="9"/>
        <v>0</v>
      </c>
      <c r="G116" s="165"/>
      <c r="H116" s="101" t="s">
        <v>1000</v>
      </c>
      <c r="I116" s="101" t="str">
        <f>VLOOKUP(H116,Presupuesto!$B$11:$C$565,2,0)</f>
        <v>EQUIPO DE TRANSPORTE TRACCION Y ELEVACION</v>
      </c>
      <c r="J116" s="98" t="str">
        <f t="shared" si="10"/>
        <v>Gestión Tecnologías de Información y Comunicación</v>
      </c>
      <c r="K116" s="98" t="s">
        <v>403</v>
      </c>
      <c r="L116" s="98"/>
    </row>
    <row r="117" spans="3:12" x14ac:dyDescent="0.25">
      <c r="C117" s="99" t="s">
        <v>78</v>
      </c>
      <c r="D117" s="151"/>
      <c r="E117" s="100">
        <v>10000</v>
      </c>
      <c r="F117" s="97">
        <f t="shared" si="9"/>
        <v>0</v>
      </c>
      <c r="G117" s="165"/>
      <c r="H117" s="101" t="s">
        <v>1046</v>
      </c>
      <c r="I117" s="101" t="str">
        <f>VLOOKUP(H117,Presupuesto!$B$11:$C$565,2,0)</f>
        <v>APLICACIONES INFORMATICAS</v>
      </c>
      <c r="J117" s="98" t="str">
        <f t="shared" si="10"/>
        <v>Gestión Tecnologías de Información y Comunicación</v>
      </c>
      <c r="K117" s="98" t="s">
        <v>399</v>
      </c>
      <c r="L117" s="98"/>
    </row>
    <row r="118" spans="3:12" x14ac:dyDescent="0.25">
      <c r="C118" s="109" t="s">
        <v>79</v>
      </c>
      <c r="D118" s="151"/>
      <c r="E118" s="100">
        <v>2000</v>
      </c>
      <c r="F118" s="97">
        <f t="shared" si="9"/>
        <v>0</v>
      </c>
      <c r="G118" s="165"/>
      <c r="H118" s="110" t="s">
        <v>1014</v>
      </c>
      <c r="I118" s="110" t="str">
        <f>VLOOKUP(H118,Presupuesto!$B$11:$C$565,2,0)</f>
        <v>EQUIPO DE COMPUTACION</v>
      </c>
      <c r="J118" s="98" t="str">
        <f t="shared" si="10"/>
        <v>Gestión Tecnologías de Información y Comunicación</v>
      </c>
      <c r="K118" s="98" t="s">
        <v>395</v>
      </c>
      <c r="L118" s="98"/>
    </row>
    <row r="119" spans="3:12" x14ac:dyDescent="0.25">
      <c r="C119" s="109" t="s">
        <v>1481</v>
      </c>
      <c r="D119" s="151"/>
      <c r="E119" s="100">
        <v>1500</v>
      </c>
      <c r="F119" s="97">
        <f t="shared" si="9"/>
        <v>0</v>
      </c>
      <c r="G119" s="165"/>
      <c r="H119" s="110" t="s">
        <v>946</v>
      </c>
      <c r="I119" s="110" t="str">
        <f>VLOOKUP(H119,Presupuesto!$B$11:$C$565,2,0)</f>
        <v>UTILES Y MATERIALES ELECTRICOS</v>
      </c>
      <c r="J119" s="98" t="str">
        <f t="shared" si="10"/>
        <v>Gestión Tecnologías de Información y Comunicación</v>
      </c>
      <c r="K119" s="98" t="s">
        <v>395</v>
      </c>
      <c r="L119" s="98"/>
    </row>
    <row r="120" spans="3:12" x14ac:dyDescent="0.25">
      <c r="C120" s="109" t="s">
        <v>80</v>
      </c>
      <c r="D120" s="151"/>
      <c r="E120" s="100">
        <v>1500</v>
      </c>
      <c r="F120" s="97">
        <f t="shared" si="9"/>
        <v>0</v>
      </c>
      <c r="G120" s="165"/>
      <c r="H120" s="110" t="s">
        <v>1014</v>
      </c>
      <c r="I120" s="110" t="str">
        <f>VLOOKUP(H120,Presupuesto!$B$11:$C$565,2,0)</f>
        <v>EQUIPO DE COMPUTACION</v>
      </c>
      <c r="J120" s="98" t="str">
        <f t="shared" si="10"/>
        <v>Gestión Tecnologías de Información y Comunicación</v>
      </c>
      <c r="K120" s="98" t="s">
        <v>395</v>
      </c>
      <c r="L120" s="98"/>
    </row>
    <row r="121" spans="3:12" x14ac:dyDescent="0.25">
      <c r="C121" s="109" t="s">
        <v>81</v>
      </c>
      <c r="D121" s="151"/>
      <c r="E121" s="100">
        <v>500</v>
      </c>
      <c r="F121" s="97">
        <f t="shared" si="9"/>
        <v>0</v>
      </c>
      <c r="G121" s="165"/>
      <c r="H121" s="110" t="s">
        <v>955</v>
      </c>
      <c r="I121" s="110" t="str">
        <f>VLOOKUP(H121,Presupuesto!$B$11:$C$565,2,0)</f>
        <v>OTROS RESPUESTOS Y ACCESORIOS MENORES</v>
      </c>
      <c r="J121" s="98" t="str">
        <f t="shared" si="10"/>
        <v>Gestión Tecnologías de Información y Comunicación</v>
      </c>
      <c r="K121" s="98" t="s">
        <v>395</v>
      </c>
      <c r="L121" s="98"/>
    </row>
    <row r="122" spans="3:12" ht="15.75" thickBot="1" x14ac:dyDescent="0.3">
      <c r="C122" s="102" t="s">
        <v>82</v>
      </c>
      <c r="D122" s="159"/>
      <c r="E122" s="104">
        <v>20</v>
      </c>
      <c r="F122" s="105">
        <f t="shared" si="9"/>
        <v>0</v>
      </c>
      <c r="G122" s="162"/>
      <c r="H122" s="106" t="s">
        <v>955</v>
      </c>
      <c r="I122" s="106" t="str">
        <f>VLOOKUP(H122,Presupuesto!$B$11:$C$565,2,0)</f>
        <v>OTROS RESPUESTOS Y ACCESORIOS MENORES</v>
      </c>
      <c r="J122" s="106" t="str">
        <f t="shared" si="10"/>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70"/>
      <c r="E128" s="93"/>
      <c r="F128" s="93"/>
      <c r="G128" s="93"/>
      <c r="H128" s="76"/>
      <c r="I128" s="76"/>
      <c r="J128" s="76"/>
      <c r="K128" s="112"/>
    </row>
    <row r="129" spans="3:12"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6" t="s">
        <v>1339</v>
      </c>
      <c r="D132" s="158"/>
      <c r="E132" s="96">
        <f>HLOOKUP($C132,$CB$2:$CE$3,2,0)</f>
        <v>15000</v>
      </c>
      <c r="F132" s="97">
        <f>D132*E132</f>
        <v>0</v>
      </c>
      <c r="G132" s="165"/>
      <c r="H132" s="98" t="s">
        <v>1014</v>
      </c>
      <c r="I132" s="98" t="str">
        <f>VLOOKUP(H132,Presupuesto!$B$11:$C$565,2,0)</f>
        <v>EQUIPO DE COMPUTACION</v>
      </c>
      <c r="J132" s="219" t="s">
        <v>1453</v>
      </c>
      <c r="K132" s="98" t="s">
        <v>394</v>
      </c>
      <c r="L132" s="98"/>
    </row>
    <row r="133" spans="3:12" x14ac:dyDescent="0.25">
      <c r="C133" s="306" t="s">
        <v>1337</v>
      </c>
      <c r="D133" s="151"/>
      <c r="E133" s="96">
        <f>HLOOKUP($C133,$CB$2:$CE$3,2,0)</f>
        <v>35000</v>
      </c>
      <c r="F133" s="97">
        <f>D133*E133</f>
        <v>0</v>
      </c>
      <c r="G133" s="165"/>
      <c r="H133" s="101" t="s">
        <v>1014</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1">D134*E134</f>
        <v>0</v>
      </c>
      <c r="G134" s="165"/>
      <c r="H134" s="101" t="s">
        <v>986</v>
      </c>
      <c r="I134" s="101" t="str">
        <f>VLOOKUP(H134,Presupuesto!$B$11:$C$565,2,0)</f>
        <v>EQUIPOS VARIOS DE OFICINA</v>
      </c>
      <c r="J134" s="98" t="str">
        <f t="shared" ref="J134:J144" si="12">$J$132</f>
        <v>Posgrado</v>
      </c>
      <c r="K134" s="98" t="s">
        <v>395</v>
      </c>
      <c r="L134" s="98"/>
    </row>
    <row r="135" spans="3:12" x14ac:dyDescent="0.25">
      <c r="C135" s="99" t="s">
        <v>74</v>
      </c>
      <c r="D135" s="151"/>
      <c r="E135" s="100">
        <v>8000</v>
      </c>
      <c r="F135" s="97">
        <f t="shared" si="11"/>
        <v>0</v>
      </c>
      <c r="G135" s="165"/>
      <c r="H135" s="101" t="s">
        <v>1014</v>
      </c>
      <c r="I135" s="101" t="str">
        <f>VLOOKUP(H135,Presupuesto!$B$11:$C$565,2,0)</f>
        <v>EQUIPO DE COMPUTACION</v>
      </c>
      <c r="J135" s="98" t="str">
        <f t="shared" si="12"/>
        <v>Posgrado</v>
      </c>
      <c r="K135" s="98" t="s">
        <v>395</v>
      </c>
      <c r="L135" s="98"/>
    </row>
    <row r="136" spans="3:12" x14ac:dyDescent="0.25">
      <c r="C136" s="99" t="s">
        <v>75</v>
      </c>
      <c r="D136" s="151"/>
      <c r="E136" s="100">
        <v>5000</v>
      </c>
      <c r="F136" s="97">
        <f t="shared" si="11"/>
        <v>0</v>
      </c>
      <c r="G136" s="165"/>
      <c r="H136" s="101" t="s">
        <v>1014</v>
      </c>
      <c r="I136" s="101" t="str">
        <f>VLOOKUP(H136,Presupuesto!$B$11:$C$565,2,0)</f>
        <v>EQUIPO DE COMPUTACION</v>
      </c>
      <c r="J136" s="98" t="str">
        <f t="shared" si="12"/>
        <v>Posgrado</v>
      </c>
      <c r="K136" s="98" t="s">
        <v>395</v>
      </c>
      <c r="L136" s="98"/>
    </row>
    <row r="137" spans="3:12" x14ac:dyDescent="0.25">
      <c r="C137" s="99" t="s">
        <v>35</v>
      </c>
      <c r="D137" s="151"/>
      <c r="E137" s="100">
        <v>13000</v>
      </c>
      <c r="F137" s="97">
        <f t="shared" si="11"/>
        <v>0</v>
      </c>
      <c r="G137" s="165"/>
      <c r="H137" s="101" t="s">
        <v>1000</v>
      </c>
      <c r="I137" s="101" t="str">
        <f>VLOOKUP(H137,Presupuesto!$B$11:$C$565,2,0)</f>
        <v>EQUIPO DE TRANSPORTE TRACCION Y ELEVACION</v>
      </c>
      <c r="J137" s="98" t="str">
        <f t="shared" si="12"/>
        <v>Posgrado</v>
      </c>
      <c r="K137" s="98" t="s">
        <v>395</v>
      </c>
      <c r="L137" s="98"/>
    </row>
    <row r="138" spans="3:12" x14ac:dyDescent="0.25">
      <c r="C138" s="99" t="s">
        <v>76</v>
      </c>
      <c r="D138" s="151"/>
      <c r="E138" s="100">
        <v>15000</v>
      </c>
      <c r="F138" s="97">
        <f t="shared" si="11"/>
        <v>0</v>
      </c>
      <c r="G138" s="165"/>
      <c r="H138" s="101" t="s">
        <v>1000</v>
      </c>
      <c r="I138" s="101" t="str">
        <f>VLOOKUP(H138,Presupuesto!$B$11:$C$565,2,0)</f>
        <v>EQUIPO DE TRANSPORTE TRACCION Y ELEVACION</v>
      </c>
      <c r="J138" s="98" t="str">
        <f t="shared" si="12"/>
        <v>Posgrado</v>
      </c>
      <c r="K138" s="98" t="s">
        <v>395</v>
      </c>
      <c r="L138" s="98"/>
    </row>
    <row r="139" spans="3:12" x14ac:dyDescent="0.25">
      <c r="C139" s="99" t="s">
        <v>77</v>
      </c>
      <c r="D139" s="151"/>
      <c r="E139" s="100">
        <v>10000</v>
      </c>
      <c r="F139" s="97">
        <f t="shared" si="11"/>
        <v>0</v>
      </c>
      <c r="G139" s="165"/>
      <c r="H139" s="101" t="s">
        <v>1000</v>
      </c>
      <c r="I139" s="101" t="str">
        <f>VLOOKUP(H139,Presupuesto!$B$11:$C$565,2,0)</f>
        <v>EQUIPO DE TRANSPORTE TRACCION Y ELEVACION</v>
      </c>
      <c r="J139" s="98" t="str">
        <f t="shared" si="12"/>
        <v>Posgrado</v>
      </c>
      <c r="K139" s="98" t="s">
        <v>403</v>
      </c>
      <c r="L139" s="98"/>
    </row>
    <row r="140" spans="3:12" x14ac:dyDescent="0.25">
      <c r="C140" s="99" t="s">
        <v>78</v>
      </c>
      <c r="D140" s="151"/>
      <c r="E140" s="100">
        <v>10000</v>
      </c>
      <c r="F140" s="97">
        <f t="shared" si="11"/>
        <v>0</v>
      </c>
      <c r="G140" s="165"/>
      <c r="H140" s="101" t="s">
        <v>1046</v>
      </c>
      <c r="I140" s="101" t="str">
        <f>VLOOKUP(H140,Presupuesto!$B$11:$C$565,2,0)</f>
        <v>APLICACIONES INFORMATICAS</v>
      </c>
      <c r="J140" s="98" t="str">
        <f t="shared" si="12"/>
        <v>Posgrado</v>
      </c>
      <c r="K140" s="98" t="s">
        <v>399</v>
      </c>
      <c r="L140" s="98"/>
    </row>
    <row r="141" spans="3:12" x14ac:dyDescent="0.25">
      <c r="C141" s="109" t="s">
        <v>79</v>
      </c>
      <c r="D141" s="151"/>
      <c r="E141" s="100">
        <v>2000</v>
      </c>
      <c r="F141" s="97">
        <f t="shared" si="11"/>
        <v>0</v>
      </c>
      <c r="G141" s="165"/>
      <c r="H141" s="110" t="s">
        <v>1014</v>
      </c>
      <c r="I141" s="110" t="str">
        <f>VLOOKUP(H141,Presupuesto!$B$11:$C$565,2,0)</f>
        <v>EQUIPO DE COMPUTACION</v>
      </c>
      <c r="J141" s="98" t="str">
        <f t="shared" si="12"/>
        <v>Posgrado</v>
      </c>
      <c r="K141" s="98" t="s">
        <v>395</v>
      </c>
      <c r="L141" s="98"/>
    </row>
    <row r="142" spans="3:12" x14ac:dyDescent="0.25">
      <c r="C142" s="109" t="s">
        <v>1481</v>
      </c>
      <c r="D142" s="151"/>
      <c r="E142" s="100">
        <v>1500</v>
      </c>
      <c r="F142" s="97">
        <f t="shared" si="11"/>
        <v>0</v>
      </c>
      <c r="G142" s="165"/>
      <c r="H142" s="110" t="s">
        <v>946</v>
      </c>
      <c r="I142" s="110" t="str">
        <f>VLOOKUP(H142,Presupuesto!$B$11:$C$565,2,0)</f>
        <v>UTILES Y MATERIALES ELECTRICOS</v>
      </c>
      <c r="J142" s="98" t="str">
        <f t="shared" si="12"/>
        <v>Posgrado</v>
      </c>
      <c r="K142" s="98" t="s">
        <v>395</v>
      </c>
      <c r="L142" s="98"/>
    </row>
    <row r="143" spans="3:12" x14ac:dyDescent="0.25">
      <c r="C143" s="109" t="s">
        <v>80</v>
      </c>
      <c r="D143" s="151"/>
      <c r="E143" s="100">
        <v>1500</v>
      </c>
      <c r="F143" s="97">
        <f t="shared" si="11"/>
        <v>0</v>
      </c>
      <c r="G143" s="165"/>
      <c r="H143" s="110" t="s">
        <v>1014</v>
      </c>
      <c r="I143" s="110" t="str">
        <f>VLOOKUP(H143,Presupuesto!$B$11:$C$565,2,0)</f>
        <v>EQUIPO DE COMPUTACION</v>
      </c>
      <c r="J143" s="98" t="str">
        <f t="shared" si="12"/>
        <v>Posgrado</v>
      </c>
      <c r="K143" s="98" t="s">
        <v>395</v>
      </c>
      <c r="L143" s="98"/>
    </row>
    <row r="144" spans="3:12" x14ac:dyDescent="0.25">
      <c r="C144" s="109" t="s">
        <v>81</v>
      </c>
      <c r="D144" s="151"/>
      <c r="E144" s="100">
        <v>500</v>
      </c>
      <c r="F144" s="97">
        <f t="shared" si="11"/>
        <v>0</v>
      </c>
      <c r="G144" s="165"/>
      <c r="H144" s="110" t="s">
        <v>955</v>
      </c>
      <c r="I144" s="110" t="str">
        <f>VLOOKUP(H144,Presupuesto!$B$11:$C$565,2,0)</f>
        <v>OTROS RESPUESTOS Y ACCESORIOS MENORES</v>
      </c>
      <c r="J144" s="98" t="str">
        <f t="shared" si="12"/>
        <v>Posgrado</v>
      </c>
      <c r="K144" s="98" t="s">
        <v>395</v>
      </c>
      <c r="L144" s="98"/>
    </row>
    <row r="145" spans="3:12" ht="15.75" thickBot="1" x14ac:dyDescent="0.3">
      <c r="C145" s="102" t="s">
        <v>82</v>
      </c>
      <c r="D145" s="159"/>
      <c r="E145" s="104">
        <v>20</v>
      </c>
      <c r="F145" s="105">
        <f t="shared" si="11"/>
        <v>0</v>
      </c>
      <c r="G145" s="162"/>
      <c r="H145" s="106" t="s">
        <v>955</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70"/>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6" t="s">
        <v>1339</v>
      </c>
      <c r="D155" s="158"/>
      <c r="E155" s="96">
        <f>HLOOKUP($C155,$CB$2:$CE$3,2,0)</f>
        <v>15000</v>
      </c>
      <c r="F155" s="97">
        <f>D155*E155</f>
        <v>0</v>
      </c>
      <c r="G155" s="165"/>
      <c r="H155" s="98" t="s">
        <v>1014</v>
      </c>
      <c r="I155" s="98" t="str">
        <f>VLOOKUP(H155,Presupuesto!$B$11:$C$565,2,0)</f>
        <v>EQUIPO DE COMPUTACION</v>
      </c>
      <c r="J155" s="219" t="s">
        <v>1453</v>
      </c>
      <c r="K155" s="98" t="s">
        <v>394</v>
      </c>
      <c r="L155" s="98"/>
    </row>
    <row r="156" spans="3:12" x14ac:dyDescent="0.25">
      <c r="C156" s="306"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3">D157*E157</f>
        <v>0</v>
      </c>
      <c r="G157" s="165"/>
      <c r="H157" s="101" t="s">
        <v>986</v>
      </c>
      <c r="I157" s="101" t="str">
        <f>VLOOKUP(H157,Presupuesto!$B$11:$C$565,2,0)</f>
        <v>EQUIPOS VARIOS DE OFICINA</v>
      </c>
      <c r="J157" s="98" t="str">
        <f t="shared" ref="J157:J168" si="14">$J$155</f>
        <v>Posgrado</v>
      </c>
      <c r="K157" s="98" t="s">
        <v>395</v>
      </c>
      <c r="L157" s="98"/>
    </row>
    <row r="158" spans="3:12" x14ac:dyDescent="0.25">
      <c r="C158" s="99" t="s">
        <v>74</v>
      </c>
      <c r="D158" s="151"/>
      <c r="E158" s="100">
        <v>8000</v>
      </c>
      <c r="F158" s="97">
        <f t="shared" si="13"/>
        <v>0</v>
      </c>
      <c r="G158" s="165"/>
      <c r="H158" s="101" t="s">
        <v>1014</v>
      </c>
      <c r="I158" s="101" t="str">
        <f>VLOOKUP(H158,Presupuesto!$B$11:$C$565,2,0)</f>
        <v>EQUIPO DE COMPUTACION</v>
      </c>
      <c r="J158" s="98" t="str">
        <f t="shared" si="14"/>
        <v>Posgrado</v>
      </c>
      <c r="K158" s="98" t="s">
        <v>395</v>
      </c>
      <c r="L158" s="98"/>
    </row>
    <row r="159" spans="3:12" x14ac:dyDescent="0.25">
      <c r="C159" s="99" t="s">
        <v>75</v>
      </c>
      <c r="D159" s="151"/>
      <c r="E159" s="100">
        <v>5000</v>
      </c>
      <c r="F159" s="97">
        <f t="shared" si="13"/>
        <v>0</v>
      </c>
      <c r="G159" s="165"/>
      <c r="H159" s="101" t="s">
        <v>1014</v>
      </c>
      <c r="I159" s="101" t="str">
        <f>VLOOKUP(H159,Presupuesto!$B$11:$C$565,2,0)</f>
        <v>EQUIPO DE COMPUTACION</v>
      </c>
      <c r="J159" s="98" t="str">
        <f t="shared" si="14"/>
        <v>Posgrado</v>
      </c>
      <c r="K159" s="98" t="s">
        <v>395</v>
      </c>
      <c r="L159" s="98"/>
    </row>
    <row r="160" spans="3:12" x14ac:dyDescent="0.25">
      <c r="C160" s="99" t="s">
        <v>35</v>
      </c>
      <c r="D160" s="151"/>
      <c r="E160" s="100">
        <v>13000</v>
      </c>
      <c r="F160" s="97">
        <f t="shared" si="13"/>
        <v>0</v>
      </c>
      <c r="G160" s="165"/>
      <c r="H160" s="101" t="s">
        <v>1000</v>
      </c>
      <c r="I160" s="101" t="str">
        <f>VLOOKUP(H160,Presupuesto!$B$11:$C$565,2,0)</f>
        <v>EQUIPO DE TRANSPORTE TRACCION Y ELEVACION</v>
      </c>
      <c r="J160" s="98" t="str">
        <f t="shared" si="14"/>
        <v>Posgrado</v>
      </c>
      <c r="K160" s="98" t="s">
        <v>395</v>
      </c>
      <c r="L160" s="98"/>
    </row>
    <row r="161" spans="3:12" x14ac:dyDescent="0.25">
      <c r="C161" s="99" t="s">
        <v>76</v>
      </c>
      <c r="D161" s="151"/>
      <c r="E161" s="100">
        <v>15000</v>
      </c>
      <c r="F161" s="97">
        <f t="shared" si="13"/>
        <v>0</v>
      </c>
      <c r="G161" s="165"/>
      <c r="H161" s="101" t="s">
        <v>1000</v>
      </c>
      <c r="I161" s="101" t="str">
        <f>VLOOKUP(H161,Presupuesto!$B$11:$C$565,2,0)</f>
        <v>EQUIPO DE TRANSPORTE TRACCION Y ELEVACION</v>
      </c>
      <c r="J161" s="98" t="str">
        <f t="shared" si="14"/>
        <v>Posgrado</v>
      </c>
      <c r="K161" s="98" t="s">
        <v>395</v>
      </c>
      <c r="L161" s="98"/>
    </row>
    <row r="162" spans="3:12" x14ac:dyDescent="0.25">
      <c r="C162" s="99" t="s">
        <v>77</v>
      </c>
      <c r="D162" s="151"/>
      <c r="E162" s="100">
        <v>10000</v>
      </c>
      <c r="F162" s="97">
        <f t="shared" si="13"/>
        <v>0</v>
      </c>
      <c r="G162" s="165"/>
      <c r="H162" s="101" t="s">
        <v>1000</v>
      </c>
      <c r="I162" s="101" t="str">
        <f>VLOOKUP(H162,Presupuesto!$B$11:$C$565,2,0)</f>
        <v>EQUIPO DE TRANSPORTE TRACCION Y ELEVACION</v>
      </c>
      <c r="J162" s="98" t="str">
        <f t="shared" si="14"/>
        <v>Posgrado</v>
      </c>
      <c r="K162" s="98" t="s">
        <v>403</v>
      </c>
      <c r="L162" s="98"/>
    </row>
    <row r="163" spans="3:12" x14ac:dyDescent="0.25">
      <c r="C163" s="99" t="s">
        <v>78</v>
      </c>
      <c r="D163" s="151"/>
      <c r="E163" s="100">
        <v>10000</v>
      </c>
      <c r="F163" s="97">
        <f t="shared" si="13"/>
        <v>0</v>
      </c>
      <c r="G163" s="165"/>
      <c r="H163" s="101" t="s">
        <v>1046</v>
      </c>
      <c r="I163" s="101" t="str">
        <f>VLOOKUP(H163,Presupuesto!$B$11:$C$565,2,0)</f>
        <v>APLICACIONES INFORMATICAS</v>
      </c>
      <c r="J163" s="98" t="str">
        <f t="shared" si="14"/>
        <v>Posgrado</v>
      </c>
      <c r="K163" s="98" t="s">
        <v>399</v>
      </c>
      <c r="L163" s="98"/>
    </row>
    <row r="164" spans="3:12" x14ac:dyDescent="0.25">
      <c r="C164" s="109" t="s">
        <v>79</v>
      </c>
      <c r="D164" s="151"/>
      <c r="E164" s="100">
        <v>2000</v>
      </c>
      <c r="F164" s="97">
        <f t="shared" si="13"/>
        <v>0</v>
      </c>
      <c r="G164" s="165"/>
      <c r="H164" s="110" t="s">
        <v>1014</v>
      </c>
      <c r="I164" s="110" t="str">
        <f>VLOOKUP(H164,Presupuesto!$B$11:$C$565,2,0)</f>
        <v>EQUIPO DE COMPUTACION</v>
      </c>
      <c r="J164" s="98" t="str">
        <f t="shared" si="14"/>
        <v>Posgrado</v>
      </c>
      <c r="K164" s="98" t="s">
        <v>395</v>
      </c>
      <c r="L164" s="98"/>
    </row>
    <row r="165" spans="3:12" x14ac:dyDescent="0.25">
      <c r="C165" s="109" t="s">
        <v>1481</v>
      </c>
      <c r="D165" s="151"/>
      <c r="E165" s="100">
        <v>1500</v>
      </c>
      <c r="F165" s="97">
        <f t="shared" si="13"/>
        <v>0</v>
      </c>
      <c r="G165" s="165"/>
      <c r="H165" s="110" t="s">
        <v>946</v>
      </c>
      <c r="I165" s="110" t="str">
        <f>VLOOKUP(H165,Presupuesto!$B$11:$C$565,2,0)</f>
        <v>UTILES Y MATERIALES ELECTRICOS</v>
      </c>
      <c r="J165" s="98" t="str">
        <f t="shared" si="14"/>
        <v>Posgrado</v>
      </c>
      <c r="K165" s="98" t="s">
        <v>395</v>
      </c>
      <c r="L165" s="98"/>
    </row>
    <row r="166" spans="3:12" x14ac:dyDescent="0.25">
      <c r="C166" s="109" t="s">
        <v>80</v>
      </c>
      <c r="D166" s="151"/>
      <c r="E166" s="100">
        <v>1500</v>
      </c>
      <c r="F166" s="97">
        <f t="shared" si="13"/>
        <v>0</v>
      </c>
      <c r="G166" s="165"/>
      <c r="H166" s="110" t="s">
        <v>1014</v>
      </c>
      <c r="I166" s="110" t="str">
        <f>VLOOKUP(H166,Presupuesto!$B$11:$C$565,2,0)</f>
        <v>EQUIPO DE COMPUTACION</v>
      </c>
      <c r="J166" s="98" t="str">
        <f t="shared" si="14"/>
        <v>Posgrado</v>
      </c>
      <c r="K166" s="98" t="s">
        <v>395</v>
      </c>
      <c r="L166" s="98"/>
    </row>
    <row r="167" spans="3:12" x14ac:dyDescent="0.25">
      <c r="C167" s="109" t="s">
        <v>81</v>
      </c>
      <c r="D167" s="151"/>
      <c r="E167" s="100">
        <v>500</v>
      </c>
      <c r="F167" s="97">
        <f t="shared" si="13"/>
        <v>0</v>
      </c>
      <c r="G167" s="165"/>
      <c r="H167" s="110" t="s">
        <v>955</v>
      </c>
      <c r="I167" s="110" t="str">
        <f>VLOOKUP(H167,Presupuesto!$B$11:$C$565,2,0)</f>
        <v>OTROS RESPUESTOS Y ACCESORIOS MENORES</v>
      </c>
      <c r="J167" s="98" t="str">
        <f t="shared" si="14"/>
        <v>Posgrado</v>
      </c>
      <c r="K167" s="98" t="s">
        <v>395</v>
      </c>
      <c r="L167" s="98"/>
    </row>
    <row r="168" spans="3:12" ht="15.75" thickBot="1" x14ac:dyDescent="0.3">
      <c r="C168" s="102" t="s">
        <v>82</v>
      </c>
      <c r="D168" s="159"/>
      <c r="E168" s="104">
        <v>20</v>
      </c>
      <c r="F168" s="105">
        <f t="shared" si="13"/>
        <v>0</v>
      </c>
      <c r="G168" s="162"/>
      <c r="H168" s="106" t="s">
        <v>955</v>
      </c>
      <c r="I168" s="106" t="str">
        <f>VLOOKUP(H168,Presupuesto!$B$11:$C$565,2,0)</f>
        <v>OTROS RESPUESTOS Y ACCESORIOS MENORES</v>
      </c>
      <c r="J168" s="106" t="str">
        <f t="shared" si="14"/>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70"/>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6" t="s">
        <v>1339</v>
      </c>
      <c r="D178" s="158"/>
      <c r="E178" s="96">
        <f>HLOOKUP($C178,$CB$2:$CE$3,2,0)</f>
        <v>15000</v>
      </c>
      <c r="F178" s="97">
        <f>D178*E178</f>
        <v>0</v>
      </c>
      <c r="G178" s="165"/>
      <c r="H178" s="98" t="s">
        <v>1014</v>
      </c>
      <c r="I178" s="98" t="str">
        <f>VLOOKUP(H178,Presupuesto!$B$11:$C$565,2,0)</f>
        <v>EQUIPO DE COMPUTACION</v>
      </c>
      <c r="J178" s="219" t="s">
        <v>1453</v>
      </c>
      <c r="K178" s="98" t="s">
        <v>394</v>
      </c>
      <c r="L178" s="98"/>
    </row>
    <row r="179" spans="3:12" x14ac:dyDescent="0.25">
      <c r="C179" s="306"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5">D180*E180</f>
        <v>0</v>
      </c>
      <c r="G180" s="165"/>
      <c r="H180" s="101" t="s">
        <v>986</v>
      </c>
      <c r="I180" s="101" t="str">
        <f>VLOOKUP(H180,Presupuesto!$B$11:$C$565,2,0)</f>
        <v>EQUIPOS VARIOS DE OFICINA</v>
      </c>
      <c r="J180" s="98" t="str">
        <f t="shared" ref="J180:J191" si="16">$J$178</f>
        <v>Posgrado</v>
      </c>
      <c r="K180" s="98" t="s">
        <v>395</v>
      </c>
      <c r="L180" s="98"/>
    </row>
    <row r="181" spans="3:12" x14ac:dyDescent="0.25">
      <c r="C181" s="99" t="s">
        <v>74</v>
      </c>
      <c r="D181" s="151"/>
      <c r="E181" s="100">
        <v>8000</v>
      </c>
      <c r="F181" s="97">
        <f t="shared" si="15"/>
        <v>0</v>
      </c>
      <c r="G181" s="165"/>
      <c r="H181" s="101" t="s">
        <v>1014</v>
      </c>
      <c r="I181" s="101" t="str">
        <f>VLOOKUP(H181,Presupuesto!$B$11:$C$565,2,0)</f>
        <v>EQUIPO DE COMPUTACION</v>
      </c>
      <c r="J181" s="98" t="str">
        <f t="shared" si="16"/>
        <v>Posgrado</v>
      </c>
      <c r="K181" s="98" t="s">
        <v>395</v>
      </c>
      <c r="L181" s="98"/>
    </row>
    <row r="182" spans="3:12" x14ac:dyDescent="0.25">
      <c r="C182" s="99" t="s">
        <v>75</v>
      </c>
      <c r="D182" s="151"/>
      <c r="E182" s="100">
        <v>5000</v>
      </c>
      <c r="F182" s="97">
        <f t="shared" si="15"/>
        <v>0</v>
      </c>
      <c r="G182" s="165"/>
      <c r="H182" s="101" t="s">
        <v>1014</v>
      </c>
      <c r="I182" s="101" t="str">
        <f>VLOOKUP(H182,Presupuesto!$B$11:$C$565,2,0)</f>
        <v>EQUIPO DE COMPUTACION</v>
      </c>
      <c r="J182" s="98" t="str">
        <f t="shared" si="16"/>
        <v>Posgrado</v>
      </c>
      <c r="K182" s="98" t="s">
        <v>395</v>
      </c>
      <c r="L182" s="98"/>
    </row>
    <row r="183" spans="3:12" x14ac:dyDescent="0.25">
      <c r="C183" s="99" t="s">
        <v>35</v>
      </c>
      <c r="D183" s="151"/>
      <c r="E183" s="100">
        <v>13000</v>
      </c>
      <c r="F183" s="97">
        <f t="shared" si="15"/>
        <v>0</v>
      </c>
      <c r="G183" s="165"/>
      <c r="H183" s="101" t="s">
        <v>1000</v>
      </c>
      <c r="I183" s="101" t="str">
        <f>VLOOKUP(H183,Presupuesto!$B$11:$C$565,2,0)</f>
        <v>EQUIPO DE TRANSPORTE TRACCION Y ELEVACION</v>
      </c>
      <c r="J183" s="98" t="str">
        <f t="shared" si="16"/>
        <v>Posgrado</v>
      </c>
      <c r="K183" s="98" t="s">
        <v>395</v>
      </c>
      <c r="L183" s="98"/>
    </row>
    <row r="184" spans="3:12" x14ac:dyDescent="0.25">
      <c r="C184" s="99" t="s">
        <v>76</v>
      </c>
      <c r="D184" s="151"/>
      <c r="E184" s="100">
        <v>15000</v>
      </c>
      <c r="F184" s="97">
        <f t="shared" si="15"/>
        <v>0</v>
      </c>
      <c r="G184" s="165"/>
      <c r="H184" s="101" t="s">
        <v>1000</v>
      </c>
      <c r="I184" s="101" t="str">
        <f>VLOOKUP(H184,Presupuesto!$B$11:$C$565,2,0)</f>
        <v>EQUIPO DE TRANSPORTE TRACCION Y ELEVACION</v>
      </c>
      <c r="J184" s="98" t="str">
        <f t="shared" si="16"/>
        <v>Posgrado</v>
      </c>
      <c r="K184" s="98" t="s">
        <v>395</v>
      </c>
      <c r="L184" s="98"/>
    </row>
    <row r="185" spans="3:12" x14ac:dyDescent="0.25">
      <c r="C185" s="99" t="s">
        <v>77</v>
      </c>
      <c r="D185" s="151"/>
      <c r="E185" s="100">
        <v>10000</v>
      </c>
      <c r="F185" s="97">
        <f t="shared" si="15"/>
        <v>0</v>
      </c>
      <c r="G185" s="165"/>
      <c r="H185" s="101" t="s">
        <v>1000</v>
      </c>
      <c r="I185" s="101" t="str">
        <f>VLOOKUP(H185,Presupuesto!$B$11:$C$565,2,0)</f>
        <v>EQUIPO DE TRANSPORTE TRACCION Y ELEVACION</v>
      </c>
      <c r="J185" s="98" t="str">
        <f t="shared" si="16"/>
        <v>Posgrado</v>
      </c>
      <c r="K185" s="98" t="s">
        <v>403</v>
      </c>
      <c r="L185" s="98"/>
    </row>
    <row r="186" spans="3:12" x14ac:dyDescent="0.25">
      <c r="C186" s="99" t="s">
        <v>78</v>
      </c>
      <c r="D186" s="151"/>
      <c r="E186" s="100">
        <v>10000</v>
      </c>
      <c r="F186" s="97">
        <f t="shared" si="15"/>
        <v>0</v>
      </c>
      <c r="G186" s="165"/>
      <c r="H186" s="101" t="s">
        <v>1046</v>
      </c>
      <c r="I186" s="101" t="str">
        <f>VLOOKUP(H186,Presupuesto!$B$11:$C$565,2,0)</f>
        <v>APLICACIONES INFORMATICAS</v>
      </c>
      <c r="J186" s="98" t="str">
        <f t="shared" si="16"/>
        <v>Posgrado</v>
      </c>
      <c r="K186" s="98" t="s">
        <v>399</v>
      </c>
      <c r="L186" s="98"/>
    </row>
    <row r="187" spans="3:12" x14ac:dyDescent="0.25">
      <c r="C187" s="109" t="s">
        <v>79</v>
      </c>
      <c r="D187" s="151"/>
      <c r="E187" s="100">
        <v>2000</v>
      </c>
      <c r="F187" s="97">
        <f t="shared" si="15"/>
        <v>0</v>
      </c>
      <c r="G187" s="165"/>
      <c r="H187" s="110" t="s">
        <v>1014</v>
      </c>
      <c r="I187" s="110" t="str">
        <f>VLOOKUP(H187,Presupuesto!$B$11:$C$565,2,0)</f>
        <v>EQUIPO DE COMPUTACION</v>
      </c>
      <c r="J187" s="98" t="str">
        <f t="shared" si="16"/>
        <v>Posgrado</v>
      </c>
      <c r="K187" s="98" t="s">
        <v>395</v>
      </c>
      <c r="L187" s="98"/>
    </row>
    <row r="188" spans="3:12" x14ac:dyDescent="0.25">
      <c r="C188" s="109" t="s">
        <v>1481</v>
      </c>
      <c r="D188" s="151"/>
      <c r="E188" s="100">
        <v>1500</v>
      </c>
      <c r="F188" s="97">
        <f t="shared" si="15"/>
        <v>0</v>
      </c>
      <c r="G188" s="165"/>
      <c r="H188" s="110" t="s">
        <v>946</v>
      </c>
      <c r="I188" s="110" t="str">
        <f>VLOOKUP(H188,Presupuesto!$B$11:$C$565,2,0)</f>
        <v>UTILES Y MATERIALES ELECTRICOS</v>
      </c>
      <c r="J188" s="98" t="str">
        <f t="shared" si="16"/>
        <v>Posgrado</v>
      </c>
      <c r="K188" s="98" t="s">
        <v>395</v>
      </c>
      <c r="L188" s="98"/>
    </row>
    <row r="189" spans="3:12" x14ac:dyDescent="0.25">
      <c r="C189" s="109" t="s">
        <v>80</v>
      </c>
      <c r="D189" s="151"/>
      <c r="E189" s="100">
        <v>1500</v>
      </c>
      <c r="F189" s="97">
        <f t="shared" si="15"/>
        <v>0</v>
      </c>
      <c r="G189" s="165"/>
      <c r="H189" s="110" t="s">
        <v>1014</v>
      </c>
      <c r="I189" s="110" t="str">
        <f>VLOOKUP(H189,Presupuesto!$B$11:$C$565,2,0)</f>
        <v>EQUIPO DE COMPUTACION</v>
      </c>
      <c r="J189" s="98" t="str">
        <f t="shared" si="16"/>
        <v>Posgrado</v>
      </c>
      <c r="K189" s="98" t="s">
        <v>395</v>
      </c>
      <c r="L189" s="98"/>
    </row>
    <row r="190" spans="3:12" x14ac:dyDescent="0.25">
      <c r="C190" s="109" t="s">
        <v>81</v>
      </c>
      <c r="D190" s="151"/>
      <c r="E190" s="100">
        <v>500</v>
      </c>
      <c r="F190" s="97">
        <f t="shared" si="15"/>
        <v>0</v>
      </c>
      <c r="G190" s="165"/>
      <c r="H190" s="110" t="s">
        <v>955</v>
      </c>
      <c r="I190" s="110" t="str">
        <f>VLOOKUP(H190,Presupuesto!$B$11:$C$565,2,0)</f>
        <v>OTROS RESPUESTOS Y ACCESORIOS MENORES</v>
      </c>
      <c r="J190" s="98" t="str">
        <f t="shared" si="16"/>
        <v>Posgrado</v>
      </c>
      <c r="K190" s="98" t="s">
        <v>395</v>
      </c>
      <c r="L190" s="98"/>
    </row>
    <row r="191" spans="3:12" ht="15.75" thickBot="1" x14ac:dyDescent="0.3">
      <c r="C191" s="102" t="s">
        <v>82</v>
      </c>
      <c r="D191" s="159"/>
      <c r="E191" s="104">
        <v>20</v>
      </c>
      <c r="F191" s="105">
        <f t="shared" si="15"/>
        <v>0</v>
      </c>
      <c r="G191" s="162"/>
      <c r="H191" s="106" t="s">
        <v>955</v>
      </c>
      <c r="I191" s="106" t="str">
        <f>VLOOKUP(H191,Presupuesto!$B$11:$C$565,2,0)</f>
        <v>OTROS RESPUESTOS Y ACCESORIOS MENORES</v>
      </c>
      <c r="J191" s="106" t="str">
        <f t="shared" si="16"/>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70"/>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6" t="s">
        <v>1339</v>
      </c>
      <c r="D201" s="158"/>
      <c r="E201" s="96">
        <f>HLOOKUP($C201,$CB$2:$CE$3,2,0)</f>
        <v>15000</v>
      </c>
      <c r="F201" s="97">
        <f>D201*E201</f>
        <v>0</v>
      </c>
      <c r="G201" s="165"/>
      <c r="H201" s="98" t="s">
        <v>1014</v>
      </c>
      <c r="I201" s="98" t="str">
        <f>VLOOKUP(H201,Presupuesto!$B$11:$C$565,2,0)</f>
        <v>EQUIPO DE COMPUTACION</v>
      </c>
      <c r="J201" s="219" t="s">
        <v>1453</v>
      </c>
      <c r="K201" s="98" t="s">
        <v>394</v>
      </c>
      <c r="L201" s="98"/>
    </row>
    <row r="202" spans="3:12" x14ac:dyDescent="0.25">
      <c r="C202" s="306"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7">D203*E203</f>
        <v>0</v>
      </c>
      <c r="G203" s="165"/>
      <c r="H203" s="101" t="s">
        <v>986</v>
      </c>
      <c r="I203" s="101" t="str">
        <f>VLOOKUP(H203,Presupuesto!$B$11:$C$565,2,0)</f>
        <v>EQUIPOS VARIOS DE OFICINA</v>
      </c>
      <c r="J203" s="98" t="str">
        <f t="shared" ref="J203:J214" si="18">$J$201</f>
        <v>Posgrado</v>
      </c>
      <c r="K203" s="98" t="s">
        <v>395</v>
      </c>
      <c r="L203" s="98"/>
    </row>
    <row r="204" spans="3:12" x14ac:dyDescent="0.25">
      <c r="C204" s="99" t="s">
        <v>74</v>
      </c>
      <c r="D204" s="151"/>
      <c r="E204" s="100">
        <v>8000</v>
      </c>
      <c r="F204" s="97">
        <f t="shared" si="17"/>
        <v>0</v>
      </c>
      <c r="G204" s="165"/>
      <c r="H204" s="101" t="s">
        <v>1014</v>
      </c>
      <c r="I204" s="101" t="str">
        <f>VLOOKUP(H204,Presupuesto!$B$11:$C$565,2,0)</f>
        <v>EQUIPO DE COMPUTACION</v>
      </c>
      <c r="J204" s="98" t="str">
        <f t="shared" si="18"/>
        <v>Posgrado</v>
      </c>
      <c r="K204" s="98" t="s">
        <v>395</v>
      </c>
      <c r="L204" s="98"/>
    </row>
    <row r="205" spans="3:12" x14ac:dyDescent="0.25">
      <c r="C205" s="99" t="s">
        <v>75</v>
      </c>
      <c r="D205" s="151"/>
      <c r="E205" s="100">
        <v>5000</v>
      </c>
      <c r="F205" s="97">
        <f t="shared" si="17"/>
        <v>0</v>
      </c>
      <c r="G205" s="165"/>
      <c r="H205" s="101" t="s">
        <v>1014</v>
      </c>
      <c r="I205" s="101" t="str">
        <f>VLOOKUP(H205,Presupuesto!$B$11:$C$565,2,0)</f>
        <v>EQUIPO DE COMPUTACION</v>
      </c>
      <c r="J205" s="98" t="str">
        <f t="shared" si="18"/>
        <v>Posgrado</v>
      </c>
      <c r="K205" s="98" t="s">
        <v>395</v>
      </c>
      <c r="L205" s="98"/>
    </row>
    <row r="206" spans="3:12" x14ac:dyDescent="0.25">
      <c r="C206" s="99" t="s">
        <v>35</v>
      </c>
      <c r="D206" s="151"/>
      <c r="E206" s="100">
        <v>13000</v>
      </c>
      <c r="F206" s="97">
        <f t="shared" si="17"/>
        <v>0</v>
      </c>
      <c r="G206" s="165"/>
      <c r="H206" s="101" t="s">
        <v>1000</v>
      </c>
      <c r="I206" s="101" t="str">
        <f>VLOOKUP(H206,Presupuesto!$B$11:$C$565,2,0)</f>
        <v>EQUIPO DE TRANSPORTE TRACCION Y ELEVACION</v>
      </c>
      <c r="J206" s="98" t="str">
        <f t="shared" si="18"/>
        <v>Posgrado</v>
      </c>
      <c r="K206" s="98" t="s">
        <v>395</v>
      </c>
      <c r="L206" s="98"/>
    </row>
    <row r="207" spans="3:12" x14ac:dyDescent="0.25">
      <c r="C207" s="99" t="s">
        <v>76</v>
      </c>
      <c r="D207" s="151"/>
      <c r="E207" s="100">
        <v>15000</v>
      </c>
      <c r="F207" s="97">
        <f t="shared" si="17"/>
        <v>0</v>
      </c>
      <c r="G207" s="165"/>
      <c r="H207" s="101" t="s">
        <v>1000</v>
      </c>
      <c r="I207" s="101" t="str">
        <f>VLOOKUP(H207,Presupuesto!$B$11:$C$565,2,0)</f>
        <v>EQUIPO DE TRANSPORTE TRACCION Y ELEVACION</v>
      </c>
      <c r="J207" s="98" t="str">
        <f t="shared" si="18"/>
        <v>Posgrado</v>
      </c>
      <c r="K207" s="98" t="s">
        <v>395</v>
      </c>
      <c r="L207" s="98"/>
    </row>
    <row r="208" spans="3:12" x14ac:dyDescent="0.25">
      <c r="C208" s="99" t="s">
        <v>77</v>
      </c>
      <c r="D208" s="151"/>
      <c r="E208" s="100">
        <v>10000</v>
      </c>
      <c r="F208" s="97">
        <f t="shared" si="17"/>
        <v>0</v>
      </c>
      <c r="G208" s="165"/>
      <c r="H208" s="101" t="s">
        <v>1000</v>
      </c>
      <c r="I208" s="101" t="str">
        <f>VLOOKUP(H208,Presupuesto!$B$11:$C$565,2,0)</f>
        <v>EQUIPO DE TRANSPORTE TRACCION Y ELEVACION</v>
      </c>
      <c r="J208" s="98" t="str">
        <f t="shared" si="18"/>
        <v>Posgrado</v>
      </c>
      <c r="K208" s="98" t="s">
        <v>403</v>
      </c>
      <c r="L208" s="98"/>
    </row>
    <row r="209" spans="3:12" x14ac:dyDescent="0.25">
      <c r="C209" s="99" t="s">
        <v>78</v>
      </c>
      <c r="D209" s="151"/>
      <c r="E209" s="100">
        <v>10000</v>
      </c>
      <c r="F209" s="97">
        <f t="shared" si="17"/>
        <v>0</v>
      </c>
      <c r="G209" s="165"/>
      <c r="H209" s="101" t="s">
        <v>1046</v>
      </c>
      <c r="I209" s="101" t="str">
        <f>VLOOKUP(H209,Presupuesto!$B$11:$C$565,2,0)</f>
        <v>APLICACIONES INFORMATICAS</v>
      </c>
      <c r="J209" s="98" t="str">
        <f t="shared" si="18"/>
        <v>Posgrado</v>
      </c>
      <c r="K209" s="98" t="s">
        <v>399</v>
      </c>
      <c r="L209" s="98"/>
    </row>
    <row r="210" spans="3:12" x14ac:dyDescent="0.25">
      <c r="C210" s="109" t="s">
        <v>79</v>
      </c>
      <c r="D210" s="151"/>
      <c r="E210" s="100">
        <v>2000</v>
      </c>
      <c r="F210" s="97">
        <f t="shared" si="17"/>
        <v>0</v>
      </c>
      <c r="G210" s="165"/>
      <c r="H210" s="110" t="s">
        <v>1014</v>
      </c>
      <c r="I210" s="110" t="str">
        <f>VLOOKUP(H210,Presupuesto!$B$11:$C$565,2,0)</f>
        <v>EQUIPO DE COMPUTACION</v>
      </c>
      <c r="J210" s="98" t="str">
        <f t="shared" si="18"/>
        <v>Posgrado</v>
      </c>
      <c r="K210" s="98" t="s">
        <v>395</v>
      </c>
      <c r="L210" s="98"/>
    </row>
    <row r="211" spans="3:12" x14ac:dyDescent="0.25">
      <c r="C211" s="109" t="s">
        <v>1481</v>
      </c>
      <c r="D211" s="151"/>
      <c r="E211" s="100">
        <v>1500</v>
      </c>
      <c r="F211" s="97">
        <f t="shared" si="17"/>
        <v>0</v>
      </c>
      <c r="G211" s="165"/>
      <c r="H211" s="110" t="s">
        <v>946</v>
      </c>
      <c r="I211" s="110" t="str">
        <f>VLOOKUP(H211,Presupuesto!$B$11:$C$565,2,0)</f>
        <v>UTILES Y MATERIALES ELECTRICOS</v>
      </c>
      <c r="J211" s="98" t="str">
        <f t="shared" si="18"/>
        <v>Posgrado</v>
      </c>
      <c r="K211" s="98" t="s">
        <v>395</v>
      </c>
      <c r="L211" s="98"/>
    </row>
    <row r="212" spans="3:12" x14ac:dyDescent="0.25">
      <c r="C212" s="109" t="s">
        <v>80</v>
      </c>
      <c r="D212" s="151"/>
      <c r="E212" s="100">
        <v>1500</v>
      </c>
      <c r="F212" s="97">
        <f t="shared" si="17"/>
        <v>0</v>
      </c>
      <c r="G212" s="165"/>
      <c r="H212" s="110" t="s">
        <v>1014</v>
      </c>
      <c r="I212" s="110" t="str">
        <f>VLOOKUP(H212,Presupuesto!$B$11:$C$565,2,0)</f>
        <v>EQUIPO DE COMPUTACION</v>
      </c>
      <c r="J212" s="98" t="str">
        <f t="shared" si="18"/>
        <v>Posgrado</v>
      </c>
      <c r="K212" s="98" t="s">
        <v>395</v>
      </c>
      <c r="L212" s="98"/>
    </row>
    <row r="213" spans="3:12" x14ac:dyDescent="0.25">
      <c r="C213" s="109" t="s">
        <v>81</v>
      </c>
      <c r="D213" s="151"/>
      <c r="E213" s="100">
        <v>500</v>
      </c>
      <c r="F213" s="97">
        <f t="shared" si="17"/>
        <v>0</v>
      </c>
      <c r="G213" s="165"/>
      <c r="H213" s="110" t="s">
        <v>955</v>
      </c>
      <c r="I213" s="110" t="str">
        <f>VLOOKUP(H213,Presupuesto!$B$11:$C$565,2,0)</f>
        <v>OTROS RESPUESTOS Y ACCESORIOS MENORES</v>
      </c>
      <c r="J213" s="98" t="str">
        <f t="shared" si="18"/>
        <v>Posgrado</v>
      </c>
      <c r="K213" s="98" t="s">
        <v>395</v>
      </c>
      <c r="L213" s="98"/>
    </row>
    <row r="214" spans="3:12" ht="15.75" thickBot="1" x14ac:dyDescent="0.3">
      <c r="C214" s="102" t="s">
        <v>82</v>
      </c>
      <c r="D214" s="159"/>
      <c r="E214" s="104">
        <v>20</v>
      </c>
      <c r="F214" s="105">
        <f t="shared" si="17"/>
        <v>0</v>
      </c>
      <c r="G214" s="162"/>
      <c r="H214" s="106" t="s">
        <v>955</v>
      </c>
      <c r="I214" s="106" t="str">
        <f>VLOOKUP(H214,Presupuesto!$B$11:$C$565,2,0)</f>
        <v>OTROS RESPUESTOS Y ACCESORIOS MENORES</v>
      </c>
      <c r="J214" s="106" t="str">
        <f t="shared" si="18"/>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70"/>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6" t="s">
        <v>1339</v>
      </c>
      <c r="D224" s="158"/>
      <c r="E224" s="96">
        <f>HLOOKUP($C224,$CB$2:$CE$3,2,0)</f>
        <v>15000</v>
      </c>
      <c r="F224" s="97">
        <f>D224*E224</f>
        <v>0</v>
      </c>
      <c r="G224" s="165"/>
      <c r="H224" s="98" t="s">
        <v>1014</v>
      </c>
      <c r="I224" s="98" t="str">
        <f>VLOOKUP(H224,Presupuesto!$B$11:$C$565,2,0)</f>
        <v>EQUIPO DE COMPUTACION</v>
      </c>
      <c r="J224" s="219" t="s">
        <v>1453</v>
      </c>
      <c r="K224" s="98" t="s">
        <v>394</v>
      </c>
      <c r="L224" s="98"/>
    </row>
    <row r="225" spans="3:12" x14ac:dyDescent="0.25">
      <c r="C225" s="306"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9">D226*E226</f>
        <v>0</v>
      </c>
      <c r="G226" s="165"/>
      <c r="H226" s="101" t="s">
        <v>986</v>
      </c>
      <c r="I226" s="101" t="str">
        <f>VLOOKUP(H226,Presupuesto!$B$11:$C$565,2,0)</f>
        <v>EQUIPOS VARIOS DE OFICINA</v>
      </c>
      <c r="J226" s="98" t="str">
        <f t="shared" ref="J226:J237" si="20">$J$224</f>
        <v>Posgrado</v>
      </c>
      <c r="K226" s="98" t="s">
        <v>395</v>
      </c>
      <c r="L226" s="98"/>
    </row>
    <row r="227" spans="3:12" x14ac:dyDescent="0.25">
      <c r="C227" s="99" t="s">
        <v>74</v>
      </c>
      <c r="D227" s="151"/>
      <c r="E227" s="100">
        <v>8000</v>
      </c>
      <c r="F227" s="97">
        <f t="shared" si="19"/>
        <v>0</v>
      </c>
      <c r="G227" s="165"/>
      <c r="H227" s="101" t="s">
        <v>1014</v>
      </c>
      <c r="I227" s="101" t="str">
        <f>VLOOKUP(H227,Presupuesto!$B$11:$C$565,2,0)</f>
        <v>EQUIPO DE COMPUTACION</v>
      </c>
      <c r="J227" s="98" t="str">
        <f t="shared" si="20"/>
        <v>Posgrado</v>
      </c>
      <c r="K227" s="98" t="s">
        <v>395</v>
      </c>
      <c r="L227" s="98"/>
    </row>
    <row r="228" spans="3:12" x14ac:dyDescent="0.25">
      <c r="C228" s="99" t="s">
        <v>75</v>
      </c>
      <c r="D228" s="151"/>
      <c r="E228" s="100">
        <v>5000</v>
      </c>
      <c r="F228" s="97">
        <f t="shared" si="19"/>
        <v>0</v>
      </c>
      <c r="G228" s="165"/>
      <c r="H228" s="101" t="s">
        <v>1014</v>
      </c>
      <c r="I228" s="101" t="str">
        <f>VLOOKUP(H228,Presupuesto!$B$11:$C$565,2,0)</f>
        <v>EQUIPO DE COMPUTACION</v>
      </c>
      <c r="J228" s="98" t="str">
        <f t="shared" si="20"/>
        <v>Posgrado</v>
      </c>
      <c r="K228" s="98" t="s">
        <v>395</v>
      </c>
      <c r="L228" s="98"/>
    </row>
    <row r="229" spans="3:12" x14ac:dyDescent="0.25">
      <c r="C229" s="99" t="s">
        <v>35</v>
      </c>
      <c r="D229" s="151"/>
      <c r="E229" s="100">
        <v>13000</v>
      </c>
      <c r="F229" s="97">
        <f t="shared" si="19"/>
        <v>0</v>
      </c>
      <c r="G229" s="165"/>
      <c r="H229" s="101" t="s">
        <v>1000</v>
      </c>
      <c r="I229" s="101" t="str">
        <f>VLOOKUP(H229,Presupuesto!$B$11:$C$565,2,0)</f>
        <v>EQUIPO DE TRANSPORTE TRACCION Y ELEVACION</v>
      </c>
      <c r="J229" s="98" t="str">
        <f t="shared" si="20"/>
        <v>Posgrado</v>
      </c>
      <c r="K229" s="98" t="s">
        <v>395</v>
      </c>
      <c r="L229" s="98"/>
    </row>
    <row r="230" spans="3:12" x14ac:dyDescent="0.25">
      <c r="C230" s="99" t="s">
        <v>76</v>
      </c>
      <c r="D230" s="151"/>
      <c r="E230" s="100">
        <v>15000</v>
      </c>
      <c r="F230" s="97">
        <f t="shared" si="19"/>
        <v>0</v>
      </c>
      <c r="G230" s="165"/>
      <c r="H230" s="101" t="s">
        <v>1000</v>
      </c>
      <c r="I230" s="101" t="str">
        <f>VLOOKUP(H230,Presupuesto!$B$11:$C$565,2,0)</f>
        <v>EQUIPO DE TRANSPORTE TRACCION Y ELEVACION</v>
      </c>
      <c r="J230" s="98" t="str">
        <f t="shared" si="20"/>
        <v>Posgrado</v>
      </c>
      <c r="K230" s="98" t="s">
        <v>395</v>
      </c>
      <c r="L230" s="98"/>
    </row>
    <row r="231" spans="3:12" x14ac:dyDescent="0.25">
      <c r="C231" s="99" t="s">
        <v>77</v>
      </c>
      <c r="D231" s="151"/>
      <c r="E231" s="100">
        <v>10000</v>
      </c>
      <c r="F231" s="97">
        <f t="shared" si="19"/>
        <v>0</v>
      </c>
      <c r="G231" s="165"/>
      <c r="H231" s="101" t="s">
        <v>1000</v>
      </c>
      <c r="I231" s="101" t="str">
        <f>VLOOKUP(H231,Presupuesto!$B$11:$C$565,2,0)</f>
        <v>EQUIPO DE TRANSPORTE TRACCION Y ELEVACION</v>
      </c>
      <c r="J231" s="98" t="str">
        <f t="shared" si="20"/>
        <v>Posgrado</v>
      </c>
      <c r="K231" s="98" t="s">
        <v>403</v>
      </c>
      <c r="L231" s="98"/>
    </row>
    <row r="232" spans="3:12" x14ac:dyDescent="0.25">
      <c r="C232" s="99" t="s">
        <v>78</v>
      </c>
      <c r="D232" s="151"/>
      <c r="E232" s="100">
        <v>10000</v>
      </c>
      <c r="F232" s="97">
        <f t="shared" si="19"/>
        <v>0</v>
      </c>
      <c r="G232" s="165"/>
      <c r="H232" s="101" t="s">
        <v>1046</v>
      </c>
      <c r="I232" s="101" t="str">
        <f>VLOOKUP(H232,Presupuesto!$B$11:$C$565,2,0)</f>
        <v>APLICACIONES INFORMATICAS</v>
      </c>
      <c r="J232" s="98" t="str">
        <f t="shared" si="20"/>
        <v>Posgrado</v>
      </c>
      <c r="K232" s="98" t="s">
        <v>399</v>
      </c>
      <c r="L232" s="98"/>
    </row>
    <row r="233" spans="3:12" x14ac:dyDescent="0.25">
      <c r="C233" s="109" t="s">
        <v>79</v>
      </c>
      <c r="D233" s="151"/>
      <c r="E233" s="100">
        <v>2000</v>
      </c>
      <c r="F233" s="97">
        <f t="shared" si="19"/>
        <v>0</v>
      </c>
      <c r="G233" s="165"/>
      <c r="H233" s="110" t="s">
        <v>1014</v>
      </c>
      <c r="I233" s="110" t="str">
        <f>VLOOKUP(H233,Presupuesto!$B$11:$C$565,2,0)</f>
        <v>EQUIPO DE COMPUTACION</v>
      </c>
      <c r="J233" s="98" t="str">
        <f t="shared" si="20"/>
        <v>Posgrado</v>
      </c>
      <c r="K233" s="98" t="s">
        <v>395</v>
      </c>
      <c r="L233" s="98"/>
    </row>
    <row r="234" spans="3:12" x14ac:dyDescent="0.25">
      <c r="C234" s="109" t="s">
        <v>1481</v>
      </c>
      <c r="D234" s="151"/>
      <c r="E234" s="100">
        <v>1500</v>
      </c>
      <c r="F234" s="97">
        <f t="shared" si="19"/>
        <v>0</v>
      </c>
      <c r="G234" s="165"/>
      <c r="H234" s="110" t="s">
        <v>946</v>
      </c>
      <c r="I234" s="110" t="str">
        <f>VLOOKUP(H234,Presupuesto!$B$11:$C$565,2,0)</f>
        <v>UTILES Y MATERIALES ELECTRICOS</v>
      </c>
      <c r="J234" s="98" t="str">
        <f t="shared" si="20"/>
        <v>Posgrado</v>
      </c>
      <c r="K234" s="98" t="s">
        <v>395</v>
      </c>
      <c r="L234" s="98"/>
    </row>
    <row r="235" spans="3:12" x14ac:dyDescent="0.25">
      <c r="C235" s="109" t="s">
        <v>80</v>
      </c>
      <c r="D235" s="151"/>
      <c r="E235" s="100">
        <v>1500</v>
      </c>
      <c r="F235" s="97">
        <f t="shared" si="19"/>
        <v>0</v>
      </c>
      <c r="G235" s="165"/>
      <c r="H235" s="110" t="s">
        <v>1014</v>
      </c>
      <c r="I235" s="110" t="str">
        <f>VLOOKUP(H235,Presupuesto!$B$11:$C$565,2,0)</f>
        <v>EQUIPO DE COMPUTACION</v>
      </c>
      <c r="J235" s="98" t="str">
        <f t="shared" si="20"/>
        <v>Posgrado</v>
      </c>
      <c r="K235" s="98" t="s">
        <v>395</v>
      </c>
      <c r="L235" s="98"/>
    </row>
    <row r="236" spans="3:12" x14ac:dyDescent="0.25">
      <c r="C236" s="109" t="s">
        <v>81</v>
      </c>
      <c r="D236" s="151"/>
      <c r="E236" s="100">
        <v>500</v>
      </c>
      <c r="F236" s="97">
        <f t="shared" si="19"/>
        <v>0</v>
      </c>
      <c r="G236" s="165"/>
      <c r="H236" s="110" t="s">
        <v>955</v>
      </c>
      <c r="I236" s="110" t="str">
        <f>VLOOKUP(H236,Presupuesto!$B$11:$C$565,2,0)</f>
        <v>OTROS RESPUESTOS Y ACCESORIOS MENORES</v>
      </c>
      <c r="J236" s="98" t="str">
        <f t="shared" si="20"/>
        <v>Posgrado</v>
      </c>
      <c r="K236" s="98" t="s">
        <v>395</v>
      </c>
      <c r="L236" s="98"/>
    </row>
    <row r="237" spans="3:12" ht="15.75" thickBot="1" x14ac:dyDescent="0.3">
      <c r="C237" s="102" t="s">
        <v>82</v>
      </c>
      <c r="D237" s="159"/>
      <c r="E237" s="104">
        <v>20</v>
      </c>
      <c r="F237" s="105">
        <f t="shared" si="19"/>
        <v>0</v>
      </c>
      <c r="G237" s="162"/>
      <c r="H237" s="106" t="s">
        <v>955</v>
      </c>
      <c r="I237" s="106" t="str">
        <f>VLOOKUP(H237,Presupuesto!$B$11:$C$565,2,0)</f>
        <v>OTROS RESPUESTOS Y ACCESORIOS MENORES</v>
      </c>
      <c r="J237" s="106" t="str">
        <f t="shared" si="20"/>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70"/>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6" t="s">
        <v>1339</v>
      </c>
      <c r="D247" s="158"/>
      <c r="E247" s="96">
        <f>HLOOKUP($C247,$CB$2:$CE$3,2,0)</f>
        <v>15000</v>
      </c>
      <c r="F247" s="97">
        <f>D247*E247</f>
        <v>0</v>
      </c>
      <c r="G247" s="165"/>
      <c r="H247" s="98" t="s">
        <v>1014</v>
      </c>
      <c r="I247" s="98" t="str">
        <f>VLOOKUP(H247,Presupuesto!$B$11:$C$565,2,0)</f>
        <v>EQUIPO DE COMPUTACION</v>
      </c>
      <c r="J247" s="219" t="s">
        <v>1453</v>
      </c>
      <c r="K247" s="98" t="s">
        <v>394</v>
      </c>
      <c r="L247" s="98"/>
    </row>
    <row r="248" spans="3:12" x14ac:dyDescent="0.25">
      <c r="C248" s="306"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1">D249*E249</f>
        <v>0</v>
      </c>
      <c r="G249" s="165"/>
      <c r="H249" s="101" t="s">
        <v>986</v>
      </c>
      <c r="I249" s="101" t="str">
        <f>VLOOKUP(H249,Presupuesto!$B$11:$C$565,2,0)</f>
        <v>EQUIPOS VARIOS DE OFICINA</v>
      </c>
      <c r="J249" s="98" t="str">
        <f t="shared" ref="J249:J260" si="22">$J$247</f>
        <v>Posgrado</v>
      </c>
      <c r="K249" s="98" t="s">
        <v>395</v>
      </c>
      <c r="L249" s="98"/>
    </row>
    <row r="250" spans="3:12" x14ac:dyDescent="0.25">
      <c r="C250" s="99" t="s">
        <v>74</v>
      </c>
      <c r="D250" s="151"/>
      <c r="E250" s="100">
        <v>8000</v>
      </c>
      <c r="F250" s="97">
        <f t="shared" si="21"/>
        <v>0</v>
      </c>
      <c r="G250" s="165"/>
      <c r="H250" s="101" t="s">
        <v>1014</v>
      </c>
      <c r="I250" s="101" t="str">
        <f>VLOOKUP(H250,Presupuesto!$B$11:$C$565,2,0)</f>
        <v>EQUIPO DE COMPUTACION</v>
      </c>
      <c r="J250" s="98" t="str">
        <f t="shared" si="22"/>
        <v>Posgrado</v>
      </c>
      <c r="K250" s="98" t="s">
        <v>395</v>
      </c>
      <c r="L250" s="98"/>
    </row>
    <row r="251" spans="3:12" x14ac:dyDescent="0.25">
      <c r="C251" s="99" t="s">
        <v>75</v>
      </c>
      <c r="D251" s="151"/>
      <c r="E251" s="100">
        <v>5000</v>
      </c>
      <c r="F251" s="97">
        <f t="shared" si="21"/>
        <v>0</v>
      </c>
      <c r="G251" s="165"/>
      <c r="H251" s="101" t="s">
        <v>1014</v>
      </c>
      <c r="I251" s="101" t="str">
        <f>VLOOKUP(H251,Presupuesto!$B$11:$C$565,2,0)</f>
        <v>EQUIPO DE COMPUTACION</v>
      </c>
      <c r="J251" s="98" t="str">
        <f t="shared" si="22"/>
        <v>Posgrado</v>
      </c>
      <c r="K251" s="98" t="s">
        <v>395</v>
      </c>
      <c r="L251" s="98"/>
    </row>
    <row r="252" spans="3:12" x14ac:dyDescent="0.25">
      <c r="C252" s="99" t="s">
        <v>35</v>
      </c>
      <c r="D252" s="151"/>
      <c r="E252" s="100">
        <v>13000</v>
      </c>
      <c r="F252" s="97">
        <f t="shared" si="21"/>
        <v>0</v>
      </c>
      <c r="G252" s="165"/>
      <c r="H252" s="101" t="s">
        <v>1000</v>
      </c>
      <c r="I252" s="101" t="str">
        <f>VLOOKUP(H252,Presupuesto!$B$11:$C$565,2,0)</f>
        <v>EQUIPO DE TRANSPORTE TRACCION Y ELEVACION</v>
      </c>
      <c r="J252" s="98" t="str">
        <f t="shared" si="22"/>
        <v>Posgrado</v>
      </c>
      <c r="K252" s="98" t="s">
        <v>395</v>
      </c>
      <c r="L252" s="98"/>
    </row>
    <row r="253" spans="3:12" x14ac:dyDescent="0.25">
      <c r="C253" s="99" t="s">
        <v>76</v>
      </c>
      <c r="D253" s="151"/>
      <c r="E253" s="100">
        <v>15000</v>
      </c>
      <c r="F253" s="97">
        <f t="shared" si="21"/>
        <v>0</v>
      </c>
      <c r="G253" s="165"/>
      <c r="H253" s="101" t="s">
        <v>1000</v>
      </c>
      <c r="I253" s="101" t="str">
        <f>VLOOKUP(H253,Presupuesto!$B$11:$C$565,2,0)</f>
        <v>EQUIPO DE TRANSPORTE TRACCION Y ELEVACION</v>
      </c>
      <c r="J253" s="98" t="str">
        <f t="shared" si="22"/>
        <v>Posgrado</v>
      </c>
      <c r="K253" s="98" t="s">
        <v>395</v>
      </c>
      <c r="L253" s="98"/>
    </row>
    <row r="254" spans="3:12" x14ac:dyDescent="0.25">
      <c r="C254" s="99" t="s">
        <v>77</v>
      </c>
      <c r="D254" s="151"/>
      <c r="E254" s="100">
        <v>10000</v>
      </c>
      <c r="F254" s="97">
        <f t="shared" si="21"/>
        <v>0</v>
      </c>
      <c r="G254" s="165"/>
      <c r="H254" s="101" t="s">
        <v>1000</v>
      </c>
      <c r="I254" s="101" t="str">
        <f>VLOOKUP(H254,Presupuesto!$B$11:$C$565,2,0)</f>
        <v>EQUIPO DE TRANSPORTE TRACCION Y ELEVACION</v>
      </c>
      <c r="J254" s="98" t="str">
        <f t="shared" si="22"/>
        <v>Posgrado</v>
      </c>
      <c r="K254" s="98" t="s">
        <v>403</v>
      </c>
      <c r="L254" s="98"/>
    </row>
    <row r="255" spans="3:12" x14ac:dyDescent="0.25">
      <c r="C255" s="99" t="s">
        <v>78</v>
      </c>
      <c r="D255" s="151"/>
      <c r="E255" s="100">
        <v>10000</v>
      </c>
      <c r="F255" s="97">
        <f t="shared" si="21"/>
        <v>0</v>
      </c>
      <c r="G255" s="165"/>
      <c r="H255" s="101" t="s">
        <v>1046</v>
      </c>
      <c r="I255" s="101" t="str">
        <f>VLOOKUP(H255,Presupuesto!$B$11:$C$565,2,0)</f>
        <v>APLICACIONES INFORMATICAS</v>
      </c>
      <c r="J255" s="98" t="str">
        <f t="shared" si="22"/>
        <v>Posgrado</v>
      </c>
      <c r="K255" s="98" t="s">
        <v>399</v>
      </c>
      <c r="L255" s="98"/>
    </row>
    <row r="256" spans="3:12" x14ac:dyDescent="0.25">
      <c r="C256" s="109" t="s">
        <v>79</v>
      </c>
      <c r="D256" s="151"/>
      <c r="E256" s="100">
        <v>2000</v>
      </c>
      <c r="F256" s="97">
        <f t="shared" si="21"/>
        <v>0</v>
      </c>
      <c r="G256" s="165"/>
      <c r="H256" s="110" t="s">
        <v>1014</v>
      </c>
      <c r="I256" s="110" t="str">
        <f>VLOOKUP(H256,Presupuesto!$B$11:$C$565,2,0)</f>
        <v>EQUIPO DE COMPUTACION</v>
      </c>
      <c r="J256" s="98" t="str">
        <f t="shared" si="22"/>
        <v>Posgrado</v>
      </c>
      <c r="K256" s="98" t="s">
        <v>395</v>
      </c>
      <c r="L256" s="98"/>
    </row>
    <row r="257" spans="3:12" x14ac:dyDescent="0.25">
      <c r="C257" s="109" t="s">
        <v>1481</v>
      </c>
      <c r="D257" s="151"/>
      <c r="E257" s="100">
        <v>1500</v>
      </c>
      <c r="F257" s="97">
        <f t="shared" si="21"/>
        <v>0</v>
      </c>
      <c r="G257" s="165"/>
      <c r="H257" s="110" t="s">
        <v>946</v>
      </c>
      <c r="I257" s="110" t="str">
        <f>VLOOKUP(H257,Presupuesto!$B$11:$C$565,2,0)</f>
        <v>UTILES Y MATERIALES ELECTRICOS</v>
      </c>
      <c r="J257" s="98" t="str">
        <f t="shared" si="22"/>
        <v>Posgrado</v>
      </c>
      <c r="K257" s="98" t="s">
        <v>395</v>
      </c>
      <c r="L257" s="98"/>
    </row>
    <row r="258" spans="3:12" x14ac:dyDescent="0.25">
      <c r="C258" s="109" t="s">
        <v>80</v>
      </c>
      <c r="D258" s="151"/>
      <c r="E258" s="100">
        <v>1500</v>
      </c>
      <c r="F258" s="97">
        <f t="shared" si="21"/>
        <v>0</v>
      </c>
      <c r="G258" s="165"/>
      <c r="H258" s="110" t="s">
        <v>1014</v>
      </c>
      <c r="I258" s="110" t="str">
        <f>VLOOKUP(H258,Presupuesto!$B$11:$C$565,2,0)</f>
        <v>EQUIPO DE COMPUTACION</v>
      </c>
      <c r="J258" s="98" t="str">
        <f t="shared" si="22"/>
        <v>Posgrado</v>
      </c>
      <c r="K258" s="98" t="s">
        <v>395</v>
      </c>
      <c r="L258" s="98"/>
    </row>
    <row r="259" spans="3:12" x14ac:dyDescent="0.25">
      <c r="C259" s="109" t="s">
        <v>81</v>
      </c>
      <c r="D259" s="151"/>
      <c r="E259" s="100">
        <v>500</v>
      </c>
      <c r="F259" s="97">
        <f t="shared" si="21"/>
        <v>0</v>
      </c>
      <c r="G259" s="165"/>
      <c r="H259" s="110" t="s">
        <v>955</v>
      </c>
      <c r="I259" s="110" t="str">
        <f>VLOOKUP(H259,Presupuesto!$B$11:$C$565,2,0)</f>
        <v>OTROS RESPUESTOS Y ACCESORIOS MENORES</v>
      </c>
      <c r="J259" s="98" t="str">
        <f t="shared" si="22"/>
        <v>Posgrado</v>
      </c>
      <c r="K259" s="98" t="s">
        <v>395</v>
      </c>
      <c r="L259" s="98"/>
    </row>
    <row r="260" spans="3:12" ht="15.75" thickBot="1" x14ac:dyDescent="0.3">
      <c r="C260" s="102" t="s">
        <v>82</v>
      </c>
      <c r="D260" s="159"/>
      <c r="E260" s="104">
        <v>20</v>
      </c>
      <c r="F260" s="105">
        <f t="shared" si="21"/>
        <v>0</v>
      </c>
      <c r="G260" s="162"/>
      <c r="H260" s="106" t="s">
        <v>955</v>
      </c>
      <c r="I260" s="106" t="str">
        <f>VLOOKUP(H260,Presupuesto!$B$11:$C$565,2,0)</f>
        <v>OTROS RESPUESTOS Y ACCESORIOS MENORES</v>
      </c>
      <c r="J260" s="106" t="str">
        <f t="shared" si="22"/>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70"/>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6" t="s">
        <v>1339</v>
      </c>
      <c r="D270" s="158"/>
      <c r="E270" s="96">
        <f>HLOOKUP($C270,$CB$2:$CE$3,2,0)</f>
        <v>15000</v>
      </c>
      <c r="F270" s="97">
        <f>D270*E270</f>
        <v>0</v>
      </c>
      <c r="G270" s="165"/>
      <c r="H270" s="98" t="s">
        <v>1014</v>
      </c>
      <c r="I270" s="98" t="str">
        <f>VLOOKUP(H270,Presupuesto!$B$11:$C$565,2,0)</f>
        <v>EQUIPO DE COMPUTACION</v>
      </c>
      <c r="J270" s="219" t="s">
        <v>1478</v>
      </c>
      <c r="K270" s="98" t="s">
        <v>394</v>
      </c>
      <c r="L270" s="98"/>
    </row>
    <row r="271" spans="3:12" x14ac:dyDescent="0.25">
      <c r="C271" s="306"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3">D272*E272</f>
        <v>0</v>
      </c>
      <c r="G272" s="165"/>
      <c r="H272" s="101" t="s">
        <v>986</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51"/>
      <c r="E273" s="100">
        <v>8000</v>
      </c>
      <c r="F273" s="97">
        <f t="shared" si="23"/>
        <v>0</v>
      </c>
      <c r="G273" s="165"/>
      <c r="H273" s="101" t="s">
        <v>1014</v>
      </c>
      <c r="I273" s="101" t="str">
        <f>VLOOKUP(H273,Presupuesto!$B$11:$C$565,2,0)</f>
        <v>EQUIPO DE COMPUTACION</v>
      </c>
      <c r="J273" s="98" t="str">
        <f t="shared" si="24"/>
        <v>Desarrollo del Sistema de Educación Superior</v>
      </c>
      <c r="K273" s="98" t="s">
        <v>395</v>
      </c>
      <c r="L273" s="98"/>
    </row>
    <row r="274" spans="3:12" x14ac:dyDescent="0.25">
      <c r="C274" s="99" t="s">
        <v>75</v>
      </c>
      <c r="D274" s="151"/>
      <c r="E274" s="100">
        <v>5000</v>
      </c>
      <c r="F274" s="97">
        <f t="shared" si="23"/>
        <v>0</v>
      </c>
      <c r="G274" s="165"/>
      <c r="H274" s="101" t="s">
        <v>1014</v>
      </c>
      <c r="I274" s="101" t="str">
        <f>VLOOKUP(H274,Presupuesto!$B$11:$C$565,2,0)</f>
        <v>EQUIPO DE COMPUTACION</v>
      </c>
      <c r="J274" s="98" t="str">
        <f t="shared" si="24"/>
        <v>Desarrollo del Sistema de Educación Superior</v>
      </c>
      <c r="K274" s="98" t="s">
        <v>395</v>
      </c>
      <c r="L274" s="98"/>
    </row>
    <row r="275" spans="3:12" x14ac:dyDescent="0.25">
      <c r="C275" s="99" t="s">
        <v>35</v>
      </c>
      <c r="D275" s="151"/>
      <c r="E275" s="100">
        <v>13000</v>
      </c>
      <c r="F275" s="97">
        <f t="shared" si="23"/>
        <v>0</v>
      </c>
      <c r="G275" s="165"/>
      <c r="H275" s="101" t="s">
        <v>1000</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51"/>
      <c r="E276" s="100">
        <v>15000</v>
      </c>
      <c r="F276" s="97">
        <f t="shared" si="23"/>
        <v>0</v>
      </c>
      <c r="G276" s="165"/>
      <c r="H276" s="101" t="s">
        <v>1000</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51"/>
      <c r="E277" s="100">
        <v>10000</v>
      </c>
      <c r="F277" s="97">
        <f t="shared" si="23"/>
        <v>0</v>
      </c>
      <c r="G277" s="165"/>
      <c r="H277" s="101" t="s">
        <v>1000</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51"/>
      <c r="E278" s="100">
        <v>10000</v>
      </c>
      <c r="F278" s="97">
        <f t="shared" si="23"/>
        <v>0</v>
      </c>
      <c r="G278" s="165"/>
      <c r="H278" s="101" t="s">
        <v>1046</v>
      </c>
      <c r="I278" s="101" t="str">
        <f>VLOOKUP(H278,Presupuesto!$B$11:$C$565,2,0)</f>
        <v>APLICACIONES INFORMATICAS</v>
      </c>
      <c r="J278" s="98" t="str">
        <f t="shared" si="24"/>
        <v>Desarrollo del Sistema de Educación Superior</v>
      </c>
      <c r="K278" s="98" t="s">
        <v>399</v>
      </c>
      <c r="L278" s="98"/>
    </row>
    <row r="279" spans="3:12" x14ac:dyDescent="0.25">
      <c r="C279" s="109" t="s">
        <v>79</v>
      </c>
      <c r="D279" s="151"/>
      <c r="E279" s="100">
        <v>2000</v>
      </c>
      <c r="F279" s="97">
        <f t="shared" si="23"/>
        <v>0</v>
      </c>
      <c r="G279" s="165"/>
      <c r="H279" s="110" t="s">
        <v>1014</v>
      </c>
      <c r="I279" s="110" t="str">
        <f>VLOOKUP(H279,Presupuesto!$B$11:$C$565,2,0)</f>
        <v>EQUIPO DE COMPUTACION</v>
      </c>
      <c r="J279" s="98" t="str">
        <f t="shared" si="24"/>
        <v>Desarrollo del Sistema de Educación Superior</v>
      </c>
      <c r="K279" s="98" t="s">
        <v>395</v>
      </c>
      <c r="L279" s="98"/>
    </row>
    <row r="280" spans="3:12" x14ac:dyDescent="0.25">
      <c r="C280" s="109" t="s">
        <v>1481</v>
      </c>
      <c r="D280" s="151"/>
      <c r="E280" s="100">
        <v>1500</v>
      </c>
      <c r="F280" s="97">
        <f t="shared" si="23"/>
        <v>0</v>
      </c>
      <c r="G280" s="165"/>
      <c r="H280" s="110" t="s">
        <v>946</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51"/>
      <c r="E281" s="100">
        <v>1500</v>
      </c>
      <c r="F281" s="97">
        <f t="shared" si="23"/>
        <v>0</v>
      </c>
      <c r="G281" s="165"/>
      <c r="H281" s="110" t="s">
        <v>1014</v>
      </c>
      <c r="I281" s="110" t="str">
        <f>VLOOKUP(H281,Presupuesto!$B$11:$C$565,2,0)</f>
        <v>EQUIPO DE COMPUTACION</v>
      </c>
      <c r="J281" s="98" t="str">
        <f t="shared" si="24"/>
        <v>Desarrollo del Sistema de Educación Superior</v>
      </c>
      <c r="K281" s="98" t="s">
        <v>395</v>
      </c>
      <c r="L281" s="98"/>
    </row>
    <row r="282" spans="3:12" x14ac:dyDescent="0.25">
      <c r="C282" s="109" t="s">
        <v>81</v>
      </c>
      <c r="D282" s="151"/>
      <c r="E282" s="100">
        <v>500</v>
      </c>
      <c r="F282" s="97">
        <f t="shared" si="23"/>
        <v>0</v>
      </c>
      <c r="G282" s="165"/>
      <c r="H282" s="110" t="s">
        <v>955</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9"/>
      <c r="E283" s="104">
        <v>20</v>
      </c>
      <c r="F283" s="105">
        <f t="shared" si="23"/>
        <v>0</v>
      </c>
      <c r="G283" s="162"/>
      <c r="H283" s="106" t="s">
        <v>955</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270:H283 H40:H53 H63:H76 H86:H99 H109:H122 H132:H145 H155:H168 H178:H191 H201:H214 H224:H237 H247:H260 H17:H30">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6" zoomScaleNormal="86" workbookViewId="0">
      <selection activeCell="H590" sqref="H590"/>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30.5703125" style="77" customWidth="1"/>
    <col min="8" max="8" width="14.28515625" style="86" customWidth="1"/>
    <col min="9" max="9" width="40.28515625" style="86" customWidth="1"/>
    <col min="10" max="10" width="47.85546875" style="86" customWidth="1"/>
    <col min="11" max="11" width="19.85546875" style="86" bestFit="1" customWidth="1"/>
    <col min="12" max="16384" width="11.5703125" style="86"/>
  </cols>
  <sheetData>
    <row r="1" spans="1:555" ht="26.25" hidden="1" x14ac:dyDescent="0.25">
      <c r="A1" s="473" t="s">
        <v>251</v>
      </c>
      <c r="B1" s="474" t="s">
        <v>252</v>
      </c>
      <c r="C1" s="471" t="s">
        <v>253</v>
      </c>
      <c r="D1" s="471" t="s">
        <v>496</v>
      </c>
      <c r="E1" s="471" t="s">
        <v>498</v>
      </c>
      <c r="F1" s="471" t="s">
        <v>500</v>
      </c>
      <c r="G1" s="471" t="s">
        <v>502</v>
      </c>
      <c r="H1" s="471" t="s">
        <v>504</v>
      </c>
      <c r="I1" s="471" t="s">
        <v>506</v>
      </c>
      <c r="J1" s="471" t="s">
        <v>254</v>
      </c>
      <c r="K1" s="471" t="s">
        <v>509</v>
      </c>
      <c r="L1" s="471" t="s">
        <v>255</v>
      </c>
      <c r="M1" s="471" t="s">
        <v>511</v>
      </c>
      <c r="N1" s="471" t="s">
        <v>513</v>
      </c>
      <c r="O1" s="471" t="s">
        <v>515</v>
      </c>
      <c r="P1" s="471" t="s">
        <v>256</v>
      </c>
      <c r="Q1" s="471" t="s">
        <v>516</v>
      </c>
      <c r="R1" s="471" t="s">
        <v>519</v>
      </c>
      <c r="S1" s="471" t="s">
        <v>257</v>
      </c>
      <c r="T1" s="471" t="s">
        <v>521</v>
      </c>
      <c r="U1" s="471" t="s">
        <v>258</v>
      </c>
      <c r="V1" s="471" t="s">
        <v>522</v>
      </c>
      <c r="W1" s="471" t="s">
        <v>523</v>
      </c>
      <c r="X1" s="471" t="s">
        <v>527</v>
      </c>
      <c r="Y1" s="471" t="s">
        <v>274</v>
      </c>
      <c r="Z1" s="471" t="s">
        <v>528</v>
      </c>
      <c r="AA1" s="471" t="s">
        <v>530</v>
      </c>
      <c r="AB1" s="471" t="s">
        <v>532</v>
      </c>
      <c r="AC1" s="471" t="s">
        <v>275</v>
      </c>
      <c r="AD1" s="471" t="s">
        <v>534</v>
      </c>
      <c r="AE1" s="471" t="s">
        <v>536</v>
      </c>
      <c r="AF1" s="471" t="s">
        <v>538</v>
      </c>
      <c r="AG1" s="471" t="s">
        <v>540</v>
      </c>
      <c r="AH1" s="471" t="s">
        <v>250</v>
      </c>
      <c r="AI1" s="471" t="s">
        <v>542</v>
      </c>
      <c r="AJ1" s="474" t="s">
        <v>259</v>
      </c>
      <c r="AK1" s="471" t="s">
        <v>544</v>
      </c>
      <c r="AL1" s="471" t="s">
        <v>260</v>
      </c>
      <c r="AM1" s="471" t="s">
        <v>546</v>
      </c>
      <c r="AN1" s="471" t="s">
        <v>548</v>
      </c>
      <c r="AO1" s="471" t="s">
        <v>261</v>
      </c>
      <c r="AP1" s="471" t="s">
        <v>550</v>
      </c>
      <c r="AQ1" s="471" t="s">
        <v>552</v>
      </c>
      <c r="AR1" s="471" t="s">
        <v>262</v>
      </c>
      <c r="AS1" s="471" t="s">
        <v>553</v>
      </c>
      <c r="AT1" s="471" t="s">
        <v>555</v>
      </c>
      <c r="AU1" s="471" t="s">
        <v>556</v>
      </c>
      <c r="AV1" s="471" t="s">
        <v>557</v>
      </c>
      <c r="AW1" s="471" t="s">
        <v>559</v>
      </c>
      <c r="AX1" s="471" t="s">
        <v>561</v>
      </c>
      <c r="AY1" s="471" t="s">
        <v>562</v>
      </c>
      <c r="AZ1" s="471" t="s">
        <v>263</v>
      </c>
      <c r="BA1" s="471" t="s">
        <v>564</v>
      </c>
      <c r="BB1" s="471" t="s">
        <v>566</v>
      </c>
      <c r="BC1" s="471" t="s">
        <v>568</v>
      </c>
      <c r="BD1" s="471" t="s">
        <v>570</v>
      </c>
      <c r="BE1" s="471" t="s">
        <v>572</v>
      </c>
      <c r="BF1" s="471" t="s">
        <v>574</v>
      </c>
      <c r="BG1" s="471" t="s">
        <v>576</v>
      </c>
      <c r="BH1" s="471" t="s">
        <v>578</v>
      </c>
      <c r="BI1" s="471" t="s">
        <v>276</v>
      </c>
      <c r="BJ1" s="471" t="s">
        <v>580</v>
      </c>
      <c r="BK1" s="471" t="s">
        <v>582</v>
      </c>
      <c r="BL1" s="471" t="s">
        <v>584</v>
      </c>
      <c r="BM1" s="471" t="s">
        <v>586</v>
      </c>
      <c r="BN1" s="471" t="s">
        <v>588</v>
      </c>
      <c r="BO1" s="471" t="s">
        <v>590</v>
      </c>
      <c r="BP1" s="471" t="s">
        <v>592</v>
      </c>
      <c r="BQ1" s="471" t="s">
        <v>594</v>
      </c>
      <c r="BR1" s="471" t="s">
        <v>596</v>
      </c>
      <c r="BS1" s="471" t="s">
        <v>598</v>
      </c>
      <c r="BT1" s="474" t="s">
        <v>264</v>
      </c>
      <c r="BU1" s="471" t="s">
        <v>265</v>
      </c>
      <c r="BV1" s="471" t="s">
        <v>600</v>
      </c>
      <c r="BW1" s="471" t="s">
        <v>266</v>
      </c>
      <c r="BX1" s="471" t="s">
        <v>602</v>
      </c>
      <c r="BY1" s="471" t="s">
        <v>604</v>
      </c>
      <c r="BZ1" s="474" t="s">
        <v>267</v>
      </c>
      <c r="CA1" s="471" t="s">
        <v>268</v>
      </c>
      <c r="CB1" s="471" t="s">
        <v>606</v>
      </c>
      <c r="CC1" s="471" t="s">
        <v>269</v>
      </c>
      <c r="CD1" s="471" t="s">
        <v>608</v>
      </c>
      <c r="CE1" s="471" t="s">
        <v>610</v>
      </c>
      <c r="CF1" s="471" t="s">
        <v>612</v>
      </c>
      <c r="CG1" s="474" t="s">
        <v>270</v>
      </c>
      <c r="CH1" s="471" t="s">
        <v>618</v>
      </c>
      <c r="CI1" s="471" t="s">
        <v>620</v>
      </c>
      <c r="CJ1" s="471" t="s">
        <v>271</v>
      </c>
      <c r="CK1" s="471" t="s">
        <v>614</v>
      </c>
      <c r="CL1" s="471" t="s">
        <v>616</v>
      </c>
      <c r="CM1" s="471" t="s">
        <v>272</v>
      </c>
      <c r="CN1" s="471" t="s">
        <v>622</v>
      </c>
      <c r="CO1" s="471" t="s">
        <v>273</v>
      </c>
      <c r="CP1" s="471" t="s">
        <v>623</v>
      </c>
      <c r="CQ1" s="470" t="s">
        <v>277</v>
      </c>
      <c r="CR1" s="474" t="s">
        <v>278</v>
      </c>
      <c r="CS1" s="471" t="s">
        <v>624</v>
      </c>
      <c r="CT1" s="471" t="s">
        <v>625</v>
      </c>
      <c r="CU1" s="471" t="s">
        <v>627</v>
      </c>
      <c r="CV1" s="471" t="s">
        <v>279</v>
      </c>
      <c r="CW1" s="471" t="s">
        <v>629</v>
      </c>
      <c r="CX1" s="471" t="s">
        <v>631</v>
      </c>
      <c r="CY1" s="471" t="s">
        <v>633</v>
      </c>
      <c r="CZ1" s="471" t="s">
        <v>635</v>
      </c>
      <c r="DA1" s="471" t="s">
        <v>637</v>
      </c>
      <c r="DB1" s="471" t="s">
        <v>639</v>
      </c>
      <c r="DC1" s="474" t="s">
        <v>280</v>
      </c>
      <c r="DD1" s="471" t="s">
        <v>281</v>
      </c>
      <c r="DE1" s="471" t="s">
        <v>641</v>
      </c>
      <c r="DF1" s="471" t="s">
        <v>282</v>
      </c>
      <c r="DG1" s="471" t="s">
        <v>643</v>
      </c>
      <c r="DH1" s="471" t="s">
        <v>645</v>
      </c>
      <c r="DI1" s="471" t="s">
        <v>647</v>
      </c>
      <c r="DJ1" s="471" t="s">
        <v>649</v>
      </c>
      <c r="DK1" s="471" t="s">
        <v>651</v>
      </c>
      <c r="DL1" s="471" t="s">
        <v>653</v>
      </c>
      <c r="DM1" s="471" t="s">
        <v>655</v>
      </c>
      <c r="DN1" s="471" t="s">
        <v>283</v>
      </c>
      <c r="DO1" s="471" t="s">
        <v>657</v>
      </c>
      <c r="DP1" s="471" t="s">
        <v>659</v>
      </c>
      <c r="DQ1" s="471" t="s">
        <v>661</v>
      </c>
      <c r="DR1" s="474" t="s">
        <v>284</v>
      </c>
      <c r="DS1" s="471" t="s">
        <v>663</v>
      </c>
      <c r="DT1" s="471" t="s">
        <v>285</v>
      </c>
      <c r="DU1" s="471" t="s">
        <v>665</v>
      </c>
      <c r="DV1" s="471" t="s">
        <v>286</v>
      </c>
      <c r="DW1" s="471" t="s">
        <v>667</v>
      </c>
      <c r="DX1" s="471" t="s">
        <v>669</v>
      </c>
      <c r="DY1" s="471" t="s">
        <v>671</v>
      </c>
      <c r="DZ1" s="471" t="s">
        <v>673</v>
      </c>
      <c r="EA1" s="471" t="s">
        <v>675</v>
      </c>
      <c r="EB1" s="471" t="s">
        <v>677</v>
      </c>
      <c r="EC1" s="471" t="s">
        <v>679</v>
      </c>
      <c r="ED1" s="471" t="s">
        <v>681</v>
      </c>
      <c r="EE1" s="471" t="s">
        <v>683</v>
      </c>
      <c r="EF1" s="471" t="s">
        <v>685</v>
      </c>
      <c r="EG1" s="471" t="s">
        <v>687</v>
      </c>
      <c r="EH1" s="474" t="s">
        <v>287</v>
      </c>
      <c r="EI1" s="471" t="s">
        <v>689</v>
      </c>
      <c r="EJ1" s="471" t="s">
        <v>288</v>
      </c>
      <c r="EK1" s="471" t="s">
        <v>691</v>
      </c>
      <c r="EL1" s="471" t="s">
        <v>693</v>
      </c>
      <c r="EM1" s="471" t="s">
        <v>289</v>
      </c>
      <c r="EN1" s="471" t="s">
        <v>695</v>
      </c>
      <c r="EO1" s="471" t="s">
        <v>697</v>
      </c>
      <c r="EP1" s="471" t="s">
        <v>290</v>
      </c>
      <c r="EQ1" s="471" t="s">
        <v>699</v>
      </c>
      <c r="ER1" s="471" t="s">
        <v>701</v>
      </c>
      <c r="ES1" s="471" t="s">
        <v>703</v>
      </c>
      <c r="ET1" s="471" t="s">
        <v>291</v>
      </c>
      <c r="EU1" s="471" t="s">
        <v>705</v>
      </c>
      <c r="EV1" s="471" t="s">
        <v>707</v>
      </c>
      <c r="EW1" s="474" t="s">
        <v>292</v>
      </c>
      <c r="EX1" s="471" t="s">
        <v>293</v>
      </c>
      <c r="EY1" s="471" t="s">
        <v>709</v>
      </c>
      <c r="EZ1" s="471" t="s">
        <v>711</v>
      </c>
      <c r="FA1" s="471" t="s">
        <v>713</v>
      </c>
      <c r="FB1" s="471" t="s">
        <v>715</v>
      </c>
      <c r="FC1" s="471" t="s">
        <v>294</v>
      </c>
      <c r="FD1" s="471" t="s">
        <v>717</v>
      </c>
      <c r="FE1" s="471" t="s">
        <v>719</v>
      </c>
      <c r="FF1" s="471" t="s">
        <v>721</v>
      </c>
      <c r="FG1" s="471" t="s">
        <v>723</v>
      </c>
      <c r="FH1" s="471" t="s">
        <v>725</v>
      </c>
      <c r="FI1" s="471" t="s">
        <v>295</v>
      </c>
      <c r="FJ1" s="471" t="s">
        <v>728</v>
      </c>
      <c r="FK1" s="471" t="s">
        <v>296</v>
      </c>
      <c r="FL1" s="471" t="s">
        <v>731</v>
      </c>
      <c r="FM1" s="471" t="s">
        <v>732</v>
      </c>
      <c r="FN1" s="471" t="s">
        <v>734</v>
      </c>
      <c r="FO1" s="471" t="s">
        <v>297</v>
      </c>
      <c r="FP1" s="471" t="s">
        <v>737</v>
      </c>
      <c r="FQ1" s="471" t="s">
        <v>738</v>
      </c>
      <c r="FR1" s="471" t="s">
        <v>740</v>
      </c>
      <c r="FS1" s="471" t="s">
        <v>298</v>
      </c>
      <c r="FT1" s="471" t="s">
        <v>743</v>
      </c>
      <c r="FU1" s="471" t="s">
        <v>745</v>
      </c>
      <c r="FV1" s="471" t="s">
        <v>747</v>
      </c>
      <c r="FW1" s="474" t="s">
        <v>299</v>
      </c>
      <c r="FX1" s="474" t="s">
        <v>300</v>
      </c>
      <c r="FY1" s="471" t="s">
        <v>306</v>
      </c>
      <c r="FZ1" s="471" t="s">
        <v>749</v>
      </c>
      <c r="GA1" s="471" t="s">
        <v>751</v>
      </c>
      <c r="GB1" s="471" t="s">
        <v>753</v>
      </c>
      <c r="GC1" s="471" t="s">
        <v>755</v>
      </c>
      <c r="GD1" s="471" t="s">
        <v>757</v>
      </c>
      <c r="GE1" s="471" t="s">
        <v>759</v>
      </c>
      <c r="GF1" s="474" t="s">
        <v>301</v>
      </c>
      <c r="GG1" s="471" t="s">
        <v>307</v>
      </c>
      <c r="GH1" s="471" t="s">
        <v>761</v>
      </c>
      <c r="GI1" s="471" t="s">
        <v>763</v>
      </c>
      <c r="GJ1" s="471" t="s">
        <v>764</v>
      </c>
      <c r="GK1" s="471" t="s">
        <v>308</v>
      </c>
      <c r="GL1" s="471" t="s">
        <v>767</v>
      </c>
      <c r="GM1" s="471" t="s">
        <v>768</v>
      </c>
      <c r="GN1" s="474" t="s">
        <v>302</v>
      </c>
      <c r="GO1" s="471" t="s">
        <v>303</v>
      </c>
      <c r="GP1" s="471" t="s">
        <v>770</v>
      </c>
      <c r="GQ1" s="471" t="s">
        <v>772</v>
      </c>
      <c r="GR1" s="471" t="s">
        <v>774</v>
      </c>
      <c r="GS1" s="471" t="s">
        <v>776</v>
      </c>
      <c r="GT1" s="471" t="s">
        <v>778</v>
      </c>
      <c r="GU1" s="474" t="s">
        <v>304</v>
      </c>
      <c r="GV1" s="471" t="s">
        <v>305</v>
      </c>
      <c r="GW1" s="471" t="s">
        <v>780</v>
      </c>
      <c r="GX1" s="471" t="s">
        <v>782</v>
      </c>
      <c r="GY1" s="471" t="s">
        <v>784</v>
      </c>
      <c r="GZ1" s="471" t="s">
        <v>786</v>
      </c>
      <c r="HA1" s="471" t="s">
        <v>788</v>
      </c>
      <c r="HB1" s="471" t="s">
        <v>790</v>
      </c>
      <c r="HC1" s="470" t="s">
        <v>309</v>
      </c>
      <c r="HD1" s="474" t="s">
        <v>310</v>
      </c>
      <c r="HE1" s="471" t="s">
        <v>311</v>
      </c>
      <c r="HF1" s="471" t="s">
        <v>792</v>
      </c>
      <c r="HG1" s="471" t="s">
        <v>794</v>
      </c>
      <c r="HH1" s="471" t="s">
        <v>796</v>
      </c>
      <c r="HI1" s="471" t="s">
        <v>798</v>
      </c>
      <c r="HJ1" s="471" t="s">
        <v>312</v>
      </c>
      <c r="HK1" s="471" t="s">
        <v>801</v>
      </c>
      <c r="HL1" s="471" t="s">
        <v>329</v>
      </c>
      <c r="HM1" s="471" t="s">
        <v>839</v>
      </c>
      <c r="HN1" s="471" t="s">
        <v>841</v>
      </c>
      <c r="HO1" s="471" t="s">
        <v>843</v>
      </c>
      <c r="HP1" s="474" t="s">
        <v>313</v>
      </c>
      <c r="HQ1" s="471" t="s">
        <v>803</v>
      </c>
      <c r="HR1" s="471" t="s">
        <v>805</v>
      </c>
      <c r="HS1" s="471" t="s">
        <v>314</v>
      </c>
      <c r="HT1" s="471" t="s">
        <v>808</v>
      </c>
      <c r="HU1" s="471" t="s">
        <v>810</v>
      </c>
      <c r="HV1" s="471" t="s">
        <v>811</v>
      </c>
      <c r="HW1" s="471" t="s">
        <v>813</v>
      </c>
      <c r="HX1" s="474" t="s">
        <v>315</v>
      </c>
      <c r="HY1" s="471" t="s">
        <v>815</v>
      </c>
      <c r="HZ1" s="471" t="s">
        <v>817</v>
      </c>
      <c r="IA1" s="471" t="s">
        <v>819</v>
      </c>
      <c r="IB1" s="471" t="s">
        <v>316</v>
      </c>
      <c r="IC1" s="471" t="s">
        <v>821</v>
      </c>
      <c r="ID1" s="471" t="s">
        <v>823</v>
      </c>
      <c r="IE1" s="471" t="s">
        <v>317</v>
      </c>
      <c r="IF1" s="471" t="s">
        <v>825</v>
      </c>
      <c r="IG1" s="471" t="s">
        <v>827</v>
      </c>
      <c r="IH1" s="471" t="s">
        <v>318</v>
      </c>
      <c r="II1" s="471" t="s">
        <v>829</v>
      </c>
      <c r="IJ1" s="471" t="s">
        <v>831</v>
      </c>
      <c r="IK1" s="471" t="s">
        <v>833</v>
      </c>
      <c r="IL1" s="471" t="s">
        <v>835</v>
      </c>
      <c r="IM1" s="471" t="s">
        <v>319</v>
      </c>
      <c r="IN1" s="471" t="s">
        <v>837</v>
      </c>
      <c r="IO1" s="474" t="s">
        <v>320</v>
      </c>
      <c r="IP1" s="471" t="s">
        <v>845</v>
      </c>
      <c r="IQ1" s="471" t="s">
        <v>847</v>
      </c>
      <c r="IR1" s="471" t="s">
        <v>321</v>
      </c>
      <c r="IS1" s="471" t="s">
        <v>849</v>
      </c>
      <c r="IT1" s="471" t="s">
        <v>851</v>
      </c>
      <c r="IU1" s="471" t="s">
        <v>853</v>
      </c>
      <c r="IV1" s="474" t="s">
        <v>322</v>
      </c>
      <c r="IW1" s="471" t="s">
        <v>855</v>
      </c>
      <c r="IX1" s="471" t="s">
        <v>323</v>
      </c>
      <c r="IY1" s="471" t="s">
        <v>858</v>
      </c>
      <c r="IZ1" s="471" t="s">
        <v>860</v>
      </c>
      <c r="JA1" s="471" t="s">
        <v>862</v>
      </c>
      <c r="JB1" s="471" t="s">
        <v>864</v>
      </c>
      <c r="JC1" s="471" t="s">
        <v>866</v>
      </c>
      <c r="JD1" s="471" t="s">
        <v>868</v>
      </c>
      <c r="JE1" s="471" t="s">
        <v>324</v>
      </c>
      <c r="JF1" s="471" t="s">
        <v>871</v>
      </c>
      <c r="JG1" s="471" t="s">
        <v>873</v>
      </c>
      <c r="JH1" s="471" t="s">
        <v>875</v>
      </c>
      <c r="JI1" s="471" t="s">
        <v>877</v>
      </c>
      <c r="JJ1" s="471" t="s">
        <v>879</v>
      </c>
      <c r="JK1" s="471" t="s">
        <v>881</v>
      </c>
      <c r="JL1" s="471" t="s">
        <v>883</v>
      </c>
      <c r="JM1" s="471" t="s">
        <v>885</v>
      </c>
      <c r="JN1" s="471" t="s">
        <v>325</v>
      </c>
      <c r="JO1" s="471" t="s">
        <v>888</v>
      </c>
      <c r="JP1" s="471" t="s">
        <v>890</v>
      </c>
      <c r="JQ1" s="471" t="s">
        <v>892</v>
      </c>
      <c r="JR1" s="471" t="s">
        <v>894</v>
      </c>
      <c r="JS1" s="471" t="s">
        <v>895</v>
      </c>
      <c r="JT1" s="471" t="s">
        <v>897</v>
      </c>
      <c r="JU1" s="471" t="s">
        <v>899</v>
      </c>
      <c r="JV1" s="471" t="s">
        <v>901</v>
      </c>
      <c r="JW1" s="471" t="s">
        <v>903</v>
      </c>
      <c r="JX1" s="471" t="s">
        <v>905</v>
      </c>
      <c r="JY1" s="471" t="s">
        <v>907</v>
      </c>
      <c r="JZ1" s="471" t="s">
        <v>909</v>
      </c>
      <c r="KA1" s="471" t="s">
        <v>911</v>
      </c>
      <c r="KB1" s="471" t="s">
        <v>913</v>
      </c>
      <c r="KC1" s="471" t="s">
        <v>915</v>
      </c>
      <c r="KD1" s="471" t="s">
        <v>917</v>
      </c>
      <c r="KE1" s="471" t="s">
        <v>919</v>
      </c>
      <c r="KF1" s="471" t="s">
        <v>921</v>
      </c>
      <c r="KG1" s="471" t="s">
        <v>923</v>
      </c>
      <c r="KH1" s="471" t="s">
        <v>925</v>
      </c>
      <c r="KI1" s="471" t="s">
        <v>927</v>
      </c>
      <c r="KJ1" s="471" t="s">
        <v>929</v>
      </c>
      <c r="KK1" s="471" t="s">
        <v>931</v>
      </c>
      <c r="KL1" s="471" t="s">
        <v>933</v>
      </c>
      <c r="KM1" s="471" t="s">
        <v>935</v>
      </c>
      <c r="KN1" s="471" t="s">
        <v>937</v>
      </c>
      <c r="KO1" s="474" t="s">
        <v>326</v>
      </c>
      <c r="KP1" s="471" t="s">
        <v>939</v>
      </c>
      <c r="KQ1" s="471" t="s">
        <v>327</v>
      </c>
      <c r="KR1" s="471" t="s">
        <v>942</v>
      </c>
      <c r="KS1" s="471" t="s">
        <v>944</v>
      </c>
      <c r="KT1" s="471" t="s">
        <v>946</v>
      </c>
      <c r="KU1" s="471" t="s">
        <v>948</v>
      </c>
      <c r="KV1" s="471" t="s">
        <v>328</v>
      </c>
      <c r="KW1" s="471" t="s">
        <v>951</v>
      </c>
      <c r="KX1" s="471" t="s">
        <v>953</v>
      </c>
      <c r="KY1" s="471" t="s">
        <v>955</v>
      </c>
      <c r="KZ1" s="471" t="s">
        <v>957</v>
      </c>
      <c r="LA1" s="471" t="s">
        <v>959</v>
      </c>
      <c r="LB1" s="471" t="s">
        <v>961</v>
      </c>
      <c r="LC1" s="471" t="s">
        <v>963</v>
      </c>
      <c r="LD1" s="470" t="s">
        <v>330</v>
      </c>
      <c r="LE1" s="474" t="s">
        <v>331</v>
      </c>
      <c r="LF1" s="471" t="s">
        <v>332</v>
      </c>
      <c r="LG1" s="471" t="s">
        <v>346</v>
      </c>
      <c r="LH1" s="471" t="s">
        <v>965</v>
      </c>
      <c r="LI1" s="471" t="s">
        <v>967</v>
      </c>
      <c r="LJ1" s="471" t="s">
        <v>969</v>
      </c>
      <c r="LK1" s="471" t="s">
        <v>971</v>
      </c>
      <c r="LL1" s="471" t="s">
        <v>347</v>
      </c>
      <c r="LM1" s="471" t="s">
        <v>973</v>
      </c>
      <c r="LN1" s="471" t="s">
        <v>348</v>
      </c>
      <c r="LO1" s="471" t="s">
        <v>975</v>
      </c>
      <c r="LP1" s="471" t="s">
        <v>333</v>
      </c>
      <c r="LQ1" s="471" t="s">
        <v>977</v>
      </c>
      <c r="LR1" s="471" t="s">
        <v>349</v>
      </c>
      <c r="LS1" s="471" t="s">
        <v>979</v>
      </c>
      <c r="LT1" s="471" t="s">
        <v>981</v>
      </c>
      <c r="LU1" s="471" t="s">
        <v>350</v>
      </c>
      <c r="LV1" s="474" t="s">
        <v>334</v>
      </c>
      <c r="LW1" s="471" t="s">
        <v>335</v>
      </c>
      <c r="LX1" s="471" t="s">
        <v>983</v>
      </c>
      <c r="LY1" s="471" t="s">
        <v>985</v>
      </c>
      <c r="LZ1" s="471" t="s">
        <v>986</v>
      </c>
      <c r="MA1" s="471" t="s">
        <v>988</v>
      </c>
      <c r="MB1" s="471" t="s">
        <v>989</v>
      </c>
      <c r="MC1" s="471" t="s">
        <v>991</v>
      </c>
      <c r="MD1" s="471" t="s">
        <v>993</v>
      </c>
      <c r="ME1" s="471" t="s">
        <v>995</v>
      </c>
      <c r="MF1" s="471" t="s">
        <v>997</v>
      </c>
      <c r="MG1" s="471" t="s">
        <v>336</v>
      </c>
      <c r="MH1" s="471" t="s">
        <v>1000</v>
      </c>
      <c r="MI1" s="471" t="s">
        <v>1001</v>
      </c>
      <c r="MJ1" s="471" t="s">
        <v>1003</v>
      </c>
      <c r="MK1" s="471" t="s">
        <v>337</v>
      </c>
      <c r="ML1" s="471" t="s">
        <v>1006</v>
      </c>
      <c r="MM1" s="471" t="s">
        <v>1007</v>
      </c>
      <c r="MN1" s="471" t="s">
        <v>1009</v>
      </c>
      <c r="MO1" s="471" t="s">
        <v>1011</v>
      </c>
      <c r="MP1" s="471" t="s">
        <v>338</v>
      </c>
      <c r="MQ1" s="471" t="s">
        <v>1014</v>
      </c>
      <c r="MR1" s="471" t="s">
        <v>1016</v>
      </c>
      <c r="MS1" s="471" t="s">
        <v>1018</v>
      </c>
      <c r="MT1" s="471" t="s">
        <v>1020</v>
      </c>
      <c r="MU1" s="471" t="s">
        <v>339</v>
      </c>
      <c r="MV1" s="471" t="s">
        <v>1023</v>
      </c>
      <c r="MW1" s="471" t="s">
        <v>1025</v>
      </c>
      <c r="MX1" s="471" t="s">
        <v>1027</v>
      </c>
      <c r="MY1" s="471" t="s">
        <v>1029</v>
      </c>
      <c r="MZ1" s="471" t="s">
        <v>1031</v>
      </c>
      <c r="NA1" s="471" t="s">
        <v>1033</v>
      </c>
      <c r="NB1" s="471" t="s">
        <v>1035</v>
      </c>
      <c r="NC1" s="471" t="s">
        <v>1037</v>
      </c>
      <c r="ND1" s="471" t="s">
        <v>1039</v>
      </c>
      <c r="NE1" s="471" t="s">
        <v>1041</v>
      </c>
      <c r="NF1" s="471" t="s">
        <v>1043</v>
      </c>
      <c r="NG1" s="471" t="s">
        <v>1044</v>
      </c>
      <c r="NH1" s="474" t="s">
        <v>340</v>
      </c>
      <c r="NI1" s="471" t="s">
        <v>341</v>
      </c>
      <c r="NJ1" s="471" t="s">
        <v>1046</v>
      </c>
      <c r="NK1" s="471" t="s">
        <v>1048</v>
      </c>
      <c r="NL1" s="471" t="s">
        <v>1050</v>
      </c>
      <c r="NM1" s="471" t="s">
        <v>1052</v>
      </c>
      <c r="NN1" s="474" t="s">
        <v>342</v>
      </c>
      <c r="NO1" s="471" t="s">
        <v>343</v>
      </c>
      <c r="NP1" s="471" t="s">
        <v>1053</v>
      </c>
      <c r="NQ1" s="471" t="s">
        <v>344</v>
      </c>
      <c r="NR1" s="471" t="s">
        <v>1055</v>
      </c>
      <c r="NS1" s="471" t="s">
        <v>1057</v>
      </c>
      <c r="NT1" s="471" t="s">
        <v>345</v>
      </c>
      <c r="NU1" s="471" t="s">
        <v>1059</v>
      </c>
      <c r="NV1" s="470" t="s">
        <v>351</v>
      </c>
      <c r="NW1" s="474" t="s">
        <v>352</v>
      </c>
      <c r="NX1" s="471" t="s">
        <v>353</v>
      </c>
      <c r="NY1" s="471" t="s">
        <v>1062</v>
      </c>
      <c r="NZ1" s="471" t="s">
        <v>1064</v>
      </c>
      <c r="OA1" s="471" t="s">
        <v>354</v>
      </c>
      <c r="OB1" s="471" t="s">
        <v>364</v>
      </c>
      <c r="OC1" s="471" t="s">
        <v>1066</v>
      </c>
      <c r="OD1" s="471" t="s">
        <v>1068</v>
      </c>
      <c r="OE1" s="471" t="s">
        <v>1070</v>
      </c>
      <c r="OF1" s="471" t="s">
        <v>1072</v>
      </c>
      <c r="OG1" s="471" t="s">
        <v>1074</v>
      </c>
      <c r="OH1" s="471" t="s">
        <v>1076</v>
      </c>
      <c r="OI1" s="471" t="s">
        <v>1078</v>
      </c>
      <c r="OJ1" s="471" t="s">
        <v>1080</v>
      </c>
      <c r="OK1" s="471" t="s">
        <v>1082</v>
      </c>
      <c r="OL1" s="471" t="s">
        <v>1084</v>
      </c>
      <c r="OM1" s="471" t="s">
        <v>1086</v>
      </c>
      <c r="ON1" s="471" t="s">
        <v>1088</v>
      </c>
      <c r="OO1" s="471" t="s">
        <v>1090</v>
      </c>
      <c r="OP1" s="471" t="s">
        <v>1092</v>
      </c>
      <c r="OQ1" s="471" t="s">
        <v>1094</v>
      </c>
      <c r="OR1" s="471" t="s">
        <v>1096</v>
      </c>
      <c r="OS1" s="471" t="s">
        <v>1098</v>
      </c>
      <c r="OT1" s="471" t="s">
        <v>1100</v>
      </c>
      <c r="OU1" s="471" t="s">
        <v>1102</v>
      </c>
      <c r="OV1" s="471" t="s">
        <v>1104</v>
      </c>
      <c r="OW1" s="471" t="s">
        <v>1106</v>
      </c>
      <c r="OX1" s="471" t="s">
        <v>1108</v>
      </c>
      <c r="OY1" s="471" t="s">
        <v>365</v>
      </c>
      <c r="OZ1" s="471" t="s">
        <v>1111</v>
      </c>
      <c r="PA1" s="471" t="s">
        <v>1113</v>
      </c>
      <c r="PB1" s="471" t="s">
        <v>1114</v>
      </c>
      <c r="PC1" s="471" t="s">
        <v>1116</v>
      </c>
      <c r="PD1" s="471" t="s">
        <v>1118</v>
      </c>
      <c r="PE1" s="471" t="s">
        <v>1120</v>
      </c>
      <c r="PF1" s="471" t="s">
        <v>1122</v>
      </c>
      <c r="PG1" s="471" t="s">
        <v>1124</v>
      </c>
      <c r="PH1" s="471" t="s">
        <v>1126</v>
      </c>
      <c r="PI1" s="471" t="s">
        <v>1128</v>
      </c>
      <c r="PJ1" s="471" t="s">
        <v>1130</v>
      </c>
      <c r="PK1" s="471" t="s">
        <v>1132</v>
      </c>
      <c r="PL1" s="471" t="s">
        <v>1134</v>
      </c>
      <c r="PM1" s="471" t="s">
        <v>1136</v>
      </c>
      <c r="PN1" s="471" t="s">
        <v>1138</v>
      </c>
      <c r="PO1" s="471" t="s">
        <v>1140</v>
      </c>
      <c r="PP1" s="471" t="s">
        <v>1142</v>
      </c>
      <c r="PQ1" s="471" t="s">
        <v>1144</v>
      </c>
      <c r="PR1" s="471" t="s">
        <v>1146</v>
      </c>
      <c r="PS1" s="471" t="s">
        <v>1148</v>
      </c>
      <c r="PT1" s="471" t="s">
        <v>1150</v>
      </c>
      <c r="PU1" s="471" t="s">
        <v>1152</v>
      </c>
      <c r="PV1" s="471" t="s">
        <v>1154</v>
      </c>
      <c r="PW1" s="471" t="s">
        <v>1156</v>
      </c>
      <c r="PX1" s="471" t="s">
        <v>1158</v>
      </c>
      <c r="PY1" s="471" t="s">
        <v>1160</v>
      </c>
      <c r="PZ1" s="471" t="s">
        <v>355</v>
      </c>
      <c r="QA1" s="471" t="s">
        <v>1162</v>
      </c>
      <c r="QB1" s="471" t="s">
        <v>1164</v>
      </c>
      <c r="QC1" s="471" t="s">
        <v>1166</v>
      </c>
      <c r="QD1" s="471" t="s">
        <v>1168</v>
      </c>
      <c r="QE1" s="471" t="s">
        <v>1170</v>
      </c>
      <c r="QF1" s="474" t="s">
        <v>356</v>
      </c>
      <c r="QG1" s="471" t="s">
        <v>357</v>
      </c>
      <c r="QH1" s="471" t="s">
        <v>1172</v>
      </c>
      <c r="QI1" s="471" t="s">
        <v>1174</v>
      </c>
      <c r="QJ1" s="471" t="s">
        <v>1176</v>
      </c>
      <c r="QK1" s="471" t="s">
        <v>1178</v>
      </c>
      <c r="QL1" s="471" t="s">
        <v>1180</v>
      </c>
      <c r="QM1" s="471" t="s">
        <v>1182</v>
      </c>
      <c r="QN1" s="474" t="s">
        <v>358</v>
      </c>
      <c r="QO1" s="471" t="s">
        <v>1184</v>
      </c>
      <c r="QP1" s="471" t="s">
        <v>359</v>
      </c>
      <c r="QQ1" s="471" t="s">
        <v>366</v>
      </c>
      <c r="QR1" s="471" t="s">
        <v>1186</v>
      </c>
      <c r="QS1" s="471" t="s">
        <v>1188</v>
      </c>
      <c r="QT1" s="471" t="s">
        <v>1190</v>
      </c>
      <c r="QU1" s="471" t="s">
        <v>1192</v>
      </c>
      <c r="QV1" s="471" t="s">
        <v>1194</v>
      </c>
      <c r="QW1" s="471" t="s">
        <v>1196</v>
      </c>
      <c r="QX1" s="471" t="s">
        <v>1198</v>
      </c>
      <c r="QY1" s="471" t="s">
        <v>1200</v>
      </c>
      <c r="QZ1" s="471" t="s">
        <v>1202</v>
      </c>
      <c r="RA1" s="471" t="s">
        <v>1204</v>
      </c>
      <c r="RB1" s="471" t="s">
        <v>1206</v>
      </c>
      <c r="RC1" s="471" t="s">
        <v>1208</v>
      </c>
      <c r="RD1" s="471" t="s">
        <v>1210</v>
      </c>
      <c r="RE1" s="471" t="s">
        <v>1212</v>
      </c>
      <c r="RF1" s="474" t="s">
        <v>360</v>
      </c>
      <c r="RG1" s="471" t="s">
        <v>361</v>
      </c>
      <c r="RH1" s="471" t="s">
        <v>1214</v>
      </c>
      <c r="RI1" s="471" t="s">
        <v>1216</v>
      </c>
      <c r="RJ1" s="474" t="s">
        <v>362</v>
      </c>
      <c r="RK1" s="471" t="s">
        <v>363</v>
      </c>
      <c r="RL1" s="471" t="s">
        <v>1218</v>
      </c>
      <c r="RM1" s="471" t="s">
        <v>1219</v>
      </c>
      <c r="RN1" s="471" t="s">
        <v>1220</v>
      </c>
      <c r="RO1" s="471" t="s">
        <v>1221</v>
      </c>
      <c r="RP1" s="471" t="s">
        <v>1223</v>
      </c>
      <c r="RQ1" s="471" t="s">
        <v>1224</v>
      </c>
      <c r="RR1" s="471" t="s">
        <v>1226</v>
      </c>
      <c r="RS1" s="471" t="s">
        <v>1227</v>
      </c>
      <c r="RT1" s="470" t="s">
        <v>367</v>
      </c>
      <c r="RU1" s="474" t="s">
        <v>368</v>
      </c>
      <c r="RV1" s="471" t="s">
        <v>369</v>
      </c>
      <c r="RW1" s="471" t="s">
        <v>1229</v>
      </c>
      <c r="RX1" s="471" t="s">
        <v>1231</v>
      </c>
      <c r="RY1" s="471" t="s">
        <v>370</v>
      </c>
      <c r="RZ1" s="471" t="s">
        <v>1233</v>
      </c>
      <c r="SA1" s="471" t="s">
        <v>1235</v>
      </c>
      <c r="SB1" s="471" t="s">
        <v>1237</v>
      </c>
      <c r="SC1" s="471" t="s">
        <v>1239</v>
      </c>
      <c r="SD1" s="474" t="s">
        <v>371</v>
      </c>
      <c r="SE1" s="471" t="s">
        <v>372</v>
      </c>
      <c r="SF1" s="471" t="s">
        <v>1241</v>
      </c>
      <c r="SG1" s="471" t="s">
        <v>1243</v>
      </c>
      <c r="SH1" s="471" t="s">
        <v>1245</v>
      </c>
      <c r="SI1" s="471" t="s">
        <v>1247</v>
      </c>
      <c r="SJ1" s="471" t="s">
        <v>1249</v>
      </c>
      <c r="SK1" s="471" t="s">
        <v>1251</v>
      </c>
      <c r="SL1" s="471" t="s">
        <v>1253</v>
      </c>
      <c r="SM1" s="471" t="s">
        <v>1255</v>
      </c>
      <c r="SN1" s="471" t="s">
        <v>1257</v>
      </c>
      <c r="SO1" s="471" t="s">
        <v>1259</v>
      </c>
      <c r="SP1" s="471" t="s">
        <v>1261</v>
      </c>
      <c r="SQ1" s="471" t="s">
        <v>1263</v>
      </c>
      <c r="SR1" s="471" t="s">
        <v>1265</v>
      </c>
      <c r="SS1" s="471" t="s">
        <v>1267</v>
      </c>
      <c r="ST1" s="471" t="s">
        <v>1269</v>
      </c>
      <c r="SU1" s="470" t="s">
        <v>373</v>
      </c>
      <c r="SV1" s="474" t="s">
        <v>374</v>
      </c>
      <c r="SW1" s="471" t="s">
        <v>375</v>
      </c>
      <c r="SX1" s="471" t="s">
        <v>1271</v>
      </c>
      <c r="SY1" s="471" t="s">
        <v>1273</v>
      </c>
      <c r="SZ1" s="471" t="s">
        <v>1275</v>
      </c>
      <c r="TA1" s="471" t="s">
        <v>1277</v>
      </c>
      <c r="TB1" s="471" t="s">
        <v>1279</v>
      </c>
      <c r="TC1" s="471" t="s">
        <v>376</v>
      </c>
      <c r="TD1" s="471" t="s">
        <v>1281</v>
      </c>
      <c r="TE1" s="471" t="s">
        <v>1283</v>
      </c>
      <c r="TF1" s="471" t="s">
        <v>1285</v>
      </c>
      <c r="TG1" s="471" t="s">
        <v>1287</v>
      </c>
      <c r="TH1" s="471" t="s">
        <v>1289</v>
      </c>
      <c r="TI1" s="471" t="s">
        <v>1291</v>
      </c>
      <c r="TJ1" s="474" t="s">
        <v>377</v>
      </c>
      <c r="TK1" s="471" t="s">
        <v>378</v>
      </c>
      <c r="TL1" s="471" t="s">
        <v>379</v>
      </c>
      <c r="TM1" s="471" t="s">
        <v>1293</v>
      </c>
      <c r="TN1" s="471" t="s">
        <v>1295</v>
      </c>
      <c r="TO1" s="471" t="s">
        <v>1296</v>
      </c>
      <c r="TP1" s="471" t="s">
        <v>1298</v>
      </c>
      <c r="TQ1" s="471" t="s">
        <v>1300</v>
      </c>
      <c r="TR1" s="471" t="s">
        <v>1302</v>
      </c>
      <c r="TS1" s="471" t="s">
        <v>1304</v>
      </c>
      <c r="TT1" s="471" t="s">
        <v>1306</v>
      </c>
      <c r="TU1" s="471" t="s">
        <v>1308</v>
      </c>
      <c r="TV1" s="471" t="s">
        <v>1310</v>
      </c>
      <c r="TW1" s="471" t="s">
        <v>1312</v>
      </c>
      <c r="TX1" s="471" t="s">
        <v>1314</v>
      </c>
      <c r="TY1" s="471" t="s">
        <v>1316</v>
      </c>
      <c r="TZ1" s="471" t="s">
        <v>1318</v>
      </c>
      <c r="UA1" s="471" t="s">
        <v>1320</v>
      </c>
      <c r="UB1" s="471" t="s">
        <v>1322</v>
      </c>
      <c r="UC1" s="470" t="s">
        <v>1324</v>
      </c>
      <c r="UD1" s="471" t="s">
        <v>1326</v>
      </c>
      <c r="UE1" s="471" t="s">
        <v>1328</v>
      </c>
      <c r="UF1" s="471" t="s">
        <v>1330</v>
      </c>
      <c r="UG1" s="471" t="s">
        <v>1332</v>
      </c>
      <c r="UH1" s="471" t="s">
        <v>1334</v>
      </c>
      <c r="UI1" s="472"/>
    </row>
    <row r="2" spans="1:555" s="122" customFormat="1" hidden="1" x14ac:dyDescent="0.25">
      <c r="A2" s="468" t="s">
        <v>1357</v>
      </c>
      <c r="B2" s="468" t="s">
        <v>1359</v>
      </c>
      <c r="C2" s="468" t="s">
        <v>471</v>
      </c>
      <c r="D2" s="468" t="s">
        <v>1358</v>
      </c>
      <c r="E2" s="468" t="s">
        <v>1360</v>
      </c>
      <c r="F2" s="468" t="s">
        <v>472</v>
      </c>
      <c r="G2" s="469" t="s">
        <v>1361</v>
      </c>
      <c r="H2" s="468" t="s">
        <v>1362</v>
      </c>
      <c r="I2" s="468" t="s">
        <v>1363</v>
      </c>
      <c r="J2" s="468" t="s">
        <v>1453</v>
      </c>
      <c r="K2" s="468" t="s">
        <v>1364</v>
      </c>
      <c r="L2" s="468" t="s">
        <v>1365</v>
      </c>
      <c r="M2" s="468" t="s">
        <v>1366</v>
      </c>
      <c r="N2" s="468" t="s">
        <v>1367</v>
      </c>
      <c r="O2" s="468" t="s">
        <v>1368</v>
      </c>
      <c r="P2" s="468" t="s">
        <v>1478</v>
      </c>
      <c r="Q2" s="468" t="s">
        <v>1516</v>
      </c>
      <c r="R2" s="463" t="str">
        <f>+Presupuesto!D11</f>
        <v>Recurrente</v>
      </c>
      <c r="S2" s="463" t="str">
        <f>+Presupuesto!E11</f>
        <v>Programa / Proyecto 2016</v>
      </c>
      <c r="T2" s="468"/>
      <c r="U2" s="468" t="s">
        <v>394</v>
      </c>
      <c r="V2" s="468" t="s">
        <v>412</v>
      </c>
      <c r="W2" s="468" t="s">
        <v>395</v>
      </c>
      <c r="X2" s="468" t="s">
        <v>396</v>
      </c>
      <c r="Y2" s="468" t="s">
        <v>397</v>
      </c>
      <c r="Z2" s="468" t="s">
        <v>398</v>
      </c>
      <c r="AA2" s="468" t="s">
        <v>399</v>
      </c>
      <c r="AB2" s="468" t="s">
        <v>400</v>
      </c>
      <c r="AC2" s="468" t="s">
        <v>401</v>
      </c>
      <c r="AD2" s="468" t="s">
        <v>402</v>
      </c>
      <c r="AE2" s="468" t="s">
        <v>403</v>
      </c>
      <c r="AF2" s="468" t="s">
        <v>404</v>
      </c>
      <c r="AG2" s="468"/>
      <c r="AH2" s="468" t="s">
        <v>420</v>
      </c>
      <c r="AI2" s="468" t="s">
        <v>421</v>
      </c>
      <c r="AJ2" s="468" t="s">
        <v>422</v>
      </c>
      <c r="AK2" s="468" t="s">
        <v>423</v>
      </c>
      <c r="AL2" s="468" t="s">
        <v>424</v>
      </c>
      <c r="AM2" s="468" t="s">
        <v>427</v>
      </c>
      <c r="AN2" s="468" t="s">
        <v>425</v>
      </c>
      <c r="AO2" s="468" t="s">
        <v>426</v>
      </c>
      <c r="AP2" s="468" t="s">
        <v>428</v>
      </c>
      <c r="AQ2" s="468" t="s">
        <v>429</v>
      </c>
      <c r="AR2" s="468" t="s">
        <v>430</v>
      </c>
      <c r="AS2" s="468" t="s">
        <v>431</v>
      </c>
      <c r="AT2" s="468" t="s">
        <v>432</v>
      </c>
      <c r="AU2" s="468" t="s">
        <v>433</v>
      </c>
      <c r="AV2" s="468" t="s">
        <v>434</v>
      </c>
      <c r="AW2" s="468" t="s">
        <v>435</v>
      </c>
      <c r="AX2" s="468" t="s">
        <v>436</v>
      </c>
      <c r="AY2" s="468" t="s">
        <v>437</v>
      </c>
      <c r="AZ2" s="468" t="s">
        <v>438</v>
      </c>
      <c r="BA2" s="468" t="s">
        <v>439</v>
      </c>
      <c r="BB2" s="468" t="s">
        <v>440</v>
      </c>
      <c r="BC2" s="468" t="s">
        <v>441</v>
      </c>
      <c r="BD2" s="468" t="s">
        <v>442</v>
      </c>
      <c r="BE2" s="468" t="s">
        <v>443</v>
      </c>
      <c r="BF2" s="468" t="s">
        <v>444</v>
      </c>
      <c r="BG2" s="468" t="s">
        <v>445</v>
      </c>
      <c r="BH2" s="468" t="s">
        <v>446</v>
      </c>
      <c r="BI2" s="468" t="s">
        <v>447</v>
      </c>
      <c r="BJ2" s="468" t="s">
        <v>448</v>
      </c>
      <c r="BK2" s="468" t="s">
        <v>449</v>
      </c>
      <c r="BL2" s="468" t="s">
        <v>450</v>
      </c>
      <c r="BM2" s="468" t="s">
        <v>451</v>
      </c>
      <c r="BN2" s="468" t="s">
        <v>452</v>
      </c>
      <c r="BO2" s="468" t="s">
        <v>453</v>
      </c>
      <c r="BP2" s="468" t="s">
        <v>454</v>
      </c>
      <c r="BQ2" s="468" t="s">
        <v>455</v>
      </c>
      <c r="BR2" s="468" t="s">
        <v>456</v>
      </c>
      <c r="BS2" s="468" t="s">
        <v>457</v>
      </c>
      <c r="BT2" s="468" t="s">
        <v>458</v>
      </c>
      <c r="BU2" s="468" t="s">
        <v>459</v>
      </c>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c r="IT2" s="468"/>
      <c r="IU2" s="468"/>
      <c r="IV2" s="468"/>
      <c r="IW2" s="468"/>
      <c r="IX2" s="468"/>
      <c r="IY2" s="468"/>
      <c r="IZ2" s="468"/>
      <c r="JA2" s="468"/>
      <c r="JB2" s="468"/>
      <c r="JC2" s="468"/>
      <c r="JD2" s="468"/>
      <c r="JE2" s="468"/>
      <c r="JF2" s="468"/>
      <c r="JG2" s="468"/>
      <c r="JH2" s="468"/>
      <c r="JI2" s="468"/>
      <c r="JJ2" s="468"/>
      <c r="JK2" s="468"/>
      <c r="JL2" s="468"/>
      <c r="JM2" s="468"/>
      <c r="JN2" s="468"/>
      <c r="JO2" s="468"/>
      <c r="JP2" s="468"/>
      <c r="JQ2" s="468"/>
      <c r="JR2" s="468"/>
      <c r="JS2" s="468"/>
      <c r="JT2" s="468"/>
      <c r="JU2" s="468"/>
      <c r="JV2" s="468"/>
      <c r="JW2" s="468"/>
      <c r="JX2" s="468"/>
      <c r="JY2" s="468"/>
      <c r="JZ2" s="468"/>
      <c r="KA2" s="468"/>
      <c r="KB2" s="468"/>
      <c r="KC2" s="468"/>
      <c r="KD2" s="468"/>
      <c r="KE2" s="468"/>
      <c r="KF2" s="468"/>
      <c r="KG2" s="468"/>
      <c r="KH2" s="468"/>
      <c r="KI2" s="468"/>
      <c r="KJ2" s="468"/>
      <c r="KK2" s="468"/>
      <c r="KL2" s="468"/>
      <c r="KM2" s="468"/>
      <c r="KN2" s="468"/>
      <c r="KO2" s="468"/>
      <c r="KP2" s="468"/>
      <c r="KQ2" s="468"/>
      <c r="KR2" s="468"/>
      <c r="KS2" s="468"/>
      <c r="KT2" s="468"/>
      <c r="KU2" s="468"/>
      <c r="KV2" s="468"/>
      <c r="KW2" s="468"/>
      <c r="KX2" s="468"/>
      <c r="KY2" s="468"/>
      <c r="KZ2" s="468"/>
      <c r="LA2" s="468"/>
      <c r="LB2" s="468"/>
      <c r="LC2" s="468"/>
      <c r="LD2" s="468"/>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468"/>
      <c r="MV2" s="468"/>
      <c r="MW2" s="468"/>
      <c r="MX2" s="468"/>
      <c r="MY2" s="468"/>
      <c r="MZ2" s="468"/>
      <c r="NA2" s="468"/>
      <c r="NB2" s="468"/>
      <c r="NC2" s="468"/>
      <c r="ND2" s="468"/>
      <c r="NE2" s="468"/>
      <c r="NF2" s="468"/>
      <c r="NG2" s="468"/>
      <c r="NH2" s="468"/>
      <c r="NI2" s="468"/>
      <c r="NJ2" s="468"/>
      <c r="NK2" s="468"/>
      <c r="NL2" s="468"/>
      <c r="NM2" s="468"/>
      <c r="NN2" s="468"/>
      <c r="NO2" s="468"/>
      <c r="NP2" s="468"/>
      <c r="NQ2" s="468"/>
      <c r="NR2" s="468"/>
      <c r="NS2" s="468"/>
      <c r="NT2" s="468"/>
      <c r="NU2" s="468"/>
      <c r="NV2" s="468"/>
      <c r="NW2" s="468"/>
      <c r="NX2" s="468"/>
      <c r="NY2" s="468"/>
      <c r="NZ2" s="468"/>
      <c r="OA2" s="468"/>
      <c r="OB2" s="468"/>
      <c r="OC2" s="468"/>
      <c r="OD2" s="468"/>
      <c r="OE2" s="468"/>
      <c r="OF2" s="468"/>
      <c r="OG2" s="468"/>
      <c r="OH2" s="468"/>
      <c r="OI2" s="468"/>
      <c r="OJ2" s="468"/>
      <c r="OK2" s="468"/>
      <c r="OL2" s="468"/>
      <c r="OM2" s="468"/>
      <c r="ON2" s="468"/>
      <c r="OO2" s="468"/>
      <c r="OP2" s="468"/>
      <c r="OQ2" s="468"/>
      <c r="OR2" s="468"/>
      <c r="OS2" s="468"/>
      <c r="OT2" s="468"/>
      <c r="OU2" s="468"/>
      <c r="OV2" s="468"/>
      <c r="OW2" s="468"/>
      <c r="OX2" s="468"/>
      <c r="OY2" s="468"/>
      <c r="OZ2" s="468"/>
      <c r="PA2" s="468"/>
      <c r="PB2" s="468"/>
      <c r="PC2" s="468"/>
      <c r="PD2" s="468"/>
      <c r="PE2" s="468"/>
      <c r="PF2" s="468"/>
      <c r="PG2" s="468"/>
      <c r="PH2" s="468"/>
      <c r="PI2" s="468"/>
      <c r="PJ2" s="468"/>
      <c r="PK2" s="468"/>
      <c r="PL2" s="468"/>
      <c r="PM2" s="468"/>
      <c r="PN2" s="468"/>
      <c r="PO2" s="468"/>
      <c r="PP2" s="468"/>
      <c r="PQ2" s="468"/>
      <c r="PR2" s="468"/>
      <c r="PS2" s="468"/>
      <c r="PT2" s="468"/>
      <c r="PU2" s="468"/>
      <c r="PV2" s="468"/>
      <c r="PW2" s="468"/>
      <c r="PX2" s="468"/>
      <c r="PY2" s="468"/>
      <c r="PZ2" s="468"/>
      <c r="QA2" s="468"/>
      <c r="QB2" s="468"/>
      <c r="QC2" s="468"/>
      <c r="QD2" s="468"/>
      <c r="QE2" s="468"/>
      <c r="QF2" s="468"/>
      <c r="QG2" s="468"/>
      <c r="QH2" s="468"/>
      <c r="QI2" s="468"/>
      <c r="QJ2" s="468"/>
      <c r="QK2" s="468"/>
      <c r="QL2" s="468"/>
      <c r="QM2" s="468"/>
      <c r="QN2" s="468"/>
      <c r="QO2" s="468"/>
      <c r="QP2" s="468"/>
      <c r="QQ2" s="468"/>
      <c r="QR2" s="468"/>
      <c r="QS2" s="468"/>
      <c r="QT2" s="468"/>
      <c r="QU2" s="468"/>
      <c r="QV2" s="468"/>
      <c r="QW2" s="468"/>
      <c r="QX2" s="468"/>
      <c r="QY2" s="468"/>
      <c r="QZ2" s="468"/>
      <c r="RA2" s="468"/>
      <c r="RB2" s="468"/>
      <c r="RC2" s="468"/>
      <c r="RD2" s="468"/>
      <c r="RE2" s="468"/>
      <c r="RF2" s="468"/>
      <c r="RG2" s="468"/>
      <c r="RH2" s="468"/>
      <c r="RI2" s="468"/>
      <c r="RJ2" s="468"/>
      <c r="RK2" s="468"/>
      <c r="RL2" s="468"/>
      <c r="RM2" s="468"/>
      <c r="RN2" s="468"/>
      <c r="RO2" s="468"/>
      <c r="RP2" s="468"/>
      <c r="RQ2" s="468"/>
      <c r="RR2" s="468"/>
      <c r="RS2" s="468"/>
      <c r="RT2" s="468"/>
      <c r="RU2" s="468"/>
      <c r="RV2" s="468"/>
      <c r="RW2" s="468"/>
      <c r="RX2" s="468"/>
      <c r="RY2" s="468"/>
      <c r="RZ2" s="468"/>
      <c r="SA2" s="468"/>
      <c r="SB2" s="468"/>
      <c r="SC2" s="468"/>
      <c r="SD2" s="468"/>
      <c r="SE2" s="468"/>
      <c r="SF2" s="468"/>
      <c r="SG2" s="468"/>
      <c r="SH2" s="468"/>
      <c r="SI2" s="468"/>
      <c r="SJ2" s="468"/>
      <c r="SK2" s="468"/>
      <c r="SL2" s="468"/>
      <c r="SM2" s="468"/>
      <c r="SN2" s="468"/>
      <c r="SO2" s="468"/>
      <c r="SP2" s="468"/>
      <c r="SQ2" s="468"/>
      <c r="SR2" s="468"/>
      <c r="SS2" s="468"/>
      <c r="ST2" s="468"/>
      <c r="SU2" s="468"/>
      <c r="SV2" s="468"/>
      <c r="SW2" s="468"/>
      <c r="SX2" s="468"/>
      <c r="SY2" s="468"/>
      <c r="SZ2" s="468"/>
      <c r="TA2" s="468"/>
      <c r="TB2" s="468"/>
      <c r="TC2" s="468"/>
      <c r="TD2" s="468"/>
      <c r="TE2" s="468"/>
      <c r="TF2" s="468"/>
      <c r="TG2" s="468"/>
      <c r="TH2" s="468"/>
      <c r="TI2" s="468"/>
      <c r="TJ2" s="468"/>
      <c r="TK2" s="468"/>
      <c r="TL2" s="468"/>
      <c r="TM2" s="468"/>
      <c r="TN2" s="468"/>
      <c r="TO2" s="468"/>
      <c r="TP2" s="468"/>
      <c r="TQ2" s="468"/>
      <c r="TR2" s="468"/>
      <c r="TS2" s="468"/>
      <c r="TT2" s="468"/>
      <c r="TU2" s="468"/>
      <c r="TV2" s="468"/>
      <c r="TW2" s="468"/>
      <c r="TX2" s="468"/>
      <c r="TY2" s="468"/>
      <c r="TZ2" s="468"/>
      <c r="UA2" s="468"/>
      <c r="UB2" s="468"/>
      <c r="UC2" s="468"/>
      <c r="UD2" s="468"/>
      <c r="UE2" s="468"/>
      <c r="UF2" s="468"/>
      <c r="UG2" s="468"/>
      <c r="UH2" s="468"/>
      <c r="UI2" s="468"/>
    </row>
    <row r="3" spans="1:555" s="122" customFormat="1" hidden="1" x14ac:dyDescent="0.2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7">
        <v>2500</v>
      </c>
      <c r="AI3" s="467">
        <v>1900</v>
      </c>
      <c r="AJ3" s="467">
        <v>1650</v>
      </c>
      <c r="AK3" s="467">
        <v>1580</v>
      </c>
      <c r="AL3" s="467">
        <v>2250</v>
      </c>
      <c r="AM3" s="467">
        <v>1650</v>
      </c>
      <c r="AN3" s="467">
        <v>1400</v>
      </c>
      <c r="AO3" s="467">
        <v>1340</v>
      </c>
      <c r="AP3" s="467">
        <v>2000</v>
      </c>
      <c r="AQ3" s="467">
        <v>1400</v>
      </c>
      <c r="AR3" s="467">
        <v>1150</v>
      </c>
      <c r="AS3" s="467">
        <v>1100</v>
      </c>
      <c r="AT3" s="467">
        <v>1750</v>
      </c>
      <c r="AU3" s="467">
        <v>1150</v>
      </c>
      <c r="AV3" s="467">
        <v>900</v>
      </c>
      <c r="AW3" s="467">
        <v>860</v>
      </c>
      <c r="AX3" s="467">
        <v>1200</v>
      </c>
      <c r="AY3" s="467">
        <v>900</v>
      </c>
      <c r="AZ3" s="467">
        <v>650</v>
      </c>
      <c r="BA3" s="467">
        <v>620</v>
      </c>
      <c r="BB3" s="465">
        <f>+'Cuadro Resumen'!C213</f>
        <v>5605.2314999999999</v>
      </c>
      <c r="BC3" s="465">
        <f>+'Cuadro Resumen'!D213</f>
        <v>5165.6055000000006</v>
      </c>
      <c r="BD3" s="465">
        <f>+'Cuadro Resumen'!E213</f>
        <v>6594.39</v>
      </c>
      <c r="BE3" s="465">
        <f>+'Cuadro Resumen'!F213</f>
        <v>6154.7640000000001</v>
      </c>
      <c r="BF3" s="465">
        <f>+'Cuadro Resumen'!C214</f>
        <v>4945.7925000000005</v>
      </c>
      <c r="BG3" s="465">
        <f>+'Cuadro Resumen'!D214</f>
        <v>4506.1665000000003</v>
      </c>
      <c r="BH3" s="465">
        <f>+'Cuadro Resumen'!E214</f>
        <v>5934.951</v>
      </c>
      <c r="BI3" s="465">
        <f>+'Cuadro Resumen'!F214</f>
        <v>5495.3249999999998</v>
      </c>
      <c r="BJ3" s="465">
        <f>+'Cuadro Resumen'!C215</f>
        <v>4286.3535000000002</v>
      </c>
      <c r="BK3" s="465">
        <f>+'Cuadro Resumen'!D215</f>
        <v>3956.634</v>
      </c>
      <c r="BL3" s="465">
        <f>+'Cuadro Resumen'!E215</f>
        <v>5275.5120000000006</v>
      </c>
      <c r="BM3" s="465">
        <f>+'Cuadro Resumen'!F215</f>
        <v>4835.8860000000004</v>
      </c>
      <c r="BN3" s="465">
        <f>+'Cuadro Resumen'!C216</f>
        <v>3626.9145000000003</v>
      </c>
      <c r="BO3" s="465">
        <f>+'Cuadro Resumen'!D216</f>
        <v>3297.1950000000002</v>
      </c>
      <c r="BP3" s="465">
        <f>+'Cuadro Resumen'!E216</f>
        <v>4616.0730000000003</v>
      </c>
      <c r="BQ3" s="465">
        <f>+'Cuadro Resumen'!F216</f>
        <v>4286.3535000000002</v>
      </c>
      <c r="BR3" s="465">
        <f>+'Cuadro Resumen'!C217</f>
        <v>3187.2885000000001</v>
      </c>
      <c r="BS3" s="465">
        <f>+'Cuadro Resumen'!D217</f>
        <v>2967.4755</v>
      </c>
      <c r="BT3" s="465">
        <f>+'Cuadro Resumen'!E217</f>
        <v>4066.5405000000001</v>
      </c>
      <c r="BU3" s="465">
        <f>+'Cuadro Resumen'!F217</f>
        <v>3736.8210000000004</v>
      </c>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c r="EY3" s="466"/>
      <c r="EZ3" s="466"/>
      <c r="FA3" s="466"/>
      <c r="FB3" s="466"/>
      <c r="FC3" s="466"/>
      <c r="FD3" s="466"/>
      <c r="FE3" s="466"/>
      <c r="FF3" s="466"/>
      <c r="FG3" s="466"/>
      <c r="FH3" s="466"/>
      <c r="FI3" s="466"/>
      <c r="FJ3" s="466"/>
      <c r="FK3" s="466"/>
      <c r="FL3" s="466"/>
      <c r="FM3" s="466"/>
      <c r="FN3" s="466"/>
      <c r="FO3" s="466"/>
      <c r="FP3" s="466"/>
      <c r="FQ3" s="466"/>
      <c r="FR3" s="466"/>
      <c r="FS3" s="466"/>
      <c r="FT3" s="466"/>
      <c r="FU3" s="466"/>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466"/>
      <c r="HD3" s="466"/>
      <c r="HE3" s="466"/>
      <c r="HF3" s="466"/>
      <c r="HG3" s="466"/>
      <c r="HH3" s="466"/>
      <c r="HI3" s="466"/>
      <c r="HJ3" s="466"/>
      <c r="HK3" s="466"/>
      <c r="HL3" s="466"/>
      <c r="HM3" s="466"/>
      <c r="HN3" s="466"/>
      <c r="HO3" s="466"/>
      <c r="HP3" s="466"/>
      <c r="HQ3" s="466"/>
      <c r="HR3" s="466"/>
      <c r="HS3" s="466"/>
      <c r="HT3" s="466"/>
      <c r="HU3" s="466"/>
      <c r="HV3" s="466"/>
      <c r="HW3" s="466"/>
      <c r="HX3" s="466"/>
      <c r="HY3" s="466"/>
      <c r="HZ3" s="466"/>
      <c r="IA3" s="466"/>
      <c r="IB3" s="466"/>
      <c r="IC3" s="466"/>
      <c r="ID3" s="466"/>
      <c r="IE3" s="466"/>
      <c r="IF3" s="466"/>
      <c r="IG3" s="466"/>
      <c r="IH3" s="466"/>
      <c r="II3" s="466"/>
      <c r="IJ3" s="466"/>
      <c r="IK3" s="466"/>
      <c r="IL3" s="466"/>
      <c r="IM3" s="466"/>
      <c r="IN3" s="466"/>
      <c r="IO3" s="466"/>
      <c r="IP3" s="466"/>
      <c r="IQ3" s="466"/>
      <c r="IR3" s="466"/>
      <c r="IS3" s="466"/>
      <c r="IT3" s="466"/>
      <c r="IU3" s="466"/>
      <c r="IV3" s="466"/>
      <c r="IW3" s="466"/>
      <c r="IX3" s="466"/>
      <c r="IY3" s="466"/>
      <c r="IZ3" s="466"/>
      <c r="JA3" s="466"/>
      <c r="JB3" s="466"/>
      <c r="JC3" s="466"/>
      <c r="JD3" s="466"/>
      <c r="JE3" s="466"/>
      <c r="JF3" s="466"/>
      <c r="JG3" s="466"/>
      <c r="JH3" s="466"/>
      <c r="JI3" s="466"/>
      <c r="JJ3" s="466"/>
      <c r="JK3" s="466"/>
      <c r="JL3" s="466"/>
      <c r="JM3" s="466"/>
      <c r="JN3" s="466"/>
      <c r="JO3" s="466"/>
      <c r="JP3" s="466"/>
      <c r="JQ3" s="466"/>
      <c r="JR3" s="466"/>
      <c r="JS3" s="466"/>
      <c r="JT3" s="466"/>
      <c r="JU3" s="466"/>
      <c r="JV3" s="466"/>
      <c r="JW3" s="466"/>
      <c r="JX3" s="466"/>
      <c r="JY3" s="466"/>
      <c r="JZ3" s="466"/>
      <c r="KA3" s="466"/>
      <c r="KB3" s="466"/>
      <c r="KC3" s="466"/>
      <c r="KD3" s="466"/>
      <c r="KE3" s="466"/>
      <c r="KF3" s="466"/>
      <c r="KG3" s="466"/>
      <c r="KH3" s="466"/>
      <c r="KI3" s="466"/>
      <c r="KJ3" s="466"/>
      <c r="KK3" s="466"/>
      <c r="KL3" s="466"/>
      <c r="KM3" s="466"/>
      <c r="KN3" s="466"/>
      <c r="KO3" s="466"/>
      <c r="KP3" s="466"/>
      <c r="KQ3" s="466"/>
      <c r="KR3" s="466"/>
      <c r="KS3" s="466"/>
      <c r="KT3" s="466"/>
      <c r="KU3" s="466"/>
      <c r="KV3" s="466"/>
      <c r="KW3" s="466"/>
      <c r="KX3" s="466"/>
      <c r="KY3" s="466"/>
      <c r="KZ3" s="466"/>
      <c r="LA3" s="466"/>
      <c r="LB3" s="466"/>
      <c r="LC3" s="466"/>
      <c r="LD3" s="466"/>
      <c r="LE3" s="466"/>
      <c r="LF3" s="466"/>
      <c r="LG3" s="466"/>
      <c r="LH3" s="466"/>
      <c r="LI3" s="466"/>
      <c r="LJ3" s="466"/>
      <c r="LK3" s="466"/>
      <c r="LL3" s="466"/>
      <c r="LM3" s="466"/>
      <c r="LN3" s="466"/>
      <c r="LO3" s="466"/>
      <c r="LP3" s="466"/>
      <c r="LQ3" s="466"/>
      <c r="LR3" s="466"/>
      <c r="LS3" s="466"/>
      <c r="LT3" s="466"/>
      <c r="LU3" s="466"/>
      <c r="LV3" s="466"/>
      <c r="LW3" s="466"/>
      <c r="LX3" s="466"/>
      <c r="LY3" s="466"/>
      <c r="LZ3" s="466"/>
      <c r="MA3" s="466"/>
      <c r="MB3" s="466"/>
      <c r="MC3" s="466"/>
      <c r="MD3" s="466"/>
      <c r="ME3" s="466"/>
      <c r="MF3" s="466"/>
      <c r="MG3" s="466"/>
      <c r="MH3" s="466"/>
      <c r="MI3" s="466"/>
      <c r="MJ3" s="466"/>
      <c r="MK3" s="466"/>
      <c r="ML3" s="466"/>
      <c r="MM3" s="466"/>
      <c r="MN3" s="466"/>
      <c r="MO3" s="466"/>
      <c r="MP3" s="466"/>
      <c r="MQ3" s="466"/>
      <c r="MR3" s="466"/>
      <c r="MS3" s="466"/>
      <c r="MT3" s="466"/>
      <c r="MU3" s="466"/>
      <c r="MV3" s="466"/>
      <c r="MW3" s="466"/>
      <c r="MX3" s="466"/>
      <c r="MY3" s="466"/>
      <c r="MZ3" s="466"/>
      <c r="NA3" s="466"/>
      <c r="NB3" s="466"/>
      <c r="NC3" s="466"/>
      <c r="ND3" s="466"/>
      <c r="NE3" s="466"/>
      <c r="NF3" s="466"/>
      <c r="NG3" s="466"/>
      <c r="NH3" s="466"/>
      <c r="NI3" s="466"/>
      <c r="NJ3" s="466"/>
      <c r="NK3" s="466"/>
      <c r="NL3" s="466"/>
      <c r="NM3" s="466"/>
      <c r="NN3" s="466"/>
      <c r="NO3" s="466"/>
      <c r="NP3" s="466"/>
      <c r="NQ3" s="466"/>
      <c r="NR3" s="466"/>
      <c r="NS3" s="466"/>
      <c r="NT3" s="466"/>
      <c r="NU3" s="466"/>
      <c r="NV3" s="466"/>
      <c r="NW3" s="466"/>
      <c r="NX3" s="466"/>
      <c r="NY3" s="466"/>
      <c r="NZ3" s="466"/>
      <c r="OA3" s="466"/>
      <c r="OB3" s="466"/>
      <c r="OC3" s="466"/>
      <c r="OD3" s="466"/>
      <c r="OE3" s="466"/>
      <c r="OF3" s="466"/>
      <c r="OG3" s="466"/>
      <c r="OH3" s="466"/>
      <c r="OI3" s="466"/>
      <c r="OJ3" s="466"/>
      <c r="OK3" s="466"/>
      <c r="OL3" s="466"/>
      <c r="OM3" s="466"/>
      <c r="ON3" s="466"/>
      <c r="OO3" s="466"/>
      <c r="OP3" s="466"/>
      <c r="OQ3" s="466"/>
      <c r="OR3" s="466"/>
      <c r="OS3" s="466"/>
      <c r="OT3" s="466"/>
      <c r="OU3" s="466"/>
      <c r="OV3" s="466"/>
      <c r="OW3" s="466"/>
      <c r="OX3" s="466"/>
      <c r="OY3" s="466"/>
      <c r="OZ3" s="466"/>
      <c r="PA3" s="466"/>
      <c r="PB3" s="466"/>
      <c r="PC3" s="466"/>
      <c r="PD3" s="466"/>
      <c r="PE3" s="466"/>
      <c r="PF3" s="466"/>
      <c r="PG3" s="466"/>
      <c r="PH3" s="466"/>
      <c r="PI3" s="466"/>
      <c r="PJ3" s="466"/>
      <c r="PK3" s="466"/>
      <c r="PL3" s="466"/>
      <c r="PM3" s="466"/>
      <c r="PN3" s="466"/>
      <c r="PO3" s="466"/>
      <c r="PP3" s="466"/>
      <c r="PQ3" s="466"/>
      <c r="PR3" s="466"/>
      <c r="PS3" s="466"/>
      <c r="PT3" s="466"/>
      <c r="PU3" s="466"/>
      <c r="PV3" s="466"/>
      <c r="PW3" s="466"/>
      <c r="PX3" s="466"/>
      <c r="PY3" s="466"/>
      <c r="PZ3" s="466"/>
      <c r="QA3" s="466"/>
      <c r="QB3" s="466"/>
      <c r="QC3" s="466"/>
      <c r="QD3" s="466"/>
      <c r="QE3" s="466"/>
      <c r="QF3" s="466"/>
      <c r="QG3" s="466"/>
      <c r="QH3" s="466"/>
      <c r="QI3" s="466"/>
      <c r="QJ3" s="466"/>
      <c r="QK3" s="466"/>
      <c r="QL3" s="466"/>
      <c r="QM3" s="466"/>
      <c r="QN3" s="466"/>
      <c r="QO3" s="466"/>
      <c r="QP3" s="466"/>
      <c r="QQ3" s="466"/>
      <c r="QR3" s="466"/>
      <c r="QS3" s="466"/>
      <c r="QT3" s="466"/>
      <c r="QU3" s="466"/>
      <c r="QV3" s="466"/>
      <c r="QW3" s="466"/>
      <c r="QX3" s="466"/>
      <c r="QY3" s="466"/>
      <c r="QZ3" s="466"/>
      <c r="RA3" s="466"/>
      <c r="RB3" s="466"/>
      <c r="RC3" s="466"/>
      <c r="RD3" s="466"/>
      <c r="RE3" s="466"/>
      <c r="RF3" s="466"/>
      <c r="RG3" s="466"/>
      <c r="RH3" s="466"/>
      <c r="RI3" s="466"/>
      <c r="RJ3" s="466"/>
      <c r="RK3" s="466"/>
      <c r="RL3" s="466"/>
      <c r="RM3" s="466"/>
      <c r="RN3" s="466"/>
      <c r="RO3" s="466"/>
      <c r="RP3" s="466"/>
      <c r="RQ3" s="466"/>
      <c r="RR3" s="466"/>
      <c r="RS3" s="466"/>
      <c r="RT3" s="466"/>
      <c r="RU3" s="466"/>
      <c r="RV3" s="466"/>
      <c r="RW3" s="466"/>
      <c r="RX3" s="466"/>
      <c r="RY3" s="466"/>
      <c r="RZ3" s="466"/>
      <c r="SA3" s="466"/>
      <c r="SB3" s="466"/>
      <c r="SC3" s="466"/>
      <c r="SD3" s="466"/>
      <c r="SE3" s="466"/>
      <c r="SF3" s="466"/>
      <c r="SG3" s="466"/>
      <c r="SH3" s="466"/>
      <c r="SI3" s="466"/>
      <c r="SJ3" s="466"/>
      <c r="SK3" s="466"/>
      <c r="SL3" s="466"/>
      <c r="SM3" s="466"/>
      <c r="SN3" s="466"/>
      <c r="SO3" s="466"/>
      <c r="SP3" s="466"/>
      <c r="SQ3" s="466"/>
      <c r="SR3" s="466"/>
      <c r="SS3" s="466"/>
      <c r="ST3" s="466"/>
      <c r="SU3" s="466"/>
      <c r="SV3" s="466"/>
      <c r="SW3" s="466"/>
      <c r="SX3" s="466"/>
      <c r="SY3" s="466"/>
      <c r="SZ3" s="466"/>
      <c r="TA3" s="466"/>
      <c r="TB3" s="466"/>
      <c r="TC3" s="466"/>
      <c r="TD3" s="466"/>
      <c r="TE3" s="466"/>
      <c r="TF3" s="466"/>
      <c r="TG3" s="466"/>
      <c r="TH3" s="466"/>
      <c r="TI3" s="466"/>
      <c r="TJ3" s="466"/>
      <c r="TK3" s="466"/>
      <c r="TL3" s="466"/>
      <c r="TM3" s="466"/>
      <c r="TN3" s="466"/>
      <c r="TO3" s="466"/>
      <c r="TP3" s="466"/>
      <c r="TQ3" s="466"/>
      <c r="TR3" s="466"/>
      <c r="TS3" s="466"/>
      <c r="TT3" s="466"/>
      <c r="TU3" s="466"/>
      <c r="TV3" s="466"/>
      <c r="TW3" s="466"/>
      <c r="TX3" s="466"/>
      <c r="TY3" s="466"/>
      <c r="TZ3" s="466"/>
      <c r="UA3" s="466"/>
      <c r="UB3" s="466"/>
      <c r="UC3" s="466"/>
      <c r="UD3" s="466"/>
      <c r="UE3" s="466"/>
      <c r="UF3" s="466"/>
      <c r="UG3" s="466"/>
      <c r="UH3" s="466"/>
      <c r="UI3" s="466"/>
    </row>
    <row r="4" spans="1:555" ht="15.75" thickBot="1" x14ac:dyDescent="0.3"/>
    <row r="5" spans="1:555" ht="53.25" thickBot="1" x14ac:dyDescent="0.3">
      <c r="C5" s="87" t="s">
        <v>385</v>
      </c>
      <c r="D5" s="198">
        <f>SUMIF(C:C,$C$10,D:D)</f>
        <v>292750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SUM(F17:F51)</f>
        <v>56250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1545</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Instalacion Software de caja para la automatizacion de cobro de los servicios del plan de Arbitrio y otros en los Centros Regionales</v>
      </c>
      <c r="D14" s="31"/>
      <c r="E14" s="93"/>
      <c r="F14" s="93"/>
      <c r="G14" s="93"/>
      <c r="H14" s="76"/>
      <c r="I14" s="76"/>
      <c r="J14" s="76"/>
      <c r="K14" s="112"/>
    </row>
    <row r="15" spans="1:555" ht="15.75" thickBot="1" x14ac:dyDescent="0.3">
      <c r="F15" s="93"/>
      <c r="G15" s="76"/>
      <c r="H15" s="76"/>
      <c r="I15" s="76"/>
    </row>
    <row r="16" spans="1:555" ht="15.75" thickBot="1" x14ac:dyDescent="0.3">
      <c r="C16" s="129" t="s">
        <v>44</v>
      </c>
      <c r="D16" s="129" t="s">
        <v>55</v>
      </c>
      <c r="E16" s="136" t="s">
        <v>57</v>
      </c>
      <c r="F16" s="135" t="s">
        <v>27</v>
      </c>
      <c r="G16" s="133" t="s">
        <v>131</v>
      </c>
      <c r="H16" s="136" t="s">
        <v>46</v>
      </c>
      <c r="I16" s="133" t="s">
        <v>132</v>
      </c>
      <c r="J16" s="133" t="s">
        <v>410</v>
      </c>
      <c r="K16" s="133" t="s">
        <v>411</v>
      </c>
    </row>
    <row r="17" spans="3:11" ht="25.5" customHeight="1" x14ac:dyDescent="0.25">
      <c r="C17" s="221" t="s">
        <v>424</v>
      </c>
      <c r="D17" s="222">
        <v>25</v>
      </c>
      <c r="E17" s="220">
        <f>HLOOKUP(C17,$AH$2:$BU$3,2,0)</f>
        <v>2250</v>
      </c>
      <c r="F17" s="97">
        <f t="shared" ref="F17:F51" si="0">D17*E17</f>
        <v>56250</v>
      </c>
      <c r="G17" s="161" t="s">
        <v>129</v>
      </c>
      <c r="H17" s="142" t="s">
        <v>761</v>
      </c>
      <c r="I17" s="130" t="str">
        <f>VLOOKUP(H17,Presupuesto!$B$11:$C$565,2,0)</f>
        <v>VIATICOS NACIONALES</v>
      </c>
      <c r="J17" s="219" t="s">
        <v>1357</v>
      </c>
      <c r="K17" s="98" t="s">
        <v>401</v>
      </c>
    </row>
    <row r="18" spans="3:11" hidden="1" x14ac:dyDescent="0.25">
      <c r="C18" s="141"/>
      <c r="D18" s="158"/>
      <c r="E18" s="123"/>
      <c r="F18" s="97">
        <f t="shared" ref="F18:F24" si="1">D18*E18</f>
        <v>0</v>
      </c>
      <c r="G18" s="161" t="s">
        <v>129</v>
      </c>
      <c r="H18" s="142" t="s">
        <v>1014</v>
      </c>
      <c r="I18" s="130" t="str">
        <f>VLOOKUP(H18,Presupuesto!$B$11:$C$565,2,0)</f>
        <v>EQUIPO DE COMPUTACION</v>
      </c>
      <c r="J18" s="98" t="str">
        <f t="shared" ref="J18:J51" si="2">$J$17</f>
        <v>Desarrollo e Innovación Curricular</v>
      </c>
      <c r="K18" s="98" t="s">
        <v>412</v>
      </c>
    </row>
    <row r="19" spans="3:11" hidden="1" x14ac:dyDescent="0.25">
      <c r="C19" s="141"/>
      <c r="D19" s="158"/>
      <c r="E19" s="123"/>
      <c r="F19" s="97">
        <f t="shared" si="1"/>
        <v>0</v>
      </c>
      <c r="G19" s="161"/>
      <c r="H19" s="142"/>
      <c r="I19" s="130" t="e">
        <f>VLOOKUP(H19,Presupuesto!$B$11:$C$565,2,0)</f>
        <v>#N/A</v>
      </c>
      <c r="J19" s="98" t="str">
        <f t="shared" si="2"/>
        <v>Desarrollo e Innovación Curricular</v>
      </c>
      <c r="K19" s="98" t="s">
        <v>412</v>
      </c>
    </row>
    <row r="20" spans="3:11" hidden="1" x14ac:dyDescent="0.25">
      <c r="C20" s="141"/>
      <c r="D20" s="158"/>
      <c r="E20" s="123"/>
      <c r="F20" s="97">
        <f t="shared" si="1"/>
        <v>0</v>
      </c>
      <c r="G20" s="161"/>
      <c r="H20" s="142"/>
      <c r="I20" s="130" t="e">
        <f>VLOOKUP(H20,Presupuesto!$B$11:$C$565,2,0)</f>
        <v>#N/A</v>
      </c>
      <c r="J20" s="98" t="str">
        <f t="shared" si="2"/>
        <v>Desarrollo e Innovación Curricular</v>
      </c>
      <c r="K20" s="98" t="s">
        <v>412</v>
      </c>
    </row>
    <row r="21" spans="3:11" hidden="1" x14ac:dyDescent="0.25">
      <c r="C21" s="141"/>
      <c r="D21" s="158"/>
      <c r="E21" s="123"/>
      <c r="F21" s="97">
        <f t="shared" si="1"/>
        <v>0</v>
      </c>
      <c r="G21" s="161"/>
      <c r="H21" s="142"/>
      <c r="I21" s="130" t="e">
        <f>VLOOKUP(H21,Presupuesto!$B$11:$C$565,2,0)</f>
        <v>#N/A</v>
      </c>
      <c r="J21" s="98" t="str">
        <f t="shared" si="2"/>
        <v>Desarrollo e Innovación Curricular</v>
      </c>
      <c r="K21" s="98" t="s">
        <v>412</v>
      </c>
    </row>
    <row r="22" spans="3:11" hidden="1" x14ac:dyDescent="0.25">
      <c r="C22" s="141"/>
      <c r="D22" s="158"/>
      <c r="E22" s="123"/>
      <c r="F22" s="97">
        <f t="shared" si="1"/>
        <v>0</v>
      </c>
      <c r="G22" s="161"/>
      <c r="H22" s="142"/>
      <c r="I22" s="130" t="e">
        <f>VLOOKUP(H22,Presupuesto!$B$11:$C$565,2,0)</f>
        <v>#N/A</v>
      </c>
      <c r="J22" s="98" t="str">
        <f t="shared" si="2"/>
        <v>Desarrollo e Innovación Curricular</v>
      </c>
      <c r="K22" s="98" t="s">
        <v>401</v>
      </c>
    </row>
    <row r="23" spans="3:11" hidden="1" x14ac:dyDescent="0.25">
      <c r="C23" s="141"/>
      <c r="D23" s="158"/>
      <c r="E23" s="123"/>
      <c r="F23" s="97">
        <f t="shared" si="1"/>
        <v>0</v>
      </c>
      <c r="G23" s="161"/>
      <c r="H23" s="142"/>
      <c r="I23" s="130" t="e">
        <f>VLOOKUP(H23,Presupuesto!$B$11:$C$565,2,0)</f>
        <v>#N/A</v>
      </c>
      <c r="J23" s="98" t="str">
        <f t="shared" si="2"/>
        <v>Desarrollo e Innovación Curricular</v>
      </c>
      <c r="K23" s="98" t="s">
        <v>412</v>
      </c>
    </row>
    <row r="24" spans="3:11" hidden="1" x14ac:dyDescent="0.25">
      <c r="C24" s="141"/>
      <c r="D24" s="158"/>
      <c r="E24" s="123"/>
      <c r="F24" s="97">
        <f t="shared" si="1"/>
        <v>0</v>
      </c>
      <c r="G24" s="161"/>
      <c r="H24" s="142"/>
      <c r="I24" s="130" t="e">
        <f>VLOOKUP(H24,Presupuesto!$B$11:$C$565,2,0)</f>
        <v>#N/A</v>
      </c>
      <c r="J24" s="98" t="str">
        <f t="shared" si="2"/>
        <v>Desarrollo e Innovación Curricular</v>
      </c>
      <c r="K24" s="98" t="s">
        <v>412</v>
      </c>
    </row>
    <row r="25" spans="3:11" hidden="1" x14ac:dyDescent="0.25">
      <c r="C25" s="141"/>
      <c r="D25" s="158"/>
      <c r="E25" s="123"/>
      <c r="F25" s="97">
        <f t="shared" si="0"/>
        <v>0</v>
      </c>
      <c r="G25" s="161"/>
      <c r="H25" s="142"/>
      <c r="I25" s="130" t="e">
        <f>VLOOKUP(H25,Presupuesto!$B$11:$C$565,2,0)</f>
        <v>#N/A</v>
      </c>
      <c r="J25" s="98" t="str">
        <f t="shared" si="2"/>
        <v>Desarrollo e Innovación Curricular</v>
      </c>
      <c r="K25" s="98" t="s">
        <v>412</v>
      </c>
    </row>
    <row r="26" spans="3:11" hidden="1" x14ac:dyDescent="0.25">
      <c r="C26" s="141"/>
      <c r="D26" s="158"/>
      <c r="E26" s="123"/>
      <c r="F26" s="97">
        <f t="shared" si="0"/>
        <v>0</v>
      </c>
      <c r="G26" s="161"/>
      <c r="H26" s="142"/>
      <c r="I26" s="130" t="e">
        <f>VLOOKUP(H26,Presupuesto!$B$11:$C$565,2,0)</f>
        <v>#N/A</v>
      </c>
      <c r="J26" s="98" t="str">
        <f t="shared" si="2"/>
        <v>Desarrollo e Innovación Curricular</v>
      </c>
      <c r="K26" s="98" t="s">
        <v>412</v>
      </c>
    </row>
    <row r="27" spans="3:11" hidden="1" x14ac:dyDescent="0.25">
      <c r="C27" s="141"/>
      <c r="D27" s="158"/>
      <c r="E27" s="123"/>
      <c r="F27" s="97">
        <f t="shared" si="0"/>
        <v>0</v>
      </c>
      <c r="G27" s="161"/>
      <c r="H27" s="142"/>
      <c r="I27" s="130" t="e">
        <f>VLOOKUP(H27,Presupuesto!$B$11:$C$565,2,0)</f>
        <v>#N/A</v>
      </c>
      <c r="J27" s="98" t="str">
        <f t="shared" si="2"/>
        <v>Desarrollo e Innovación Curricular</v>
      </c>
      <c r="K27" s="98" t="s">
        <v>412</v>
      </c>
    </row>
    <row r="28" spans="3:11" hidden="1" x14ac:dyDescent="0.25">
      <c r="C28" s="141"/>
      <c r="D28" s="158"/>
      <c r="E28" s="123"/>
      <c r="F28" s="97">
        <f t="shared" si="0"/>
        <v>0</v>
      </c>
      <c r="G28" s="161"/>
      <c r="H28" s="142"/>
      <c r="I28" s="130" t="e">
        <f>VLOOKUP(H28,Presupuesto!$B$11:$C$565,2,0)</f>
        <v>#N/A</v>
      </c>
      <c r="J28" s="98" t="str">
        <f t="shared" si="2"/>
        <v>Desarrollo e Innovación Curricular</v>
      </c>
      <c r="K28" s="98" t="s">
        <v>412</v>
      </c>
    </row>
    <row r="29" spans="3:11" hidden="1" x14ac:dyDescent="0.25">
      <c r="C29" s="141"/>
      <c r="D29" s="158"/>
      <c r="E29" s="123"/>
      <c r="F29" s="97">
        <f t="shared" si="0"/>
        <v>0</v>
      </c>
      <c r="G29" s="161"/>
      <c r="H29" s="142"/>
      <c r="I29" s="130" t="e">
        <f>VLOOKUP(H29,Presupuesto!$B$11:$C$565,2,0)</f>
        <v>#N/A</v>
      </c>
      <c r="J29" s="98" t="str">
        <f t="shared" si="2"/>
        <v>Desarrollo e Innovación Curricular</v>
      </c>
      <c r="K29" s="98" t="s">
        <v>412</v>
      </c>
    </row>
    <row r="30" spans="3:11" hidden="1" x14ac:dyDescent="0.25">
      <c r="C30" s="141"/>
      <c r="D30" s="158"/>
      <c r="E30" s="123"/>
      <c r="F30" s="97">
        <f t="shared" si="0"/>
        <v>0</v>
      </c>
      <c r="G30" s="161"/>
      <c r="H30" s="142"/>
      <c r="I30" s="130" t="e">
        <f>VLOOKUP(H30,Presupuesto!$B$11:$C$565,2,0)</f>
        <v>#N/A</v>
      </c>
      <c r="J30" s="98" t="str">
        <f t="shared" si="2"/>
        <v>Desarrollo e Innovación Curricular</v>
      </c>
      <c r="K30" s="98" t="s">
        <v>412</v>
      </c>
    </row>
    <row r="31" spans="3:11" hidden="1" x14ac:dyDescent="0.25">
      <c r="C31" s="141"/>
      <c r="D31" s="158"/>
      <c r="E31" s="123"/>
      <c r="F31" s="97">
        <f t="shared" si="0"/>
        <v>0</v>
      </c>
      <c r="G31" s="161"/>
      <c r="H31" s="142"/>
      <c r="I31" s="130" t="e">
        <f>VLOOKUP(H31,Presupuesto!$B$11:$C$565,2,0)</f>
        <v>#N/A</v>
      </c>
      <c r="J31" s="98" t="str">
        <f t="shared" si="2"/>
        <v>Desarrollo e Innovación Curricular</v>
      </c>
      <c r="K31" s="98" t="s">
        <v>412</v>
      </c>
    </row>
    <row r="32" spans="3:11" hidden="1" x14ac:dyDescent="0.25">
      <c r="C32" s="141"/>
      <c r="D32" s="158"/>
      <c r="E32" s="123"/>
      <c r="F32" s="97">
        <f t="shared" si="0"/>
        <v>0</v>
      </c>
      <c r="G32" s="161"/>
      <c r="H32" s="142"/>
      <c r="I32" s="130" t="e">
        <f>VLOOKUP(H32,Presupuesto!$B$11:$C$565,2,0)</f>
        <v>#N/A</v>
      </c>
      <c r="J32" s="98" t="str">
        <f t="shared" si="2"/>
        <v>Desarrollo e Innovación Curricular</v>
      </c>
      <c r="K32" s="98" t="s">
        <v>412</v>
      </c>
    </row>
    <row r="33" spans="3:11" hidden="1" x14ac:dyDescent="0.25">
      <c r="C33" s="141"/>
      <c r="D33" s="158"/>
      <c r="E33" s="123"/>
      <c r="F33" s="97">
        <f t="shared" si="0"/>
        <v>0</v>
      </c>
      <c r="G33" s="161"/>
      <c r="H33" s="142"/>
      <c r="I33" s="130" t="e">
        <f>VLOOKUP(H33,Presupuesto!$B$11:$C$565,2,0)</f>
        <v>#N/A</v>
      </c>
      <c r="J33" s="98" t="str">
        <f t="shared" si="2"/>
        <v>Desarrollo e Innovación Curricular</v>
      </c>
      <c r="K33" s="98" t="s">
        <v>412</v>
      </c>
    </row>
    <row r="34" spans="3:11" hidden="1" x14ac:dyDescent="0.25">
      <c r="C34" s="141"/>
      <c r="D34" s="158"/>
      <c r="E34" s="123"/>
      <c r="F34" s="97">
        <f t="shared" si="0"/>
        <v>0</v>
      </c>
      <c r="G34" s="161"/>
      <c r="H34" s="142"/>
      <c r="I34" s="130" t="e">
        <f>VLOOKUP(H34,Presupuesto!$B$11:$C$565,2,0)</f>
        <v>#N/A</v>
      </c>
      <c r="J34" s="98" t="str">
        <f t="shared" si="2"/>
        <v>Desarrollo e Innovación Curricular</v>
      </c>
      <c r="K34" s="98" t="s">
        <v>412</v>
      </c>
    </row>
    <row r="35" spans="3:11" hidden="1" x14ac:dyDescent="0.25">
      <c r="C35" s="141"/>
      <c r="D35" s="158"/>
      <c r="E35" s="123"/>
      <c r="F35" s="97">
        <f t="shared" si="0"/>
        <v>0</v>
      </c>
      <c r="G35" s="161"/>
      <c r="H35" s="142"/>
      <c r="I35" s="130" t="e">
        <f>VLOOKUP(H35,Presupuesto!$B$11:$C$565,2,0)</f>
        <v>#N/A</v>
      </c>
      <c r="J35" s="98" t="str">
        <f t="shared" si="2"/>
        <v>Desarrollo e Innovación Curricular</v>
      </c>
      <c r="K35" s="98" t="s">
        <v>412</v>
      </c>
    </row>
    <row r="36" spans="3:11" hidden="1" x14ac:dyDescent="0.25">
      <c r="C36" s="141"/>
      <c r="D36" s="158"/>
      <c r="E36" s="123"/>
      <c r="F36" s="97">
        <f t="shared" si="0"/>
        <v>0</v>
      </c>
      <c r="G36" s="161"/>
      <c r="H36" s="142"/>
      <c r="I36" s="130" t="e">
        <f>VLOOKUP(H36,Presupuesto!$B$11:$C$565,2,0)</f>
        <v>#N/A</v>
      </c>
      <c r="J36" s="98" t="str">
        <f t="shared" si="2"/>
        <v>Desarrollo e Innovación Curricular</v>
      </c>
      <c r="K36" s="98" t="s">
        <v>412</v>
      </c>
    </row>
    <row r="37" spans="3:11" hidden="1" x14ac:dyDescent="0.25">
      <c r="C37" s="141"/>
      <c r="D37" s="158"/>
      <c r="E37" s="123"/>
      <c r="F37" s="97">
        <f t="shared" si="0"/>
        <v>0</v>
      </c>
      <c r="G37" s="161"/>
      <c r="H37" s="142"/>
      <c r="I37" s="130" t="e">
        <f>VLOOKUP(H37,Presupuesto!$B$11:$C$565,2,0)</f>
        <v>#N/A</v>
      </c>
      <c r="J37" s="98" t="str">
        <f t="shared" si="2"/>
        <v>Desarrollo e Innovación Curricular</v>
      </c>
      <c r="K37" s="98" t="s">
        <v>412</v>
      </c>
    </row>
    <row r="38" spans="3:11" hidden="1" x14ac:dyDescent="0.25">
      <c r="C38" s="141"/>
      <c r="D38" s="158"/>
      <c r="E38" s="123"/>
      <c r="F38" s="97">
        <f t="shared" si="0"/>
        <v>0</v>
      </c>
      <c r="G38" s="161"/>
      <c r="H38" s="142"/>
      <c r="I38" s="130" t="e">
        <f>VLOOKUP(H38,Presupuesto!$B$11:$C$565,2,0)</f>
        <v>#N/A</v>
      </c>
      <c r="J38" s="98" t="str">
        <f t="shared" si="2"/>
        <v>Desarrollo e Innovación Curricular</v>
      </c>
      <c r="K38" s="98" t="s">
        <v>412</v>
      </c>
    </row>
    <row r="39" spans="3:11" hidden="1" x14ac:dyDescent="0.25">
      <c r="C39" s="143"/>
      <c r="D39" s="151"/>
      <c r="E39" s="118"/>
      <c r="F39" s="97">
        <f t="shared" ref="F39:F45" si="3">D39*E39</f>
        <v>0</v>
      </c>
      <c r="G39" s="161"/>
      <c r="H39" s="144"/>
      <c r="I39" s="130" t="e">
        <f>VLOOKUP(H39,Presupuesto!$B$11:$C$565,2,0)</f>
        <v>#N/A</v>
      </c>
      <c r="J39" s="98" t="str">
        <f t="shared" si="2"/>
        <v>Desarrollo e Innovación Curricular</v>
      </c>
      <c r="K39" s="98" t="s">
        <v>412</v>
      </c>
    </row>
    <row r="40" spans="3:11" hidden="1" x14ac:dyDescent="0.25">
      <c r="C40" s="143"/>
      <c r="D40" s="151"/>
      <c r="E40" s="118"/>
      <c r="F40" s="97">
        <f t="shared" si="3"/>
        <v>0</v>
      </c>
      <c r="G40" s="161"/>
      <c r="H40" s="144"/>
      <c r="I40" s="130" t="e">
        <f>VLOOKUP(H40,Presupuesto!$B$11:$C$565,2,0)</f>
        <v>#N/A</v>
      </c>
      <c r="J40" s="98" t="str">
        <f t="shared" si="2"/>
        <v>Desarrollo e Innovación Curricular</v>
      </c>
      <c r="K40" s="98" t="s">
        <v>412</v>
      </c>
    </row>
    <row r="41" spans="3:11" hidden="1" x14ac:dyDescent="0.25">
      <c r="C41" s="143"/>
      <c r="D41" s="151"/>
      <c r="E41" s="118"/>
      <c r="F41" s="97">
        <f t="shared" si="3"/>
        <v>0</v>
      </c>
      <c r="G41" s="161"/>
      <c r="H41" s="144"/>
      <c r="I41" s="130" t="e">
        <f>VLOOKUP(H41,Presupuesto!$B$11:$C$565,2,0)</f>
        <v>#N/A</v>
      </c>
      <c r="J41" s="98" t="str">
        <f t="shared" si="2"/>
        <v>Desarrollo e Innovación Curricular</v>
      </c>
      <c r="K41" s="98" t="s">
        <v>412</v>
      </c>
    </row>
    <row r="42" spans="3:11" hidden="1" x14ac:dyDescent="0.25">
      <c r="C42" s="143"/>
      <c r="D42" s="151"/>
      <c r="E42" s="118"/>
      <c r="F42" s="97">
        <f t="shared" si="3"/>
        <v>0</v>
      </c>
      <c r="G42" s="161"/>
      <c r="H42" s="144"/>
      <c r="I42" s="130" t="e">
        <f>VLOOKUP(H42,Presupuesto!$B$11:$C$565,2,0)</f>
        <v>#N/A</v>
      </c>
      <c r="J42" s="98" t="str">
        <f t="shared" si="2"/>
        <v>Desarrollo e Innovación Curricular</v>
      </c>
      <c r="K42" s="98" t="s">
        <v>412</v>
      </c>
    </row>
    <row r="43" spans="3:11" hidden="1" x14ac:dyDescent="0.25">
      <c r="C43" s="143"/>
      <c r="D43" s="151"/>
      <c r="E43" s="118"/>
      <c r="F43" s="97">
        <f t="shared" si="3"/>
        <v>0</v>
      </c>
      <c r="G43" s="161"/>
      <c r="H43" s="144"/>
      <c r="I43" s="130" t="e">
        <f>VLOOKUP(H43,Presupuesto!$B$11:$C$565,2,0)</f>
        <v>#N/A</v>
      </c>
      <c r="J43" s="98" t="str">
        <f t="shared" si="2"/>
        <v>Desarrollo e Innovación Curricular</v>
      </c>
      <c r="K43" s="98" t="s">
        <v>412</v>
      </c>
    </row>
    <row r="44" spans="3:11" hidden="1" x14ac:dyDescent="0.25">
      <c r="C44" s="143"/>
      <c r="D44" s="151"/>
      <c r="E44" s="118"/>
      <c r="F44" s="97">
        <f t="shared" si="3"/>
        <v>0</v>
      </c>
      <c r="G44" s="161"/>
      <c r="H44" s="144"/>
      <c r="I44" s="130" t="e">
        <f>VLOOKUP(H44,Presupuesto!$B$11:$C$565,2,0)</f>
        <v>#N/A</v>
      </c>
      <c r="J44" s="98" t="str">
        <f t="shared" si="2"/>
        <v>Desarrollo e Innovación Curricular</v>
      </c>
      <c r="K44" s="98" t="s">
        <v>412</v>
      </c>
    </row>
    <row r="45" spans="3:11" hidden="1" x14ac:dyDescent="0.25">
      <c r="C45" s="143"/>
      <c r="D45" s="151"/>
      <c r="E45" s="118"/>
      <c r="F45" s="97">
        <f t="shared" si="3"/>
        <v>0</v>
      </c>
      <c r="G45" s="161"/>
      <c r="H45" s="144"/>
      <c r="I45" s="130" t="e">
        <f>VLOOKUP(H45,Presupuesto!$B$11:$C$565,2,0)</f>
        <v>#N/A</v>
      </c>
      <c r="J45" s="98" t="str">
        <f t="shared" si="2"/>
        <v>Desarrollo e Innovación Curricular</v>
      </c>
      <c r="K45" s="98" t="s">
        <v>412</v>
      </c>
    </row>
    <row r="46" spans="3:11" hidden="1" x14ac:dyDescent="0.25">
      <c r="C46" s="143"/>
      <c r="D46" s="151"/>
      <c r="E46" s="118"/>
      <c r="F46" s="97">
        <f t="shared" si="0"/>
        <v>0</v>
      </c>
      <c r="G46" s="161"/>
      <c r="H46" s="144"/>
      <c r="I46" s="130" t="e">
        <f>VLOOKUP(H46,Presupuesto!$B$11:$C$565,2,0)</f>
        <v>#N/A</v>
      </c>
      <c r="J46" s="98" t="str">
        <f t="shared" si="2"/>
        <v>Desarrollo e Innovación Curricular</v>
      </c>
      <c r="K46" s="98" t="s">
        <v>412</v>
      </c>
    </row>
    <row r="47" spans="3:11" hidden="1" x14ac:dyDescent="0.25">
      <c r="C47" s="145"/>
      <c r="D47" s="151"/>
      <c r="E47" s="118"/>
      <c r="F47" s="97">
        <f t="shared" si="0"/>
        <v>0</v>
      </c>
      <c r="G47" s="161"/>
      <c r="H47" s="146"/>
      <c r="I47" s="130" t="e">
        <f>VLOOKUP(H47,Presupuesto!$B$11:$C$565,2,0)</f>
        <v>#N/A</v>
      </c>
      <c r="J47" s="98" t="str">
        <f t="shared" si="2"/>
        <v>Desarrollo e Innovación Curricular</v>
      </c>
      <c r="K47" s="98" t="s">
        <v>403</v>
      </c>
    </row>
    <row r="48" spans="3:11" hidden="1" x14ac:dyDescent="0.25">
      <c r="C48" s="145"/>
      <c r="D48" s="151"/>
      <c r="E48" s="118"/>
      <c r="F48" s="97">
        <f t="shared" si="0"/>
        <v>0</v>
      </c>
      <c r="G48" s="161"/>
      <c r="H48" s="146"/>
      <c r="I48" s="130" t="e">
        <f>VLOOKUP(H48,Presupuesto!$B$11:$C$565,2,0)</f>
        <v>#N/A</v>
      </c>
      <c r="J48" s="98" t="str">
        <f t="shared" si="2"/>
        <v>Desarrollo e Innovación Curricular</v>
      </c>
      <c r="K48" s="98" t="s">
        <v>412</v>
      </c>
    </row>
    <row r="49" spans="3:11" hidden="1" x14ac:dyDescent="0.25">
      <c r="C49" s="145"/>
      <c r="D49" s="151"/>
      <c r="E49" s="118"/>
      <c r="F49" s="97">
        <f t="shared" si="0"/>
        <v>0</v>
      </c>
      <c r="G49" s="161"/>
      <c r="H49" s="146"/>
      <c r="I49" s="130" t="e">
        <f>VLOOKUP(H49,Presupuesto!$B$11:$C$565,2,0)</f>
        <v>#N/A</v>
      </c>
      <c r="J49" s="98" t="str">
        <f t="shared" si="2"/>
        <v>Desarrollo e Innovación Curricular</v>
      </c>
      <c r="K49" s="98" t="s">
        <v>412</v>
      </c>
    </row>
    <row r="50" spans="3:11" hidden="1" x14ac:dyDescent="0.25">
      <c r="C50" s="145"/>
      <c r="D50" s="151"/>
      <c r="E50" s="118"/>
      <c r="F50" s="97">
        <f t="shared" si="0"/>
        <v>0</v>
      </c>
      <c r="G50" s="161"/>
      <c r="H50" s="146"/>
      <c r="I50" s="130" t="e">
        <f>VLOOKUP(H50,Presupuesto!$B$11:$C$565,2,0)</f>
        <v>#N/A</v>
      </c>
      <c r="J50" s="98" t="str">
        <f t="shared" si="2"/>
        <v>Desarrollo e Innovación Curricular</v>
      </c>
      <c r="K50" s="98" t="s">
        <v>412</v>
      </c>
    </row>
    <row r="51" spans="3:11" ht="15.75" hidden="1" thickBot="1" x14ac:dyDescent="0.3">
      <c r="C51" s="147"/>
      <c r="D51" s="159"/>
      <c r="E51" s="103"/>
      <c r="F51" s="105">
        <f t="shared" si="0"/>
        <v>0</v>
      </c>
      <c r="G51" s="162"/>
      <c r="H51" s="148"/>
      <c r="I51" s="132" t="e">
        <f>VLOOKUP(H51,Presupuesto!$B$11:$C$565,2,0)</f>
        <v>#N/A</v>
      </c>
      <c r="J51" s="106" t="str">
        <f t="shared" si="2"/>
        <v>Desarrollo e Innovación Curricular</v>
      </c>
      <c r="K51" s="124" t="s">
        <v>394</v>
      </c>
    </row>
    <row r="52" spans="3:11" ht="21.75" hidden="1" customHeight="1" x14ac:dyDescent="0.25"/>
    <row r="53" spans="3:11" ht="14.25" hidden="1" customHeight="1" thickBot="1" x14ac:dyDescent="0.3">
      <c r="F53" s="90"/>
      <c r="G53" s="89"/>
      <c r="H53" s="90"/>
      <c r="I53" s="90"/>
    </row>
    <row r="54" spans="3:11" ht="15.75" hidden="1" thickBot="1" x14ac:dyDescent="0.3">
      <c r="C54" s="157" t="s">
        <v>53</v>
      </c>
      <c r="D54" s="374"/>
      <c r="F54" s="70"/>
      <c r="G54" s="79"/>
      <c r="H54" s="70"/>
      <c r="I54" s="70"/>
    </row>
    <row r="55" spans="3:11" hidden="1" x14ac:dyDescent="0.25">
      <c r="C55" s="70"/>
      <c r="D55" s="31"/>
      <c r="E55" s="93"/>
      <c r="F55" s="93"/>
      <c r="G55" s="93"/>
      <c r="H55" s="76"/>
      <c r="I55" s="76"/>
      <c r="J55" s="76"/>
      <c r="K55" s="112"/>
    </row>
    <row r="56" spans="3:11" hidden="1" x14ac:dyDescent="0.25">
      <c r="C56" s="70"/>
      <c r="D56" s="31"/>
      <c r="E56" s="93"/>
      <c r="F56" s="93"/>
      <c r="G56" s="93"/>
      <c r="H56" s="76"/>
      <c r="I56" s="76"/>
      <c r="J56" s="76"/>
      <c r="K56" s="112"/>
    </row>
    <row r="57" spans="3:11" ht="15.75" hidden="1" x14ac:dyDescent="0.25">
      <c r="C57" s="202" t="s">
        <v>392</v>
      </c>
      <c r="D57" s="370"/>
      <c r="E57" s="93"/>
      <c r="F57" s="93"/>
      <c r="G57" s="93"/>
      <c r="H57" s="76"/>
      <c r="I57" s="76"/>
      <c r="J57" s="76"/>
      <c r="K57" s="112"/>
    </row>
    <row r="58" spans="3:11" ht="18.75" hidden="1" x14ac:dyDescent="0.25">
      <c r="C58" s="211"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3"/>
      <c r="F58" s="93"/>
      <c r="G58" s="93"/>
      <c r="H58" s="76"/>
      <c r="I58" s="76"/>
      <c r="J58" s="76"/>
      <c r="K58" s="112"/>
    </row>
    <row r="59" spans="3:11" ht="15.75" hidden="1" thickBot="1" x14ac:dyDescent="0.3">
      <c r="F59" s="93"/>
      <c r="G59" s="76"/>
      <c r="H59" s="76"/>
      <c r="I59" s="76"/>
    </row>
    <row r="60" spans="3:11" ht="15.75" hidden="1" thickBot="1" x14ac:dyDescent="0.3">
      <c r="C60" s="129" t="s">
        <v>44</v>
      </c>
      <c r="D60" s="129" t="s">
        <v>55</v>
      </c>
      <c r="E60" s="136" t="s">
        <v>57</v>
      </c>
      <c r="F60" s="135" t="s">
        <v>27</v>
      </c>
      <c r="G60" s="133" t="s">
        <v>131</v>
      </c>
      <c r="H60" s="136" t="s">
        <v>46</v>
      </c>
      <c r="I60" s="133" t="s">
        <v>132</v>
      </c>
      <c r="J60" s="133" t="s">
        <v>410</v>
      </c>
      <c r="K60" s="133" t="s">
        <v>411</v>
      </c>
    </row>
    <row r="61" spans="3:11" hidden="1" x14ac:dyDescent="0.25">
      <c r="C61" s="221" t="s">
        <v>424</v>
      </c>
      <c r="D61" s="222"/>
      <c r="E61" s="220">
        <f>HLOOKUP(C61,$AH$2:$BU$3,2,0)</f>
        <v>2250</v>
      </c>
      <c r="F61" s="97">
        <f t="shared" ref="F61:F95" si="4">D61*E61</f>
        <v>0</v>
      </c>
      <c r="G61" s="161"/>
      <c r="H61" s="142"/>
      <c r="I61" s="130" t="e">
        <f>VLOOKUP(H61,Presupuesto!$B$11:$C$565,2,0)</f>
        <v>#N/A</v>
      </c>
      <c r="J61" s="219" t="s">
        <v>1478</v>
      </c>
      <c r="K61" s="98" t="s">
        <v>403</v>
      </c>
    </row>
    <row r="62" spans="3:11" hidden="1" x14ac:dyDescent="0.25">
      <c r="C62" s="141"/>
      <c r="D62" s="158"/>
      <c r="E62" s="123"/>
      <c r="F62" s="97">
        <f t="shared" si="4"/>
        <v>0</v>
      </c>
      <c r="G62" s="161" t="s">
        <v>129</v>
      </c>
      <c r="H62" s="142" t="s">
        <v>1048</v>
      </c>
      <c r="I62" s="130" t="str">
        <f>VLOOKUP(H62,Presupuesto!$B$11:$C$565,2,0)</f>
        <v>APLICACIONES INFORMATICAS PROYECTO VINCULACION UNAH SOCIEDAD</v>
      </c>
      <c r="J62" s="98" t="str">
        <f>$J$61</f>
        <v>Desarrollo del Sistema de Educación Superior</v>
      </c>
      <c r="K62" s="98" t="s">
        <v>402</v>
      </c>
    </row>
    <row r="63" spans="3:11" hidden="1" x14ac:dyDescent="0.25">
      <c r="C63" s="141"/>
      <c r="D63" s="158"/>
      <c r="E63" s="123"/>
      <c r="F63" s="97">
        <f t="shared" si="4"/>
        <v>0</v>
      </c>
      <c r="G63" s="161"/>
      <c r="H63" s="142"/>
      <c r="I63" s="130" t="e">
        <f>VLOOKUP(H63,Presupuesto!$B$11:$C$565,2,0)</f>
        <v>#N/A</v>
      </c>
      <c r="J63" s="98" t="str">
        <f t="shared" ref="J63:J95" si="5">$J$61</f>
        <v>Desarrollo del Sistema de Educación Superior</v>
      </c>
      <c r="K63" s="98" t="s">
        <v>412</v>
      </c>
    </row>
    <row r="64" spans="3:11" hidden="1" x14ac:dyDescent="0.25">
      <c r="C64" s="141"/>
      <c r="D64" s="158"/>
      <c r="E64" s="123"/>
      <c r="F64" s="97">
        <f t="shared" si="4"/>
        <v>0</v>
      </c>
      <c r="G64" s="161"/>
      <c r="H64" s="142"/>
      <c r="I64" s="130" t="e">
        <f>VLOOKUP(H64,Presupuesto!$B$11:$C$565,2,0)</f>
        <v>#N/A</v>
      </c>
      <c r="J64" s="98" t="str">
        <f t="shared" si="5"/>
        <v>Desarrollo del Sistema de Educación Superior</v>
      </c>
      <c r="K64" s="98" t="s">
        <v>412</v>
      </c>
    </row>
    <row r="65" spans="3:11" hidden="1" x14ac:dyDescent="0.25">
      <c r="C65" s="141"/>
      <c r="D65" s="158"/>
      <c r="E65" s="123"/>
      <c r="F65" s="97">
        <f t="shared" si="4"/>
        <v>0</v>
      </c>
      <c r="G65" s="161"/>
      <c r="H65" s="142"/>
      <c r="I65" s="130" t="e">
        <f>VLOOKUP(H65,Presupuesto!$B$11:$C$565,2,0)</f>
        <v>#N/A</v>
      </c>
      <c r="J65" s="98" t="str">
        <f t="shared" si="5"/>
        <v>Desarrollo del Sistema de Educación Superior</v>
      </c>
      <c r="K65" s="98" t="s">
        <v>412</v>
      </c>
    </row>
    <row r="66" spans="3:11" hidden="1" x14ac:dyDescent="0.25">
      <c r="C66" s="141"/>
      <c r="D66" s="158"/>
      <c r="E66" s="123"/>
      <c r="F66" s="97">
        <f t="shared" si="4"/>
        <v>0</v>
      </c>
      <c r="G66" s="161"/>
      <c r="H66" s="142"/>
      <c r="I66" s="130" t="e">
        <f>VLOOKUP(H66,Presupuesto!$B$11:$C$565,2,0)</f>
        <v>#N/A</v>
      </c>
      <c r="J66" s="98" t="str">
        <f t="shared" si="5"/>
        <v>Desarrollo del Sistema de Educación Superior</v>
      </c>
      <c r="K66" s="98" t="s">
        <v>401</v>
      </c>
    </row>
    <row r="67" spans="3:11" hidden="1" x14ac:dyDescent="0.25">
      <c r="C67" s="141"/>
      <c r="D67" s="158"/>
      <c r="E67" s="123"/>
      <c r="F67" s="97">
        <f t="shared" si="4"/>
        <v>0</v>
      </c>
      <c r="G67" s="161"/>
      <c r="H67" s="142"/>
      <c r="I67" s="130" t="e">
        <f>VLOOKUP(H67,Presupuesto!$B$11:$C$565,2,0)</f>
        <v>#N/A</v>
      </c>
      <c r="J67" s="98" t="str">
        <f t="shared" si="5"/>
        <v>Desarrollo del Sistema de Educación Superior</v>
      </c>
      <c r="K67" s="98" t="s">
        <v>412</v>
      </c>
    </row>
    <row r="68" spans="3:11" hidden="1" x14ac:dyDescent="0.25">
      <c r="C68" s="141"/>
      <c r="D68" s="158"/>
      <c r="E68" s="123"/>
      <c r="F68" s="97">
        <f t="shared" si="4"/>
        <v>0</v>
      </c>
      <c r="G68" s="161"/>
      <c r="H68" s="142"/>
      <c r="I68" s="130" t="e">
        <f>VLOOKUP(H68,Presupuesto!$B$11:$C$565,2,0)</f>
        <v>#N/A</v>
      </c>
      <c r="J68" s="98" t="str">
        <f t="shared" si="5"/>
        <v>Desarrollo del Sistema de Educación Superior</v>
      </c>
      <c r="K68" s="98" t="s">
        <v>412</v>
      </c>
    </row>
    <row r="69" spans="3:11" hidden="1" x14ac:dyDescent="0.25">
      <c r="C69" s="141"/>
      <c r="D69" s="158"/>
      <c r="E69" s="123"/>
      <c r="F69" s="97">
        <f t="shared" si="4"/>
        <v>0</v>
      </c>
      <c r="G69" s="161"/>
      <c r="H69" s="142"/>
      <c r="I69" s="130" t="e">
        <f>VLOOKUP(H69,Presupuesto!$B$11:$C$565,2,0)</f>
        <v>#N/A</v>
      </c>
      <c r="J69" s="98" t="str">
        <f t="shared" si="5"/>
        <v>Desarrollo del Sistema de Educación Superior</v>
      </c>
      <c r="K69" s="98" t="s">
        <v>412</v>
      </c>
    </row>
    <row r="70" spans="3:11" hidden="1" x14ac:dyDescent="0.25">
      <c r="C70" s="141"/>
      <c r="D70" s="158"/>
      <c r="E70" s="123"/>
      <c r="F70" s="97">
        <f t="shared" si="4"/>
        <v>0</v>
      </c>
      <c r="G70" s="161"/>
      <c r="H70" s="142"/>
      <c r="I70" s="130" t="e">
        <f>VLOOKUP(H70,Presupuesto!$B$11:$C$565,2,0)</f>
        <v>#N/A</v>
      </c>
      <c r="J70" s="98" t="str">
        <f t="shared" si="5"/>
        <v>Desarrollo del Sistema de Educación Superior</v>
      </c>
      <c r="K70" s="98" t="s">
        <v>412</v>
      </c>
    </row>
    <row r="71" spans="3:11" hidden="1" x14ac:dyDescent="0.25">
      <c r="C71" s="141"/>
      <c r="D71" s="158"/>
      <c r="E71" s="123"/>
      <c r="F71" s="97">
        <f t="shared" si="4"/>
        <v>0</v>
      </c>
      <c r="G71" s="161"/>
      <c r="H71" s="142"/>
      <c r="I71" s="130" t="e">
        <f>VLOOKUP(H71,Presupuesto!$B$11:$C$565,2,0)</f>
        <v>#N/A</v>
      </c>
      <c r="J71" s="98" t="str">
        <f t="shared" si="5"/>
        <v>Desarrollo del Sistema de Educación Superior</v>
      </c>
      <c r="K71" s="98" t="s">
        <v>412</v>
      </c>
    </row>
    <row r="72" spans="3:11" hidden="1" x14ac:dyDescent="0.25">
      <c r="C72" s="141"/>
      <c r="D72" s="158"/>
      <c r="E72" s="123"/>
      <c r="F72" s="97">
        <f t="shared" si="4"/>
        <v>0</v>
      </c>
      <c r="G72" s="161"/>
      <c r="H72" s="142"/>
      <c r="I72" s="130" t="e">
        <f>VLOOKUP(H72,Presupuesto!$B$11:$C$565,2,0)</f>
        <v>#N/A</v>
      </c>
      <c r="J72" s="98" t="str">
        <f t="shared" si="5"/>
        <v>Desarrollo del Sistema de Educación Superior</v>
      </c>
      <c r="K72" s="98" t="s">
        <v>412</v>
      </c>
    </row>
    <row r="73" spans="3:11" hidden="1" x14ac:dyDescent="0.25">
      <c r="C73" s="141"/>
      <c r="D73" s="158"/>
      <c r="E73" s="123"/>
      <c r="F73" s="97">
        <f t="shared" si="4"/>
        <v>0</v>
      </c>
      <c r="G73" s="161"/>
      <c r="H73" s="142"/>
      <c r="I73" s="130" t="e">
        <f>VLOOKUP(H73,Presupuesto!$B$11:$C$565,2,0)</f>
        <v>#N/A</v>
      </c>
      <c r="J73" s="98" t="str">
        <f t="shared" si="5"/>
        <v>Desarrollo del Sistema de Educación Superior</v>
      </c>
      <c r="K73" s="98" t="s">
        <v>412</v>
      </c>
    </row>
    <row r="74" spans="3:11" hidden="1" x14ac:dyDescent="0.25">
      <c r="C74" s="141"/>
      <c r="D74" s="158"/>
      <c r="E74" s="123"/>
      <c r="F74" s="97">
        <f t="shared" si="4"/>
        <v>0</v>
      </c>
      <c r="G74" s="161"/>
      <c r="H74" s="142"/>
      <c r="I74" s="130" t="e">
        <f>VLOOKUP(H74,Presupuesto!$B$11:$C$565,2,0)</f>
        <v>#N/A</v>
      </c>
      <c r="J74" s="98" t="str">
        <f t="shared" si="5"/>
        <v>Desarrollo del Sistema de Educación Superior</v>
      </c>
      <c r="K74" s="98" t="s">
        <v>412</v>
      </c>
    </row>
    <row r="75" spans="3:11" hidden="1" x14ac:dyDescent="0.25">
      <c r="C75" s="141"/>
      <c r="D75" s="158"/>
      <c r="E75" s="123"/>
      <c r="F75" s="97">
        <f t="shared" si="4"/>
        <v>0</v>
      </c>
      <c r="G75" s="161"/>
      <c r="H75" s="142"/>
      <c r="I75" s="130" t="e">
        <f>VLOOKUP(H75,Presupuesto!$B$11:$C$565,2,0)</f>
        <v>#N/A</v>
      </c>
      <c r="J75" s="98" t="str">
        <f t="shared" si="5"/>
        <v>Desarrollo del Sistema de Educación Superior</v>
      </c>
      <c r="K75" s="98" t="s">
        <v>412</v>
      </c>
    </row>
    <row r="76" spans="3:11" hidden="1" x14ac:dyDescent="0.25">
      <c r="C76" s="141"/>
      <c r="D76" s="158"/>
      <c r="E76" s="123"/>
      <c r="F76" s="97">
        <f t="shared" si="4"/>
        <v>0</v>
      </c>
      <c r="G76" s="161"/>
      <c r="H76" s="142"/>
      <c r="I76" s="130" t="e">
        <f>VLOOKUP(H76,Presupuesto!$B$11:$C$565,2,0)</f>
        <v>#N/A</v>
      </c>
      <c r="J76" s="98" t="str">
        <f t="shared" si="5"/>
        <v>Desarrollo del Sistema de Educación Superior</v>
      </c>
      <c r="K76" s="98" t="s">
        <v>412</v>
      </c>
    </row>
    <row r="77" spans="3:11" hidden="1" x14ac:dyDescent="0.25">
      <c r="C77" s="141"/>
      <c r="D77" s="158"/>
      <c r="E77" s="123"/>
      <c r="F77" s="97">
        <f t="shared" si="4"/>
        <v>0</v>
      </c>
      <c r="G77" s="161"/>
      <c r="H77" s="142"/>
      <c r="I77" s="130" t="e">
        <f>VLOOKUP(H77,Presupuesto!$B$11:$C$565,2,0)</f>
        <v>#N/A</v>
      </c>
      <c r="J77" s="98" t="str">
        <f t="shared" si="5"/>
        <v>Desarrollo del Sistema de Educación Superior</v>
      </c>
      <c r="K77" s="98" t="s">
        <v>412</v>
      </c>
    </row>
    <row r="78" spans="3:11" hidden="1" x14ac:dyDescent="0.25">
      <c r="C78" s="141"/>
      <c r="D78" s="158"/>
      <c r="E78" s="123"/>
      <c r="F78" s="97">
        <f t="shared" si="4"/>
        <v>0</v>
      </c>
      <c r="G78" s="161"/>
      <c r="H78" s="142"/>
      <c r="I78" s="130" t="e">
        <f>VLOOKUP(H78,Presupuesto!$B$11:$C$565,2,0)</f>
        <v>#N/A</v>
      </c>
      <c r="J78" s="98" t="str">
        <f t="shared" si="5"/>
        <v>Desarrollo del Sistema de Educación Superior</v>
      </c>
      <c r="K78" s="98" t="s">
        <v>412</v>
      </c>
    </row>
    <row r="79" spans="3:11" hidden="1" x14ac:dyDescent="0.25">
      <c r="C79" s="141"/>
      <c r="D79" s="158"/>
      <c r="E79" s="123"/>
      <c r="F79" s="97">
        <f t="shared" si="4"/>
        <v>0</v>
      </c>
      <c r="G79" s="161"/>
      <c r="H79" s="142"/>
      <c r="I79" s="130" t="e">
        <f>VLOOKUP(H79,Presupuesto!$B$11:$C$565,2,0)</f>
        <v>#N/A</v>
      </c>
      <c r="J79" s="98" t="str">
        <f t="shared" si="5"/>
        <v>Desarrollo del Sistema de Educación Superior</v>
      </c>
      <c r="K79" s="98" t="s">
        <v>412</v>
      </c>
    </row>
    <row r="80" spans="3:11" hidden="1" x14ac:dyDescent="0.25">
      <c r="C80" s="141"/>
      <c r="D80" s="158"/>
      <c r="E80" s="123"/>
      <c r="F80" s="97">
        <f t="shared" si="4"/>
        <v>0</v>
      </c>
      <c r="G80" s="161"/>
      <c r="H80" s="142"/>
      <c r="I80" s="130" t="e">
        <f>VLOOKUP(H80,Presupuesto!$B$11:$C$565,2,0)</f>
        <v>#N/A</v>
      </c>
      <c r="J80" s="98" t="str">
        <f t="shared" si="5"/>
        <v>Desarrollo del Sistema de Educación Superior</v>
      </c>
      <c r="K80" s="98" t="s">
        <v>412</v>
      </c>
    </row>
    <row r="81" spans="3:11" hidden="1" x14ac:dyDescent="0.25">
      <c r="C81" s="141"/>
      <c r="D81" s="158"/>
      <c r="E81" s="123"/>
      <c r="F81" s="97">
        <f t="shared" si="4"/>
        <v>0</v>
      </c>
      <c r="G81" s="161"/>
      <c r="H81" s="142"/>
      <c r="I81" s="130" t="e">
        <f>VLOOKUP(H81,Presupuesto!$B$11:$C$565,2,0)</f>
        <v>#N/A</v>
      </c>
      <c r="J81" s="98" t="str">
        <f t="shared" si="5"/>
        <v>Desarrollo del Sistema de Educación Superior</v>
      </c>
      <c r="K81" s="98" t="s">
        <v>412</v>
      </c>
    </row>
    <row r="82" spans="3:11" hidden="1" x14ac:dyDescent="0.25">
      <c r="C82" s="141"/>
      <c r="D82" s="158"/>
      <c r="E82" s="123"/>
      <c r="F82" s="97">
        <f t="shared" si="4"/>
        <v>0</v>
      </c>
      <c r="G82" s="161"/>
      <c r="H82" s="142"/>
      <c r="I82" s="130" t="e">
        <f>VLOOKUP(H82,Presupuesto!$B$11:$C$565,2,0)</f>
        <v>#N/A</v>
      </c>
      <c r="J82" s="98" t="str">
        <f t="shared" si="5"/>
        <v>Desarrollo del Sistema de Educación Superior</v>
      </c>
      <c r="K82" s="98" t="s">
        <v>412</v>
      </c>
    </row>
    <row r="83" spans="3:11" hidden="1" x14ac:dyDescent="0.25">
      <c r="C83" s="143"/>
      <c r="D83" s="151"/>
      <c r="E83" s="118"/>
      <c r="F83" s="97">
        <f t="shared" si="4"/>
        <v>0</v>
      </c>
      <c r="G83" s="161"/>
      <c r="H83" s="144"/>
      <c r="I83" s="130" t="e">
        <f>VLOOKUP(H83,Presupuesto!$B$11:$C$565,2,0)</f>
        <v>#N/A</v>
      </c>
      <c r="J83" s="98" t="str">
        <f t="shared" si="5"/>
        <v>Desarrollo del Sistema de Educación Superior</v>
      </c>
      <c r="K83" s="98" t="s">
        <v>412</v>
      </c>
    </row>
    <row r="84" spans="3:11" hidden="1" x14ac:dyDescent="0.25">
      <c r="C84" s="143"/>
      <c r="D84" s="151"/>
      <c r="E84" s="118"/>
      <c r="F84" s="97">
        <f t="shared" si="4"/>
        <v>0</v>
      </c>
      <c r="G84" s="161"/>
      <c r="H84" s="144"/>
      <c r="I84" s="130" t="e">
        <f>VLOOKUP(H84,Presupuesto!$B$11:$C$565,2,0)</f>
        <v>#N/A</v>
      </c>
      <c r="J84" s="98" t="str">
        <f t="shared" si="5"/>
        <v>Desarrollo del Sistema de Educación Superior</v>
      </c>
      <c r="K84" s="98" t="s">
        <v>412</v>
      </c>
    </row>
    <row r="85" spans="3:11" hidden="1" x14ac:dyDescent="0.25">
      <c r="C85" s="143"/>
      <c r="D85" s="151"/>
      <c r="E85" s="118"/>
      <c r="F85" s="97">
        <f t="shared" si="4"/>
        <v>0</v>
      </c>
      <c r="G85" s="161"/>
      <c r="H85" s="144"/>
      <c r="I85" s="130" t="e">
        <f>VLOOKUP(H85,Presupuesto!$B$11:$C$565,2,0)</f>
        <v>#N/A</v>
      </c>
      <c r="J85" s="98" t="str">
        <f t="shared" si="5"/>
        <v>Desarrollo del Sistema de Educación Superior</v>
      </c>
      <c r="K85" s="98" t="s">
        <v>412</v>
      </c>
    </row>
    <row r="86" spans="3:11" hidden="1" x14ac:dyDescent="0.25">
      <c r="C86" s="143"/>
      <c r="D86" s="151"/>
      <c r="E86" s="118"/>
      <c r="F86" s="97">
        <f t="shared" si="4"/>
        <v>0</v>
      </c>
      <c r="G86" s="161"/>
      <c r="H86" s="144"/>
      <c r="I86" s="130" t="e">
        <f>VLOOKUP(H86,Presupuesto!$B$11:$C$565,2,0)</f>
        <v>#N/A</v>
      </c>
      <c r="J86" s="98" t="str">
        <f t="shared" si="5"/>
        <v>Desarrollo del Sistema de Educación Superior</v>
      </c>
      <c r="K86" s="98" t="s">
        <v>412</v>
      </c>
    </row>
    <row r="87" spans="3:11" hidden="1" x14ac:dyDescent="0.25">
      <c r="C87" s="143"/>
      <c r="D87" s="151"/>
      <c r="E87" s="118"/>
      <c r="F87" s="97">
        <f t="shared" si="4"/>
        <v>0</v>
      </c>
      <c r="G87" s="161"/>
      <c r="H87" s="144"/>
      <c r="I87" s="130" t="e">
        <f>VLOOKUP(H87,Presupuesto!$B$11:$C$565,2,0)</f>
        <v>#N/A</v>
      </c>
      <c r="J87" s="98" t="str">
        <f t="shared" si="5"/>
        <v>Desarrollo del Sistema de Educación Superior</v>
      </c>
      <c r="K87" s="98" t="s">
        <v>412</v>
      </c>
    </row>
    <row r="88" spans="3:11" hidden="1" x14ac:dyDescent="0.25">
      <c r="C88" s="143"/>
      <c r="D88" s="151"/>
      <c r="E88" s="118"/>
      <c r="F88" s="97">
        <f t="shared" si="4"/>
        <v>0</v>
      </c>
      <c r="G88" s="161"/>
      <c r="H88" s="144"/>
      <c r="I88" s="130" t="e">
        <f>VLOOKUP(H88,Presupuesto!$B$11:$C$565,2,0)</f>
        <v>#N/A</v>
      </c>
      <c r="J88" s="98" t="str">
        <f t="shared" si="5"/>
        <v>Desarrollo del Sistema de Educación Superior</v>
      </c>
      <c r="K88" s="98" t="s">
        <v>412</v>
      </c>
    </row>
    <row r="89" spans="3:11" hidden="1" x14ac:dyDescent="0.25">
      <c r="C89" s="143"/>
      <c r="D89" s="151"/>
      <c r="E89" s="118"/>
      <c r="F89" s="97">
        <f t="shared" si="4"/>
        <v>0</v>
      </c>
      <c r="G89" s="161"/>
      <c r="H89" s="144"/>
      <c r="I89" s="130" t="e">
        <f>VLOOKUP(H89,Presupuesto!$B$11:$C$565,2,0)</f>
        <v>#N/A</v>
      </c>
      <c r="J89" s="98" t="str">
        <f t="shared" si="5"/>
        <v>Desarrollo del Sistema de Educación Superior</v>
      </c>
      <c r="K89" s="98" t="s">
        <v>412</v>
      </c>
    </row>
    <row r="90" spans="3:11" hidden="1" x14ac:dyDescent="0.25">
      <c r="C90" s="143"/>
      <c r="D90" s="151"/>
      <c r="E90" s="118"/>
      <c r="F90" s="97">
        <f t="shared" si="4"/>
        <v>0</v>
      </c>
      <c r="G90" s="161"/>
      <c r="H90" s="144"/>
      <c r="I90" s="130" t="e">
        <f>VLOOKUP(H90,Presupuesto!$B$11:$C$565,2,0)</f>
        <v>#N/A</v>
      </c>
      <c r="J90" s="98" t="str">
        <f t="shared" si="5"/>
        <v>Desarrollo del Sistema de Educación Superior</v>
      </c>
      <c r="K90" s="98" t="s">
        <v>412</v>
      </c>
    </row>
    <row r="91" spans="3:11" hidden="1" x14ac:dyDescent="0.25">
      <c r="C91" s="145"/>
      <c r="D91" s="151"/>
      <c r="E91" s="118"/>
      <c r="F91" s="97">
        <f t="shared" si="4"/>
        <v>0</v>
      </c>
      <c r="G91" s="161"/>
      <c r="H91" s="146"/>
      <c r="I91" s="130" t="e">
        <f>VLOOKUP(H91,Presupuesto!$B$11:$C$565,2,0)</f>
        <v>#N/A</v>
      </c>
      <c r="J91" s="98" t="str">
        <f t="shared" si="5"/>
        <v>Desarrollo del Sistema de Educación Superior</v>
      </c>
      <c r="K91" s="98" t="s">
        <v>403</v>
      </c>
    </row>
    <row r="92" spans="3:11" hidden="1" x14ac:dyDescent="0.25">
      <c r="C92" s="145"/>
      <c r="D92" s="151"/>
      <c r="E92" s="118"/>
      <c r="F92" s="97">
        <f t="shared" si="4"/>
        <v>0</v>
      </c>
      <c r="G92" s="161"/>
      <c r="H92" s="146"/>
      <c r="I92" s="130" t="e">
        <f>VLOOKUP(H92,Presupuesto!$B$11:$C$565,2,0)</f>
        <v>#N/A</v>
      </c>
      <c r="J92" s="98" t="str">
        <f t="shared" si="5"/>
        <v>Desarrollo del Sistema de Educación Superior</v>
      </c>
      <c r="K92" s="98" t="s">
        <v>412</v>
      </c>
    </row>
    <row r="93" spans="3:11" hidden="1" x14ac:dyDescent="0.25">
      <c r="C93" s="145"/>
      <c r="D93" s="151"/>
      <c r="E93" s="118"/>
      <c r="F93" s="97">
        <f t="shared" si="4"/>
        <v>0</v>
      </c>
      <c r="G93" s="161"/>
      <c r="H93" s="146"/>
      <c r="I93" s="130" t="e">
        <f>VLOOKUP(H93,Presupuesto!$B$11:$C$565,2,0)</f>
        <v>#N/A</v>
      </c>
      <c r="J93" s="98" t="str">
        <f t="shared" si="5"/>
        <v>Desarrollo del Sistema de Educación Superior</v>
      </c>
      <c r="K93" s="98" t="s">
        <v>412</v>
      </c>
    </row>
    <row r="94" spans="3:11" hidden="1" x14ac:dyDescent="0.25">
      <c r="C94" s="145"/>
      <c r="D94" s="151"/>
      <c r="E94" s="118"/>
      <c r="F94" s="97">
        <f t="shared" si="4"/>
        <v>0</v>
      </c>
      <c r="G94" s="161"/>
      <c r="H94" s="146"/>
      <c r="I94" s="130" t="e">
        <f>VLOOKUP(H94,Presupuesto!$B$11:$C$565,2,0)</f>
        <v>#N/A</v>
      </c>
      <c r="J94" s="98" t="str">
        <f t="shared" si="5"/>
        <v>Desarrollo del Sistema de Educación Superior</v>
      </c>
      <c r="K94" s="98" t="s">
        <v>412</v>
      </c>
    </row>
    <row r="95" spans="3:11" ht="15.75" hidden="1" thickBot="1" x14ac:dyDescent="0.3">
      <c r="C95" s="147"/>
      <c r="D95" s="159"/>
      <c r="E95" s="103"/>
      <c r="F95" s="105">
        <f t="shared" si="4"/>
        <v>0</v>
      </c>
      <c r="G95" s="162"/>
      <c r="H95" s="148"/>
      <c r="I95" s="132" t="e">
        <f>VLOOKUP(H95,Presupuesto!$B$11:$C$565,2,0)</f>
        <v>#N/A</v>
      </c>
      <c r="J95" s="106" t="str">
        <f t="shared" si="5"/>
        <v>Desarrollo del Sistema de Educación Superior</v>
      </c>
      <c r="K95" s="124" t="s">
        <v>394</v>
      </c>
    </row>
    <row r="97" spans="3:11" ht="15.75" thickBot="1" x14ac:dyDescent="0.3"/>
    <row r="98" spans="3:11" ht="15.75" thickBot="1" x14ac:dyDescent="0.3">
      <c r="C98" s="157" t="s">
        <v>53</v>
      </c>
      <c r="D98" s="374">
        <f>SUM(F105:F139)</f>
        <v>35000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70" t="s">
        <v>1545</v>
      </c>
      <c r="E101" s="93"/>
      <c r="F101" s="93"/>
      <c r="G101" s="93"/>
      <c r="H101" s="76"/>
      <c r="I101" s="76"/>
      <c r="J101" s="76"/>
      <c r="K101" s="112"/>
    </row>
    <row r="102" spans="3:11" ht="18.75" x14ac:dyDescent="0.25">
      <c r="C102" s="211"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Instalacion Software de caja para la automatizacion de cobro de los servicios del plan de Arbitrio y otros en los Centros Regionales</v>
      </c>
      <c r="D102" s="409"/>
      <c r="E102" s="93"/>
      <c r="F102" s="93"/>
      <c r="G102" s="93"/>
      <c r="H102" s="76"/>
      <c r="I102" s="76"/>
      <c r="J102" s="76"/>
      <c r="K102" s="112"/>
    </row>
    <row r="103" spans="3:11" ht="15.75" thickBot="1" x14ac:dyDescent="0.3">
      <c r="F103" s="93"/>
      <c r="G103" s="76"/>
      <c r="H103" s="76"/>
      <c r="I103" s="76"/>
    </row>
    <row r="104" spans="3:11" ht="15.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21" t="s">
        <v>425</v>
      </c>
      <c r="D105" s="222">
        <v>25</v>
      </c>
      <c r="E105" s="220">
        <f>HLOOKUP(C105,$AH$2:$BU$3,2,0)</f>
        <v>1400</v>
      </c>
      <c r="F105" s="97">
        <f t="shared" ref="F105:F139" si="6">D105*E105</f>
        <v>35000</v>
      </c>
      <c r="G105" s="161" t="s">
        <v>129</v>
      </c>
      <c r="H105" s="142" t="s">
        <v>761</v>
      </c>
      <c r="I105" s="130" t="str">
        <f>VLOOKUP(H105,Presupuesto!$B$11:$C$565,2,0)</f>
        <v>VIATICOS NACIONALES</v>
      </c>
      <c r="J105" s="219" t="s">
        <v>1359</v>
      </c>
      <c r="K105" s="98" t="s">
        <v>401</v>
      </c>
    </row>
    <row r="106" spans="3:11" hidden="1" x14ac:dyDescent="0.25">
      <c r="C106" s="141"/>
      <c r="D106" s="158"/>
      <c r="E106" s="123"/>
      <c r="F106" s="97">
        <f t="shared" si="6"/>
        <v>0</v>
      </c>
      <c r="G106" s="161" t="s">
        <v>129</v>
      </c>
      <c r="H106" s="142" t="s">
        <v>977</v>
      </c>
      <c r="I106" s="130" t="str">
        <f>VLOOKUP(H106,Presupuesto!$B$11:$C$565,2,0)</f>
        <v>EDIFICIOS Y LOCALES</v>
      </c>
      <c r="J106" s="98" t="str">
        <f>$J$105</f>
        <v>Investigación Científica</v>
      </c>
      <c r="K106" s="98" t="s">
        <v>396</v>
      </c>
    </row>
    <row r="107" spans="3:11" hidden="1" x14ac:dyDescent="0.25">
      <c r="C107" s="141"/>
      <c r="D107" s="158"/>
      <c r="E107" s="123"/>
      <c r="F107" s="97">
        <f t="shared" si="6"/>
        <v>0</v>
      </c>
      <c r="G107" s="161"/>
      <c r="H107" s="142"/>
      <c r="I107" s="130" t="e">
        <f>VLOOKUP(H107,Presupuesto!$B$11:$C$565,2,0)</f>
        <v>#N/A</v>
      </c>
      <c r="J107" s="98" t="str">
        <f t="shared" ref="J107:J139" si="7">$J$105</f>
        <v>Investigación Científica</v>
      </c>
      <c r="K107" s="98" t="s">
        <v>412</v>
      </c>
    </row>
    <row r="108" spans="3:11" hidden="1" x14ac:dyDescent="0.25">
      <c r="C108" s="141"/>
      <c r="D108" s="158"/>
      <c r="E108" s="123"/>
      <c r="F108" s="97">
        <f t="shared" si="6"/>
        <v>0</v>
      </c>
      <c r="G108" s="161"/>
      <c r="H108" s="142"/>
      <c r="I108" s="130" t="e">
        <f>VLOOKUP(H108,Presupuesto!$B$11:$C$565,2,0)</f>
        <v>#N/A</v>
      </c>
      <c r="J108" s="98" t="str">
        <f t="shared" si="7"/>
        <v>Investigación Científica</v>
      </c>
      <c r="K108" s="98" t="s">
        <v>412</v>
      </c>
    </row>
    <row r="109" spans="3:11" hidden="1" x14ac:dyDescent="0.25">
      <c r="C109" s="141"/>
      <c r="D109" s="158"/>
      <c r="E109" s="123"/>
      <c r="F109" s="97">
        <f t="shared" si="6"/>
        <v>0</v>
      </c>
      <c r="G109" s="161"/>
      <c r="H109" s="142"/>
      <c r="I109" s="130" t="e">
        <f>VLOOKUP(H109,Presupuesto!$B$11:$C$565,2,0)</f>
        <v>#N/A</v>
      </c>
      <c r="J109" s="98" t="str">
        <f t="shared" si="7"/>
        <v>Investigación Científica</v>
      </c>
      <c r="K109" s="98" t="s">
        <v>412</v>
      </c>
    </row>
    <row r="110" spans="3:11" hidden="1" x14ac:dyDescent="0.25">
      <c r="C110" s="141"/>
      <c r="D110" s="158"/>
      <c r="E110" s="123"/>
      <c r="F110" s="97">
        <f t="shared" si="6"/>
        <v>0</v>
      </c>
      <c r="G110" s="161"/>
      <c r="H110" s="142"/>
      <c r="I110" s="130" t="e">
        <f>VLOOKUP(H110,Presupuesto!$B$11:$C$565,2,0)</f>
        <v>#N/A</v>
      </c>
      <c r="J110" s="98" t="str">
        <f t="shared" si="7"/>
        <v>Investigación Científica</v>
      </c>
      <c r="K110" s="98" t="s">
        <v>401</v>
      </c>
    </row>
    <row r="111" spans="3:11" hidden="1" x14ac:dyDescent="0.25">
      <c r="C111" s="141"/>
      <c r="D111" s="158"/>
      <c r="E111" s="123"/>
      <c r="F111" s="97">
        <f t="shared" si="6"/>
        <v>0</v>
      </c>
      <c r="G111" s="161"/>
      <c r="H111" s="142"/>
      <c r="I111" s="130" t="e">
        <f>VLOOKUP(H111,Presupuesto!$B$11:$C$565,2,0)</f>
        <v>#N/A</v>
      </c>
      <c r="J111" s="98" t="str">
        <f t="shared" si="7"/>
        <v>Investigación Científica</v>
      </c>
      <c r="K111" s="98" t="s">
        <v>412</v>
      </c>
    </row>
    <row r="112" spans="3:11" hidden="1" x14ac:dyDescent="0.25">
      <c r="C112" s="141"/>
      <c r="D112" s="158"/>
      <c r="E112" s="123"/>
      <c r="F112" s="97">
        <f t="shared" si="6"/>
        <v>0</v>
      </c>
      <c r="G112" s="161"/>
      <c r="H112" s="142"/>
      <c r="I112" s="130" t="e">
        <f>VLOOKUP(H112,Presupuesto!$B$11:$C$565,2,0)</f>
        <v>#N/A</v>
      </c>
      <c r="J112" s="98" t="str">
        <f t="shared" si="7"/>
        <v>Investigación Científica</v>
      </c>
      <c r="K112" s="98" t="s">
        <v>412</v>
      </c>
    </row>
    <row r="113" spans="3:11" hidden="1" x14ac:dyDescent="0.25">
      <c r="C113" s="141"/>
      <c r="D113" s="158"/>
      <c r="E113" s="123"/>
      <c r="F113" s="97">
        <f t="shared" si="6"/>
        <v>0</v>
      </c>
      <c r="G113" s="161"/>
      <c r="H113" s="142"/>
      <c r="I113" s="130" t="e">
        <f>VLOOKUP(H113,Presupuesto!$B$11:$C$565,2,0)</f>
        <v>#N/A</v>
      </c>
      <c r="J113" s="98" t="str">
        <f t="shared" si="7"/>
        <v>Investigación Científica</v>
      </c>
      <c r="K113" s="98" t="s">
        <v>412</v>
      </c>
    </row>
    <row r="114" spans="3:11" hidden="1" x14ac:dyDescent="0.25">
      <c r="C114" s="141"/>
      <c r="D114" s="158"/>
      <c r="E114" s="123"/>
      <c r="F114" s="97">
        <f t="shared" si="6"/>
        <v>0</v>
      </c>
      <c r="G114" s="161"/>
      <c r="H114" s="142"/>
      <c r="I114" s="130" t="e">
        <f>VLOOKUP(H114,Presupuesto!$B$11:$C$565,2,0)</f>
        <v>#N/A</v>
      </c>
      <c r="J114" s="98" t="str">
        <f t="shared" si="7"/>
        <v>Investigación Científica</v>
      </c>
      <c r="K114" s="98" t="s">
        <v>412</v>
      </c>
    </row>
    <row r="115" spans="3:11" hidden="1" x14ac:dyDescent="0.25">
      <c r="C115" s="141"/>
      <c r="D115" s="158"/>
      <c r="E115" s="123"/>
      <c r="F115" s="97">
        <f t="shared" si="6"/>
        <v>0</v>
      </c>
      <c r="G115" s="161"/>
      <c r="H115" s="142"/>
      <c r="I115" s="130" t="e">
        <f>VLOOKUP(H115,Presupuesto!$B$11:$C$565,2,0)</f>
        <v>#N/A</v>
      </c>
      <c r="J115" s="98" t="str">
        <f t="shared" si="7"/>
        <v>Investigación Científica</v>
      </c>
      <c r="K115" s="98" t="s">
        <v>412</v>
      </c>
    </row>
    <row r="116" spans="3:11" hidden="1" x14ac:dyDescent="0.25">
      <c r="C116" s="141"/>
      <c r="D116" s="158"/>
      <c r="E116" s="123"/>
      <c r="F116" s="97">
        <f t="shared" si="6"/>
        <v>0</v>
      </c>
      <c r="G116" s="161"/>
      <c r="H116" s="142"/>
      <c r="I116" s="130" t="e">
        <f>VLOOKUP(H116,Presupuesto!$B$11:$C$565,2,0)</f>
        <v>#N/A</v>
      </c>
      <c r="J116" s="98" t="str">
        <f t="shared" si="7"/>
        <v>Investigación Científica</v>
      </c>
      <c r="K116" s="98" t="s">
        <v>412</v>
      </c>
    </row>
    <row r="117" spans="3:11" hidden="1" x14ac:dyDescent="0.25">
      <c r="C117" s="141"/>
      <c r="D117" s="158"/>
      <c r="E117" s="123"/>
      <c r="F117" s="97">
        <f t="shared" si="6"/>
        <v>0</v>
      </c>
      <c r="G117" s="161"/>
      <c r="H117" s="142"/>
      <c r="I117" s="130" t="e">
        <f>VLOOKUP(H117,Presupuesto!$B$11:$C$565,2,0)</f>
        <v>#N/A</v>
      </c>
      <c r="J117" s="98" t="str">
        <f t="shared" si="7"/>
        <v>Investigación Científica</v>
      </c>
      <c r="K117" s="98" t="s">
        <v>412</v>
      </c>
    </row>
    <row r="118" spans="3:11" hidden="1" x14ac:dyDescent="0.25">
      <c r="C118" s="141"/>
      <c r="D118" s="158"/>
      <c r="E118" s="123"/>
      <c r="F118" s="97">
        <f t="shared" si="6"/>
        <v>0</v>
      </c>
      <c r="G118" s="161"/>
      <c r="H118" s="142"/>
      <c r="I118" s="130" t="e">
        <f>VLOOKUP(H118,Presupuesto!$B$11:$C$565,2,0)</f>
        <v>#N/A</v>
      </c>
      <c r="J118" s="98" t="str">
        <f t="shared" si="7"/>
        <v>Investigación Científica</v>
      </c>
      <c r="K118" s="98" t="s">
        <v>412</v>
      </c>
    </row>
    <row r="119" spans="3:11" hidden="1" x14ac:dyDescent="0.25">
      <c r="C119" s="141"/>
      <c r="D119" s="158"/>
      <c r="E119" s="123"/>
      <c r="F119" s="97">
        <f t="shared" si="6"/>
        <v>0</v>
      </c>
      <c r="G119" s="161"/>
      <c r="H119" s="142"/>
      <c r="I119" s="130" t="e">
        <f>VLOOKUP(H119,Presupuesto!$B$11:$C$565,2,0)</f>
        <v>#N/A</v>
      </c>
      <c r="J119" s="98" t="str">
        <f t="shared" si="7"/>
        <v>Investigación Científica</v>
      </c>
      <c r="K119" s="98" t="s">
        <v>412</v>
      </c>
    </row>
    <row r="120" spans="3:11" hidden="1" x14ac:dyDescent="0.25">
      <c r="C120" s="141"/>
      <c r="D120" s="158"/>
      <c r="E120" s="123"/>
      <c r="F120" s="97">
        <f t="shared" si="6"/>
        <v>0</v>
      </c>
      <c r="G120" s="161"/>
      <c r="H120" s="142"/>
      <c r="I120" s="130" t="e">
        <f>VLOOKUP(H120,Presupuesto!$B$11:$C$565,2,0)</f>
        <v>#N/A</v>
      </c>
      <c r="J120" s="98" t="str">
        <f t="shared" si="7"/>
        <v>Investigación Científica</v>
      </c>
      <c r="K120" s="98" t="s">
        <v>412</v>
      </c>
    </row>
    <row r="121" spans="3:11" hidden="1" x14ac:dyDescent="0.25">
      <c r="C121" s="141"/>
      <c r="D121" s="158"/>
      <c r="E121" s="123"/>
      <c r="F121" s="97">
        <f t="shared" si="6"/>
        <v>0</v>
      </c>
      <c r="G121" s="161"/>
      <c r="H121" s="142"/>
      <c r="I121" s="130" t="e">
        <f>VLOOKUP(H121,Presupuesto!$B$11:$C$565,2,0)</f>
        <v>#N/A</v>
      </c>
      <c r="J121" s="98" t="str">
        <f t="shared" si="7"/>
        <v>Investigación Científica</v>
      </c>
      <c r="K121" s="98" t="s">
        <v>412</v>
      </c>
    </row>
    <row r="122" spans="3:11" hidden="1" x14ac:dyDescent="0.25">
      <c r="C122" s="141"/>
      <c r="D122" s="158"/>
      <c r="E122" s="123"/>
      <c r="F122" s="97">
        <f t="shared" si="6"/>
        <v>0</v>
      </c>
      <c r="G122" s="161"/>
      <c r="H122" s="142"/>
      <c r="I122" s="130" t="e">
        <f>VLOOKUP(H122,Presupuesto!$B$11:$C$565,2,0)</f>
        <v>#N/A</v>
      </c>
      <c r="J122" s="98" t="str">
        <f t="shared" si="7"/>
        <v>Investigación Científica</v>
      </c>
      <c r="K122" s="98" t="s">
        <v>412</v>
      </c>
    </row>
    <row r="123" spans="3:11" hidden="1" x14ac:dyDescent="0.25">
      <c r="C123" s="141"/>
      <c r="D123" s="158"/>
      <c r="E123" s="123"/>
      <c r="F123" s="97">
        <f t="shared" si="6"/>
        <v>0</v>
      </c>
      <c r="G123" s="161"/>
      <c r="H123" s="142"/>
      <c r="I123" s="130" t="e">
        <f>VLOOKUP(H123,Presupuesto!$B$11:$C$565,2,0)</f>
        <v>#N/A</v>
      </c>
      <c r="J123" s="98" t="str">
        <f t="shared" si="7"/>
        <v>Investigación Científica</v>
      </c>
      <c r="K123" s="98" t="s">
        <v>412</v>
      </c>
    </row>
    <row r="124" spans="3:11" hidden="1" x14ac:dyDescent="0.25">
      <c r="C124" s="141"/>
      <c r="D124" s="158"/>
      <c r="E124" s="123"/>
      <c r="F124" s="97">
        <f t="shared" si="6"/>
        <v>0</v>
      </c>
      <c r="G124" s="161"/>
      <c r="H124" s="142"/>
      <c r="I124" s="130" t="e">
        <f>VLOOKUP(H124,Presupuesto!$B$11:$C$565,2,0)</f>
        <v>#N/A</v>
      </c>
      <c r="J124" s="98" t="str">
        <f t="shared" si="7"/>
        <v>Investigación Científica</v>
      </c>
      <c r="K124" s="98" t="s">
        <v>412</v>
      </c>
    </row>
    <row r="125" spans="3:11" hidden="1" x14ac:dyDescent="0.25">
      <c r="C125" s="141"/>
      <c r="D125" s="158"/>
      <c r="E125" s="123"/>
      <c r="F125" s="97">
        <f t="shared" si="6"/>
        <v>0</v>
      </c>
      <c r="G125" s="161"/>
      <c r="H125" s="142"/>
      <c r="I125" s="130" t="e">
        <f>VLOOKUP(H125,Presupuesto!$B$11:$C$565,2,0)</f>
        <v>#N/A</v>
      </c>
      <c r="J125" s="98" t="str">
        <f t="shared" si="7"/>
        <v>Investigación Científica</v>
      </c>
      <c r="K125" s="98" t="s">
        <v>412</v>
      </c>
    </row>
    <row r="126" spans="3:11" hidden="1" x14ac:dyDescent="0.25">
      <c r="C126" s="141"/>
      <c r="D126" s="158"/>
      <c r="E126" s="123"/>
      <c r="F126" s="97">
        <f t="shared" si="6"/>
        <v>0</v>
      </c>
      <c r="G126" s="161"/>
      <c r="H126" s="142"/>
      <c r="I126" s="130" t="e">
        <f>VLOOKUP(H126,Presupuesto!$B$11:$C$565,2,0)</f>
        <v>#N/A</v>
      </c>
      <c r="J126" s="98" t="str">
        <f t="shared" si="7"/>
        <v>Investigación Científica</v>
      </c>
      <c r="K126" s="98" t="s">
        <v>412</v>
      </c>
    </row>
    <row r="127" spans="3:11" hidden="1" x14ac:dyDescent="0.25">
      <c r="C127" s="143"/>
      <c r="D127" s="151"/>
      <c r="E127" s="118"/>
      <c r="F127" s="97">
        <f t="shared" si="6"/>
        <v>0</v>
      </c>
      <c r="G127" s="161"/>
      <c r="H127" s="144"/>
      <c r="I127" s="130" t="e">
        <f>VLOOKUP(H127,Presupuesto!$B$11:$C$565,2,0)</f>
        <v>#N/A</v>
      </c>
      <c r="J127" s="98" t="str">
        <f t="shared" si="7"/>
        <v>Investigación Científica</v>
      </c>
      <c r="K127" s="98" t="s">
        <v>412</v>
      </c>
    </row>
    <row r="128" spans="3:11" hidden="1" x14ac:dyDescent="0.25">
      <c r="C128" s="143"/>
      <c r="D128" s="151"/>
      <c r="E128" s="118"/>
      <c r="F128" s="97">
        <f t="shared" si="6"/>
        <v>0</v>
      </c>
      <c r="G128" s="161"/>
      <c r="H128" s="144"/>
      <c r="I128" s="130" t="e">
        <f>VLOOKUP(H128,Presupuesto!$B$11:$C$565,2,0)</f>
        <v>#N/A</v>
      </c>
      <c r="J128" s="98" t="str">
        <f t="shared" si="7"/>
        <v>Investigación Científica</v>
      </c>
      <c r="K128" s="98" t="s">
        <v>412</v>
      </c>
    </row>
    <row r="129" spans="3:11" hidden="1" x14ac:dyDescent="0.25">
      <c r="C129" s="143"/>
      <c r="D129" s="151"/>
      <c r="E129" s="118"/>
      <c r="F129" s="97">
        <f t="shared" si="6"/>
        <v>0</v>
      </c>
      <c r="G129" s="161"/>
      <c r="H129" s="144"/>
      <c r="I129" s="130" t="e">
        <f>VLOOKUP(H129,Presupuesto!$B$11:$C$565,2,0)</f>
        <v>#N/A</v>
      </c>
      <c r="J129" s="98" t="str">
        <f t="shared" si="7"/>
        <v>Investigación Científica</v>
      </c>
      <c r="K129" s="98" t="s">
        <v>412</v>
      </c>
    </row>
    <row r="130" spans="3:11" hidden="1" x14ac:dyDescent="0.25">
      <c r="C130" s="143"/>
      <c r="D130" s="151"/>
      <c r="E130" s="118"/>
      <c r="F130" s="97">
        <f t="shared" si="6"/>
        <v>0</v>
      </c>
      <c r="G130" s="161"/>
      <c r="H130" s="144"/>
      <c r="I130" s="130" t="e">
        <f>VLOOKUP(H130,Presupuesto!$B$11:$C$565,2,0)</f>
        <v>#N/A</v>
      </c>
      <c r="J130" s="98" t="str">
        <f t="shared" si="7"/>
        <v>Investigación Científica</v>
      </c>
      <c r="K130" s="98" t="s">
        <v>412</v>
      </c>
    </row>
    <row r="131" spans="3:11" hidden="1" x14ac:dyDescent="0.25">
      <c r="C131" s="143"/>
      <c r="D131" s="151"/>
      <c r="E131" s="118"/>
      <c r="F131" s="97">
        <f t="shared" si="6"/>
        <v>0</v>
      </c>
      <c r="G131" s="161"/>
      <c r="H131" s="144"/>
      <c r="I131" s="130" t="e">
        <f>VLOOKUP(H131,Presupuesto!$B$11:$C$565,2,0)</f>
        <v>#N/A</v>
      </c>
      <c r="J131" s="98" t="str">
        <f t="shared" si="7"/>
        <v>Investigación Científica</v>
      </c>
      <c r="K131" s="98" t="s">
        <v>412</v>
      </c>
    </row>
    <row r="132" spans="3:11" hidden="1" x14ac:dyDescent="0.25">
      <c r="C132" s="143"/>
      <c r="D132" s="151"/>
      <c r="E132" s="118"/>
      <c r="F132" s="97">
        <f t="shared" si="6"/>
        <v>0</v>
      </c>
      <c r="G132" s="161"/>
      <c r="H132" s="144"/>
      <c r="I132" s="130" t="e">
        <f>VLOOKUP(H132,Presupuesto!$B$11:$C$565,2,0)</f>
        <v>#N/A</v>
      </c>
      <c r="J132" s="98" t="str">
        <f t="shared" si="7"/>
        <v>Investigación Científica</v>
      </c>
      <c r="K132" s="98" t="s">
        <v>412</v>
      </c>
    </row>
    <row r="133" spans="3:11" hidden="1" x14ac:dyDescent="0.25">
      <c r="C133" s="143"/>
      <c r="D133" s="151"/>
      <c r="E133" s="118"/>
      <c r="F133" s="97">
        <f t="shared" si="6"/>
        <v>0</v>
      </c>
      <c r="G133" s="161"/>
      <c r="H133" s="144"/>
      <c r="I133" s="130" t="e">
        <f>VLOOKUP(H133,Presupuesto!$B$11:$C$565,2,0)</f>
        <v>#N/A</v>
      </c>
      <c r="J133" s="98" t="str">
        <f t="shared" si="7"/>
        <v>Investigación Científica</v>
      </c>
      <c r="K133" s="98" t="s">
        <v>412</v>
      </c>
    </row>
    <row r="134" spans="3:11" hidden="1" x14ac:dyDescent="0.25">
      <c r="C134" s="143"/>
      <c r="D134" s="151"/>
      <c r="E134" s="118"/>
      <c r="F134" s="97">
        <f t="shared" si="6"/>
        <v>0</v>
      </c>
      <c r="G134" s="161"/>
      <c r="H134" s="144"/>
      <c r="I134" s="130" t="e">
        <f>VLOOKUP(H134,Presupuesto!$B$11:$C$565,2,0)</f>
        <v>#N/A</v>
      </c>
      <c r="J134" s="98" t="str">
        <f t="shared" si="7"/>
        <v>Investigación Científica</v>
      </c>
      <c r="K134" s="98" t="s">
        <v>412</v>
      </c>
    </row>
    <row r="135" spans="3:11" hidden="1" x14ac:dyDescent="0.25">
      <c r="C135" s="145"/>
      <c r="D135" s="151"/>
      <c r="E135" s="118"/>
      <c r="F135" s="97">
        <f t="shared" si="6"/>
        <v>0</v>
      </c>
      <c r="G135" s="161"/>
      <c r="H135" s="146"/>
      <c r="I135" s="130" t="e">
        <f>VLOOKUP(H135,Presupuesto!$B$11:$C$565,2,0)</f>
        <v>#N/A</v>
      </c>
      <c r="J135" s="98" t="str">
        <f t="shared" si="7"/>
        <v>Investigación Científica</v>
      </c>
      <c r="K135" s="98" t="s">
        <v>403</v>
      </c>
    </row>
    <row r="136" spans="3:11" hidden="1" x14ac:dyDescent="0.25">
      <c r="C136" s="145"/>
      <c r="D136" s="151"/>
      <c r="E136" s="118"/>
      <c r="F136" s="97">
        <f t="shared" si="6"/>
        <v>0</v>
      </c>
      <c r="G136" s="161"/>
      <c r="H136" s="146"/>
      <c r="I136" s="130" t="e">
        <f>VLOOKUP(H136,Presupuesto!$B$11:$C$565,2,0)</f>
        <v>#N/A</v>
      </c>
      <c r="J136" s="98" t="str">
        <f t="shared" si="7"/>
        <v>Investigación Científica</v>
      </c>
      <c r="K136" s="98" t="s">
        <v>412</v>
      </c>
    </row>
    <row r="137" spans="3:11" hidden="1" x14ac:dyDescent="0.25">
      <c r="C137" s="145"/>
      <c r="D137" s="151"/>
      <c r="E137" s="118"/>
      <c r="F137" s="97">
        <f t="shared" si="6"/>
        <v>0</v>
      </c>
      <c r="G137" s="161"/>
      <c r="H137" s="146"/>
      <c r="I137" s="130" t="e">
        <f>VLOOKUP(H137,Presupuesto!$B$11:$C$565,2,0)</f>
        <v>#N/A</v>
      </c>
      <c r="J137" s="98" t="str">
        <f t="shared" si="7"/>
        <v>Investigación Científica</v>
      </c>
      <c r="K137" s="98" t="s">
        <v>412</v>
      </c>
    </row>
    <row r="138" spans="3:11" hidden="1" x14ac:dyDescent="0.25">
      <c r="C138" s="145"/>
      <c r="D138" s="151"/>
      <c r="E138" s="118"/>
      <c r="F138" s="97">
        <f t="shared" si="6"/>
        <v>0</v>
      </c>
      <c r="G138" s="161"/>
      <c r="H138" s="146"/>
      <c r="I138" s="130" t="e">
        <f>VLOOKUP(H138,Presupuesto!$B$11:$C$565,2,0)</f>
        <v>#N/A</v>
      </c>
      <c r="J138" s="98" t="str">
        <f t="shared" si="7"/>
        <v>Investigación Científica</v>
      </c>
      <c r="K138" s="98" t="s">
        <v>412</v>
      </c>
    </row>
    <row r="139" spans="3:11" ht="15.75" hidden="1" thickBot="1" x14ac:dyDescent="0.3">
      <c r="C139" s="147"/>
      <c r="D139" s="159"/>
      <c r="E139" s="103"/>
      <c r="F139" s="105">
        <f t="shared" si="6"/>
        <v>0</v>
      </c>
      <c r="G139" s="162"/>
      <c r="H139" s="148"/>
      <c r="I139" s="132" t="e">
        <f>VLOOKUP(H139,Presupuesto!$B$11:$C$565,2,0)</f>
        <v>#N/A</v>
      </c>
      <c r="J139" s="106" t="str">
        <f t="shared" si="7"/>
        <v>Investigación Científica</v>
      </c>
      <c r="K139" s="124" t="s">
        <v>394</v>
      </c>
    </row>
    <row r="141" spans="3:11" x14ac:dyDescent="0.25">
      <c r="F141" s="90"/>
      <c r="G141" s="89"/>
      <c r="H141" s="90"/>
      <c r="I141" s="90"/>
    </row>
    <row r="142" spans="3:11" ht="15.75" hidden="1" thickBot="1" x14ac:dyDescent="0.3">
      <c r="C142" s="157" t="s">
        <v>53</v>
      </c>
      <c r="D142" s="374">
        <f>SUM(F149:F183)</f>
        <v>0</v>
      </c>
      <c r="F142" s="70"/>
      <c r="G142" s="79"/>
      <c r="H142" s="70"/>
      <c r="I142" s="70"/>
    </row>
    <row r="143" spans="3:11" hidden="1" x14ac:dyDescent="0.25">
      <c r="C143" s="70"/>
      <c r="D143" s="31"/>
      <c r="E143" s="93"/>
      <c r="F143" s="93"/>
      <c r="G143" s="93"/>
      <c r="H143" s="76"/>
      <c r="I143" s="76"/>
      <c r="J143" s="76"/>
      <c r="K143" s="112"/>
    </row>
    <row r="144" spans="3:11" hidden="1" x14ac:dyDescent="0.25">
      <c r="C144" s="70"/>
      <c r="D144" s="31"/>
      <c r="E144" s="93"/>
      <c r="F144" s="93"/>
      <c r="G144" s="93"/>
      <c r="H144" s="76"/>
      <c r="I144" s="76"/>
      <c r="J144" s="76"/>
      <c r="K144" s="112"/>
    </row>
    <row r="145" spans="3:11" ht="15.75" hidden="1" x14ac:dyDescent="0.25">
      <c r="C145" s="202" t="s">
        <v>392</v>
      </c>
      <c r="D145" s="370" t="s">
        <v>1545</v>
      </c>
      <c r="E145" s="93"/>
      <c r="F145" s="93"/>
      <c r="G145" s="93"/>
      <c r="H145" s="76"/>
      <c r="I145" s="76"/>
      <c r="J145" s="76"/>
      <c r="K145" s="112"/>
    </row>
    <row r="146" spans="3:11" ht="18.75" hidden="1" x14ac:dyDescent="0.25">
      <c r="C146" s="211"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Instalacion Software de caja para la automatizacion de cobro de los servicios del plan de Arbitrio y otros en los Centros Regionales</v>
      </c>
      <c r="D146" s="31"/>
      <c r="E146" s="93"/>
      <c r="F146" s="93"/>
      <c r="G146" s="93"/>
      <c r="H146" s="76"/>
      <c r="I146" s="76"/>
      <c r="J146" s="76"/>
      <c r="K146" s="112"/>
    </row>
    <row r="147" spans="3:11" ht="15.75" hidden="1" thickBot="1" x14ac:dyDescent="0.3">
      <c r="F147" s="93"/>
      <c r="G147" s="76"/>
      <c r="H147" s="76"/>
      <c r="I147" s="76"/>
    </row>
    <row r="148" spans="3:11" ht="15.75" hidden="1" thickBot="1" x14ac:dyDescent="0.3">
      <c r="C148" s="129" t="s">
        <v>44</v>
      </c>
      <c r="D148" s="129" t="s">
        <v>55</v>
      </c>
      <c r="E148" s="136" t="s">
        <v>57</v>
      </c>
      <c r="F148" s="135" t="s">
        <v>27</v>
      </c>
      <c r="G148" s="133" t="s">
        <v>131</v>
      </c>
      <c r="H148" s="136" t="s">
        <v>46</v>
      </c>
      <c r="I148" s="133" t="s">
        <v>132</v>
      </c>
      <c r="J148" s="133" t="s">
        <v>410</v>
      </c>
      <c r="K148" s="133" t="s">
        <v>411</v>
      </c>
    </row>
    <row r="149" spans="3:11" hidden="1" x14ac:dyDescent="0.25">
      <c r="C149" s="221" t="s">
        <v>425</v>
      </c>
      <c r="D149" s="222"/>
      <c r="E149" s="220">
        <f>HLOOKUP(C149,$AH$2:$BU$3,2,0)</f>
        <v>1400</v>
      </c>
      <c r="F149" s="97">
        <f t="shared" ref="F149:F183" si="8">D149*E149</f>
        <v>0</v>
      </c>
      <c r="G149" s="161"/>
      <c r="H149" s="142"/>
      <c r="I149" s="130" t="e">
        <f>VLOOKUP(H149,Presupuesto!$B$11:$C$565,2,0)</f>
        <v>#N/A</v>
      </c>
      <c r="J149" s="219" t="s">
        <v>1359</v>
      </c>
      <c r="K149" s="98" t="s">
        <v>403</v>
      </c>
    </row>
    <row r="150" spans="3:11" hidden="1" x14ac:dyDescent="0.25">
      <c r="C150" s="141"/>
      <c r="D150" s="158"/>
      <c r="E150" s="123"/>
      <c r="F150" s="97">
        <f t="shared" si="8"/>
        <v>0</v>
      </c>
      <c r="G150" s="161" t="s">
        <v>129</v>
      </c>
      <c r="H150" s="142" t="s">
        <v>983</v>
      </c>
      <c r="I150" s="130" t="str">
        <f>VLOOKUP(H150,Presupuesto!$B$11:$C$565,2,0)</f>
        <v>MUEBLES VARIOS DE OFICINA</v>
      </c>
      <c r="J150" s="98" t="str">
        <f>$J$149</f>
        <v>Investigación Científica</v>
      </c>
      <c r="K150" s="98" t="s">
        <v>403</v>
      </c>
    </row>
    <row r="151" spans="3:11" hidden="1" x14ac:dyDescent="0.25">
      <c r="C151" s="141"/>
      <c r="D151" s="158"/>
      <c r="E151" s="123"/>
      <c r="F151" s="97">
        <f t="shared" si="8"/>
        <v>0</v>
      </c>
      <c r="G151" s="161"/>
      <c r="H151" s="142"/>
      <c r="I151" s="130" t="e">
        <f>VLOOKUP(H151,Presupuesto!$B$11:$C$565,2,0)</f>
        <v>#N/A</v>
      </c>
      <c r="J151" s="98" t="str">
        <f t="shared" ref="J151:J183" si="9">$J$149</f>
        <v>Investigación Científica</v>
      </c>
      <c r="K151" s="98" t="s">
        <v>412</v>
      </c>
    </row>
    <row r="152" spans="3:11" hidden="1" x14ac:dyDescent="0.25">
      <c r="C152" s="141"/>
      <c r="D152" s="158"/>
      <c r="E152" s="123"/>
      <c r="F152" s="97">
        <f t="shared" si="8"/>
        <v>0</v>
      </c>
      <c r="G152" s="161"/>
      <c r="H152" s="142"/>
      <c r="I152" s="130" t="e">
        <f>VLOOKUP(H152,Presupuesto!$B$11:$C$565,2,0)</f>
        <v>#N/A</v>
      </c>
      <c r="J152" s="98" t="str">
        <f t="shared" si="9"/>
        <v>Investigación Científica</v>
      </c>
      <c r="K152" s="98" t="s">
        <v>412</v>
      </c>
    </row>
    <row r="153" spans="3:11" hidden="1" x14ac:dyDescent="0.25">
      <c r="C153" s="141"/>
      <c r="D153" s="158"/>
      <c r="E153" s="123"/>
      <c r="F153" s="97">
        <f t="shared" si="8"/>
        <v>0</v>
      </c>
      <c r="G153" s="161"/>
      <c r="H153" s="142"/>
      <c r="I153" s="130" t="e">
        <f>VLOOKUP(H153,Presupuesto!$B$11:$C$565,2,0)</f>
        <v>#N/A</v>
      </c>
      <c r="J153" s="98" t="str">
        <f t="shared" si="9"/>
        <v>Investigación Científica</v>
      </c>
      <c r="K153" s="98" t="s">
        <v>412</v>
      </c>
    </row>
    <row r="154" spans="3:11" hidden="1" x14ac:dyDescent="0.25">
      <c r="C154" s="141"/>
      <c r="D154" s="158"/>
      <c r="E154" s="123"/>
      <c r="F154" s="97">
        <f t="shared" si="8"/>
        <v>0</v>
      </c>
      <c r="G154" s="161"/>
      <c r="H154" s="142"/>
      <c r="I154" s="130" t="e">
        <f>VLOOKUP(H154,Presupuesto!$B$11:$C$565,2,0)</f>
        <v>#N/A</v>
      </c>
      <c r="J154" s="98" t="str">
        <f t="shared" si="9"/>
        <v>Investigación Científica</v>
      </c>
      <c r="K154" s="98" t="s">
        <v>401</v>
      </c>
    </row>
    <row r="155" spans="3:11" hidden="1" x14ac:dyDescent="0.25">
      <c r="C155" s="141"/>
      <c r="D155" s="158"/>
      <c r="E155" s="123"/>
      <c r="F155" s="97">
        <f t="shared" si="8"/>
        <v>0</v>
      </c>
      <c r="G155" s="161"/>
      <c r="H155" s="142"/>
      <c r="I155" s="130" t="e">
        <f>VLOOKUP(H155,Presupuesto!$B$11:$C$565,2,0)</f>
        <v>#N/A</v>
      </c>
      <c r="J155" s="98" t="str">
        <f t="shared" si="9"/>
        <v>Investigación Científica</v>
      </c>
      <c r="K155" s="98" t="s">
        <v>412</v>
      </c>
    </row>
    <row r="156" spans="3:11" hidden="1" x14ac:dyDescent="0.25">
      <c r="C156" s="141"/>
      <c r="D156" s="158"/>
      <c r="E156" s="123"/>
      <c r="F156" s="97">
        <f t="shared" si="8"/>
        <v>0</v>
      </c>
      <c r="G156" s="161"/>
      <c r="H156" s="142"/>
      <c r="I156" s="130" t="e">
        <f>VLOOKUP(H156,Presupuesto!$B$11:$C$565,2,0)</f>
        <v>#N/A</v>
      </c>
      <c r="J156" s="98" t="str">
        <f t="shared" si="9"/>
        <v>Investigación Científica</v>
      </c>
      <c r="K156" s="98" t="s">
        <v>412</v>
      </c>
    </row>
    <row r="157" spans="3:11" hidden="1" x14ac:dyDescent="0.25">
      <c r="C157" s="141"/>
      <c r="D157" s="158"/>
      <c r="E157" s="123"/>
      <c r="F157" s="97">
        <f t="shared" si="8"/>
        <v>0</v>
      </c>
      <c r="G157" s="161"/>
      <c r="H157" s="142"/>
      <c r="I157" s="130" t="e">
        <f>VLOOKUP(H157,Presupuesto!$B$11:$C$565,2,0)</f>
        <v>#N/A</v>
      </c>
      <c r="J157" s="98" t="str">
        <f t="shared" si="9"/>
        <v>Investigación Científica</v>
      </c>
      <c r="K157" s="98" t="s">
        <v>412</v>
      </c>
    </row>
    <row r="158" spans="3:11" hidden="1" x14ac:dyDescent="0.25">
      <c r="C158" s="141"/>
      <c r="D158" s="158"/>
      <c r="E158" s="123"/>
      <c r="F158" s="97">
        <f t="shared" si="8"/>
        <v>0</v>
      </c>
      <c r="G158" s="161"/>
      <c r="H158" s="142"/>
      <c r="I158" s="130" t="e">
        <f>VLOOKUP(H158,Presupuesto!$B$11:$C$565,2,0)</f>
        <v>#N/A</v>
      </c>
      <c r="J158" s="98" t="str">
        <f t="shared" si="9"/>
        <v>Investigación Científica</v>
      </c>
      <c r="K158" s="98" t="s">
        <v>412</v>
      </c>
    </row>
    <row r="159" spans="3:11" hidden="1" x14ac:dyDescent="0.25">
      <c r="C159" s="141"/>
      <c r="D159" s="158"/>
      <c r="E159" s="123"/>
      <c r="F159" s="97">
        <f t="shared" si="8"/>
        <v>0</v>
      </c>
      <c r="G159" s="161"/>
      <c r="H159" s="142"/>
      <c r="I159" s="130" t="e">
        <f>VLOOKUP(H159,Presupuesto!$B$11:$C$565,2,0)</f>
        <v>#N/A</v>
      </c>
      <c r="J159" s="98" t="str">
        <f t="shared" si="9"/>
        <v>Investigación Científica</v>
      </c>
      <c r="K159" s="98" t="s">
        <v>412</v>
      </c>
    </row>
    <row r="160" spans="3:11" hidden="1" x14ac:dyDescent="0.25">
      <c r="C160" s="141"/>
      <c r="D160" s="158"/>
      <c r="E160" s="123"/>
      <c r="F160" s="97">
        <f t="shared" si="8"/>
        <v>0</v>
      </c>
      <c r="G160" s="161"/>
      <c r="H160" s="142"/>
      <c r="I160" s="130" t="e">
        <f>VLOOKUP(H160,Presupuesto!$B$11:$C$565,2,0)</f>
        <v>#N/A</v>
      </c>
      <c r="J160" s="98" t="str">
        <f t="shared" si="9"/>
        <v>Investigación Científica</v>
      </c>
      <c r="K160" s="98" t="s">
        <v>412</v>
      </c>
    </row>
    <row r="161" spans="3:11" hidden="1" x14ac:dyDescent="0.25">
      <c r="C161" s="141"/>
      <c r="D161" s="158"/>
      <c r="E161" s="123"/>
      <c r="F161" s="97">
        <f t="shared" si="8"/>
        <v>0</v>
      </c>
      <c r="G161" s="161"/>
      <c r="H161" s="142"/>
      <c r="I161" s="130" t="e">
        <f>VLOOKUP(H161,Presupuesto!$B$11:$C$565,2,0)</f>
        <v>#N/A</v>
      </c>
      <c r="J161" s="98" t="str">
        <f t="shared" si="9"/>
        <v>Investigación Científica</v>
      </c>
      <c r="K161" s="98" t="s">
        <v>412</v>
      </c>
    </row>
    <row r="162" spans="3:11" hidden="1" x14ac:dyDescent="0.25">
      <c r="C162" s="141"/>
      <c r="D162" s="158"/>
      <c r="E162" s="123"/>
      <c r="F162" s="97">
        <f t="shared" si="8"/>
        <v>0</v>
      </c>
      <c r="G162" s="161"/>
      <c r="H162" s="142"/>
      <c r="I162" s="130" t="e">
        <f>VLOOKUP(H162,Presupuesto!$B$11:$C$565,2,0)</f>
        <v>#N/A</v>
      </c>
      <c r="J162" s="98" t="str">
        <f t="shared" si="9"/>
        <v>Investigación Científica</v>
      </c>
      <c r="K162" s="98" t="s">
        <v>412</v>
      </c>
    </row>
    <row r="163" spans="3:11" hidden="1" x14ac:dyDescent="0.25">
      <c r="C163" s="141"/>
      <c r="D163" s="158"/>
      <c r="E163" s="123"/>
      <c r="F163" s="97">
        <f t="shared" si="8"/>
        <v>0</v>
      </c>
      <c r="G163" s="161"/>
      <c r="H163" s="142"/>
      <c r="I163" s="130" t="e">
        <f>VLOOKUP(H163,Presupuesto!$B$11:$C$565,2,0)</f>
        <v>#N/A</v>
      </c>
      <c r="J163" s="98" t="str">
        <f t="shared" si="9"/>
        <v>Investigación Científica</v>
      </c>
      <c r="K163" s="98" t="s">
        <v>412</v>
      </c>
    </row>
    <row r="164" spans="3:11" hidden="1" x14ac:dyDescent="0.25">
      <c r="C164" s="141"/>
      <c r="D164" s="158"/>
      <c r="E164" s="123"/>
      <c r="F164" s="97">
        <f t="shared" si="8"/>
        <v>0</v>
      </c>
      <c r="G164" s="161"/>
      <c r="H164" s="142"/>
      <c r="I164" s="130" t="e">
        <f>VLOOKUP(H164,Presupuesto!$B$11:$C$565,2,0)</f>
        <v>#N/A</v>
      </c>
      <c r="J164" s="98" t="str">
        <f t="shared" si="9"/>
        <v>Investigación Científica</v>
      </c>
      <c r="K164" s="98" t="s">
        <v>412</v>
      </c>
    </row>
    <row r="165" spans="3:11" hidden="1" x14ac:dyDescent="0.25">
      <c r="C165" s="141"/>
      <c r="D165" s="158"/>
      <c r="E165" s="123"/>
      <c r="F165" s="97">
        <f t="shared" si="8"/>
        <v>0</v>
      </c>
      <c r="G165" s="161"/>
      <c r="H165" s="142"/>
      <c r="I165" s="130" t="e">
        <f>VLOOKUP(H165,Presupuesto!$B$11:$C$565,2,0)</f>
        <v>#N/A</v>
      </c>
      <c r="J165" s="98" t="str">
        <f t="shared" si="9"/>
        <v>Investigación Científica</v>
      </c>
      <c r="K165" s="98" t="s">
        <v>412</v>
      </c>
    </row>
    <row r="166" spans="3:11" hidden="1" x14ac:dyDescent="0.25">
      <c r="C166" s="141"/>
      <c r="D166" s="158"/>
      <c r="E166" s="123"/>
      <c r="F166" s="97">
        <f t="shared" si="8"/>
        <v>0</v>
      </c>
      <c r="G166" s="161"/>
      <c r="H166" s="142"/>
      <c r="I166" s="130" t="e">
        <f>VLOOKUP(H166,Presupuesto!$B$11:$C$565,2,0)</f>
        <v>#N/A</v>
      </c>
      <c r="J166" s="98" t="str">
        <f t="shared" si="9"/>
        <v>Investigación Científica</v>
      </c>
      <c r="K166" s="98" t="s">
        <v>412</v>
      </c>
    </row>
    <row r="167" spans="3:11" hidden="1" x14ac:dyDescent="0.25">
      <c r="C167" s="141"/>
      <c r="D167" s="158"/>
      <c r="E167" s="123"/>
      <c r="F167" s="97">
        <f t="shared" si="8"/>
        <v>0</v>
      </c>
      <c r="G167" s="161"/>
      <c r="H167" s="142"/>
      <c r="I167" s="130" t="e">
        <f>VLOOKUP(H167,Presupuesto!$B$11:$C$565,2,0)</f>
        <v>#N/A</v>
      </c>
      <c r="J167" s="98" t="str">
        <f t="shared" si="9"/>
        <v>Investigación Científica</v>
      </c>
      <c r="K167" s="98" t="s">
        <v>412</v>
      </c>
    </row>
    <row r="168" spans="3:11" hidden="1" x14ac:dyDescent="0.25">
      <c r="C168" s="141"/>
      <c r="D168" s="158"/>
      <c r="E168" s="123"/>
      <c r="F168" s="97">
        <f t="shared" si="8"/>
        <v>0</v>
      </c>
      <c r="G168" s="161"/>
      <c r="H168" s="142"/>
      <c r="I168" s="130" t="e">
        <f>VLOOKUP(H168,Presupuesto!$B$11:$C$565,2,0)</f>
        <v>#N/A</v>
      </c>
      <c r="J168" s="98" t="str">
        <f t="shared" si="9"/>
        <v>Investigación Científica</v>
      </c>
      <c r="K168" s="98" t="s">
        <v>412</v>
      </c>
    </row>
    <row r="169" spans="3:11" hidden="1" x14ac:dyDescent="0.25">
      <c r="C169" s="141"/>
      <c r="D169" s="158"/>
      <c r="E169" s="123"/>
      <c r="F169" s="97">
        <f t="shared" si="8"/>
        <v>0</v>
      </c>
      <c r="G169" s="161"/>
      <c r="H169" s="142"/>
      <c r="I169" s="130" t="e">
        <f>VLOOKUP(H169,Presupuesto!$B$11:$C$565,2,0)</f>
        <v>#N/A</v>
      </c>
      <c r="J169" s="98" t="str">
        <f t="shared" si="9"/>
        <v>Investigación Científica</v>
      </c>
      <c r="K169" s="98" t="s">
        <v>412</v>
      </c>
    </row>
    <row r="170" spans="3:11" hidden="1" x14ac:dyDescent="0.25">
      <c r="C170" s="141"/>
      <c r="D170" s="158"/>
      <c r="E170" s="123"/>
      <c r="F170" s="97">
        <f t="shared" si="8"/>
        <v>0</v>
      </c>
      <c r="G170" s="161"/>
      <c r="H170" s="142"/>
      <c r="I170" s="130" t="e">
        <f>VLOOKUP(H170,Presupuesto!$B$11:$C$565,2,0)</f>
        <v>#N/A</v>
      </c>
      <c r="J170" s="98" t="str">
        <f t="shared" si="9"/>
        <v>Investigación Científica</v>
      </c>
      <c r="K170" s="98" t="s">
        <v>412</v>
      </c>
    </row>
    <row r="171" spans="3:11" hidden="1" x14ac:dyDescent="0.25">
      <c r="C171" s="143"/>
      <c r="D171" s="151"/>
      <c r="E171" s="118"/>
      <c r="F171" s="97">
        <f t="shared" si="8"/>
        <v>0</v>
      </c>
      <c r="G171" s="161"/>
      <c r="H171" s="144"/>
      <c r="I171" s="130" t="e">
        <f>VLOOKUP(H171,Presupuesto!$B$11:$C$565,2,0)</f>
        <v>#N/A</v>
      </c>
      <c r="J171" s="98" t="str">
        <f t="shared" si="9"/>
        <v>Investigación Científica</v>
      </c>
      <c r="K171" s="98" t="s">
        <v>412</v>
      </c>
    </row>
    <row r="172" spans="3:11" hidden="1" x14ac:dyDescent="0.25">
      <c r="C172" s="143"/>
      <c r="D172" s="151"/>
      <c r="E172" s="118"/>
      <c r="F172" s="97">
        <f t="shared" si="8"/>
        <v>0</v>
      </c>
      <c r="G172" s="161"/>
      <c r="H172" s="144"/>
      <c r="I172" s="130" t="e">
        <f>VLOOKUP(H172,Presupuesto!$B$11:$C$565,2,0)</f>
        <v>#N/A</v>
      </c>
      <c r="J172" s="98" t="str">
        <f t="shared" si="9"/>
        <v>Investigación Científica</v>
      </c>
      <c r="K172" s="98" t="s">
        <v>412</v>
      </c>
    </row>
    <row r="173" spans="3:11" hidden="1" x14ac:dyDescent="0.25">
      <c r="C173" s="143"/>
      <c r="D173" s="151"/>
      <c r="E173" s="118"/>
      <c r="F173" s="97">
        <f t="shared" si="8"/>
        <v>0</v>
      </c>
      <c r="G173" s="161"/>
      <c r="H173" s="144"/>
      <c r="I173" s="130" t="e">
        <f>VLOOKUP(H173,Presupuesto!$B$11:$C$565,2,0)</f>
        <v>#N/A</v>
      </c>
      <c r="J173" s="98" t="str">
        <f t="shared" si="9"/>
        <v>Investigación Científica</v>
      </c>
      <c r="K173" s="98" t="s">
        <v>412</v>
      </c>
    </row>
    <row r="174" spans="3:11" hidden="1" x14ac:dyDescent="0.25">
      <c r="C174" s="143"/>
      <c r="D174" s="151"/>
      <c r="E174" s="118"/>
      <c r="F174" s="97">
        <f t="shared" si="8"/>
        <v>0</v>
      </c>
      <c r="G174" s="161"/>
      <c r="H174" s="144"/>
      <c r="I174" s="130" t="e">
        <f>VLOOKUP(H174,Presupuesto!$B$11:$C$565,2,0)</f>
        <v>#N/A</v>
      </c>
      <c r="J174" s="98" t="str">
        <f t="shared" si="9"/>
        <v>Investigación Científica</v>
      </c>
      <c r="K174" s="98" t="s">
        <v>412</v>
      </c>
    </row>
    <row r="175" spans="3:11" hidden="1" x14ac:dyDescent="0.25">
      <c r="C175" s="143"/>
      <c r="D175" s="151"/>
      <c r="E175" s="118"/>
      <c r="F175" s="97">
        <f t="shared" si="8"/>
        <v>0</v>
      </c>
      <c r="G175" s="161"/>
      <c r="H175" s="144"/>
      <c r="I175" s="130" t="e">
        <f>VLOOKUP(H175,Presupuesto!$B$11:$C$565,2,0)</f>
        <v>#N/A</v>
      </c>
      <c r="J175" s="98" t="str">
        <f t="shared" si="9"/>
        <v>Investigación Científica</v>
      </c>
      <c r="K175" s="98" t="s">
        <v>412</v>
      </c>
    </row>
    <row r="176" spans="3:11" hidden="1" x14ac:dyDescent="0.25">
      <c r="C176" s="143"/>
      <c r="D176" s="151"/>
      <c r="E176" s="118"/>
      <c r="F176" s="97">
        <f t="shared" si="8"/>
        <v>0</v>
      </c>
      <c r="G176" s="161"/>
      <c r="H176" s="144"/>
      <c r="I176" s="130" t="e">
        <f>VLOOKUP(H176,Presupuesto!$B$11:$C$565,2,0)</f>
        <v>#N/A</v>
      </c>
      <c r="J176" s="98" t="str">
        <f t="shared" si="9"/>
        <v>Investigación Científica</v>
      </c>
      <c r="K176" s="98" t="s">
        <v>412</v>
      </c>
    </row>
    <row r="177" spans="3:11" hidden="1" x14ac:dyDescent="0.25">
      <c r="C177" s="143"/>
      <c r="D177" s="151"/>
      <c r="E177" s="118"/>
      <c r="F177" s="97">
        <f t="shared" si="8"/>
        <v>0</v>
      </c>
      <c r="G177" s="161"/>
      <c r="H177" s="144"/>
      <c r="I177" s="130" t="e">
        <f>VLOOKUP(H177,Presupuesto!$B$11:$C$565,2,0)</f>
        <v>#N/A</v>
      </c>
      <c r="J177" s="98" t="str">
        <f t="shared" si="9"/>
        <v>Investigación Científica</v>
      </c>
      <c r="K177" s="98" t="s">
        <v>412</v>
      </c>
    </row>
    <row r="178" spans="3:11" hidden="1" x14ac:dyDescent="0.25">
      <c r="C178" s="143"/>
      <c r="D178" s="151"/>
      <c r="E178" s="118"/>
      <c r="F178" s="97">
        <f t="shared" si="8"/>
        <v>0</v>
      </c>
      <c r="G178" s="161"/>
      <c r="H178" s="144"/>
      <c r="I178" s="130" t="e">
        <f>VLOOKUP(H178,Presupuesto!$B$11:$C$565,2,0)</f>
        <v>#N/A</v>
      </c>
      <c r="J178" s="98" t="str">
        <f t="shared" si="9"/>
        <v>Investigación Científica</v>
      </c>
      <c r="K178" s="98" t="s">
        <v>412</v>
      </c>
    </row>
    <row r="179" spans="3:11" hidden="1" x14ac:dyDescent="0.25">
      <c r="C179" s="145"/>
      <c r="D179" s="151"/>
      <c r="E179" s="118"/>
      <c r="F179" s="97">
        <f t="shared" si="8"/>
        <v>0</v>
      </c>
      <c r="G179" s="161"/>
      <c r="H179" s="146"/>
      <c r="I179" s="130" t="e">
        <f>VLOOKUP(H179,Presupuesto!$B$11:$C$565,2,0)</f>
        <v>#N/A</v>
      </c>
      <c r="J179" s="98" t="str">
        <f t="shared" si="9"/>
        <v>Investigación Científica</v>
      </c>
      <c r="K179" s="98" t="s">
        <v>403</v>
      </c>
    </row>
    <row r="180" spans="3:11" hidden="1" x14ac:dyDescent="0.25">
      <c r="C180" s="145"/>
      <c r="D180" s="151"/>
      <c r="E180" s="118"/>
      <c r="F180" s="97">
        <f t="shared" si="8"/>
        <v>0</v>
      </c>
      <c r="G180" s="161"/>
      <c r="H180" s="146"/>
      <c r="I180" s="130" t="e">
        <f>VLOOKUP(H180,Presupuesto!$B$11:$C$565,2,0)</f>
        <v>#N/A</v>
      </c>
      <c r="J180" s="98" t="str">
        <f t="shared" si="9"/>
        <v>Investigación Científica</v>
      </c>
      <c r="K180" s="98" t="s">
        <v>412</v>
      </c>
    </row>
    <row r="181" spans="3:11" hidden="1" x14ac:dyDescent="0.25">
      <c r="C181" s="145"/>
      <c r="D181" s="151"/>
      <c r="E181" s="118"/>
      <c r="F181" s="97">
        <f t="shared" si="8"/>
        <v>0</v>
      </c>
      <c r="G181" s="161"/>
      <c r="H181" s="146"/>
      <c r="I181" s="130" t="e">
        <f>VLOOKUP(H181,Presupuesto!$B$11:$C$565,2,0)</f>
        <v>#N/A</v>
      </c>
      <c r="J181" s="98" t="str">
        <f t="shared" si="9"/>
        <v>Investigación Científica</v>
      </c>
      <c r="K181" s="98" t="s">
        <v>412</v>
      </c>
    </row>
    <row r="182" spans="3:11" hidden="1" x14ac:dyDescent="0.25">
      <c r="C182" s="145"/>
      <c r="D182" s="151"/>
      <c r="E182" s="118"/>
      <c r="F182" s="97">
        <f t="shared" si="8"/>
        <v>0</v>
      </c>
      <c r="G182" s="161"/>
      <c r="H182" s="146"/>
      <c r="I182" s="130" t="e">
        <f>VLOOKUP(H182,Presupuesto!$B$11:$C$565,2,0)</f>
        <v>#N/A</v>
      </c>
      <c r="J182" s="98" t="str">
        <f t="shared" si="9"/>
        <v>Investigación Científica</v>
      </c>
      <c r="K182" s="98" t="s">
        <v>412</v>
      </c>
    </row>
    <row r="183" spans="3:11" ht="15.75" hidden="1" thickBot="1" x14ac:dyDescent="0.3">
      <c r="C183" s="147"/>
      <c r="D183" s="159"/>
      <c r="E183" s="103"/>
      <c r="F183" s="105">
        <f t="shared" si="8"/>
        <v>0</v>
      </c>
      <c r="G183" s="162"/>
      <c r="H183" s="148"/>
      <c r="I183" s="132" t="e">
        <f>VLOOKUP(H183,Presupuesto!$B$11:$C$565,2,0)</f>
        <v>#N/A</v>
      </c>
      <c r="J183" s="106" t="str">
        <f t="shared" si="9"/>
        <v>Investigación Científica</v>
      </c>
      <c r="K183" s="124" t="s">
        <v>394</v>
      </c>
    </row>
    <row r="185" spans="3:11" ht="15.75" thickBot="1" x14ac:dyDescent="0.3"/>
    <row r="186" spans="3:11" ht="15.75" thickBot="1" x14ac:dyDescent="0.3">
      <c r="C186" s="157" t="s">
        <v>53</v>
      </c>
      <c r="D186" s="374">
        <f>SUM(F193:F227)</f>
        <v>30000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70" t="s">
        <v>1545</v>
      </c>
      <c r="E189" s="93"/>
      <c r="F189" s="93"/>
      <c r="G189" s="93"/>
      <c r="H189" s="76"/>
      <c r="I189" s="76"/>
      <c r="J189" s="76"/>
      <c r="K189" s="112"/>
    </row>
    <row r="190" spans="3:11" ht="18.75" x14ac:dyDescent="0.25">
      <c r="C190" s="211" t="str">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Instalacion Software de caja para la automatizacion de cobro de los servicios del plan de Arbitrio y otros en los Centros Regionales</v>
      </c>
      <c r="D190" s="31"/>
      <c r="E190" s="93"/>
      <c r="F190" s="93"/>
      <c r="G190" s="93"/>
      <c r="H190" s="76"/>
      <c r="I190" s="76"/>
      <c r="J190" s="76"/>
      <c r="K190" s="112"/>
    </row>
    <row r="191" spans="3:11" ht="15.75" thickBot="1" x14ac:dyDescent="0.3">
      <c r="F191" s="93"/>
      <c r="G191" s="76"/>
      <c r="H191" s="76"/>
      <c r="I191" s="76"/>
    </row>
    <row r="192" spans="3:11" ht="15.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21" t="s">
        <v>436</v>
      </c>
      <c r="D193" s="222">
        <v>25</v>
      </c>
      <c r="E193" s="220">
        <f>HLOOKUP(C193,$AH$2:$BU$3,2,0)</f>
        <v>1200</v>
      </c>
      <c r="F193" s="97">
        <f t="shared" ref="F193:F227" si="10">D193*E193</f>
        <v>30000</v>
      </c>
      <c r="G193" s="161" t="s">
        <v>129</v>
      </c>
      <c r="H193" s="142" t="s">
        <v>761</v>
      </c>
      <c r="I193" s="130" t="str">
        <f>VLOOKUP(H193,Presupuesto!$B$11:$C$565,2,0)</f>
        <v>VIATICOS NACIONALES</v>
      </c>
      <c r="J193" s="219" t="s">
        <v>1478</v>
      </c>
      <c r="K193" s="98" t="s">
        <v>401</v>
      </c>
    </row>
    <row r="194" spans="3:11" hidden="1" x14ac:dyDescent="0.25">
      <c r="C194" s="141"/>
      <c r="D194" s="158"/>
      <c r="E194" s="123"/>
      <c r="F194" s="97">
        <f t="shared" si="10"/>
        <v>0</v>
      </c>
      <c r="G194" s="161"/>
      <c r="H194" s="142"/>
      <c r="I194" s="130" t="e">
        <f>VLOOKUP(H194,Presupuesto!$B$11:$C$565,2,0)</f>
        <v>#N/A</v>
      </c>
      <c r="J194" s="98" t="str">
        <f>$J$193</f>
        <v>Desarrollo del Sistema de Educación Superior</v>
      </c>
      <c r="K194" s="98" t="s">
        <v>412</v>
      </c>
    </row>
    <row r="195" spans="3:11" hidden="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hidden="1" x14ac:dyDescent="0.25">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hidden="1" x14ac:dyDescent="0.25">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hidden="1" x14ac:dyDescent="0.25">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hidden="1" x14ac:dyDescent="0.25">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hidden="1" x14ac:dyDescent="0.25">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hidden="1" x14ac:dyDescent="0.25">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hidden="1" x14ac:dyDescent="0.25">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hidden="1" x14ac:dyDescent="0.25">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hidden="1" x14ac:dyDescent="0.25">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hidden="1" x14ac:dyDescent="0.25">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hidden="1" x14ac:dyDescent="0.25">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hidden="1" x14ac:dyDescent="0.25">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hidden="1" x14ac:dyDescent="0.25">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hidden="1" x14ac:dyDescent="0.25">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hidden="1" x14ac:dyDescent="0.25">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hidden="1" x14ac:dyDescent="0.25">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hidden="1" x14ac:dyDescent="0.25">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hidden="1" x14ac:dyDescent="0.25">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hidden="1" x14ac:dyDescent="0.25">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hidden="1" x14ac:dyDescent="0.25">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hidden="1" x14ac:dyDescent="0.25">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hidden="1" x14ac:dyDescent="0.25">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hidden="1" x14ac:dyDescent="0.25">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hidden="1" x14ac:dyDescent="0.25">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hidden="1" x14ac:dyDescent="0.25">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hidden="1" x14ac:dyDescent="0.25">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hidden="1" x14ac:dyDescent="0.25">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hidden="1" x14ac:dyDescent="0.25">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hidden="1" x14ac:dyDescent="0.25">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hidden="1" x14ac:dyDescent="0.25">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hidden="1" x14ac:dyDescent="0.25">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hidden="1"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x14ac:dyDescent="0.25">
      <c r="F229" s="90"/>
      <c r="G229" s="89"/>
      <c r="H229" s="90"/>
      <c r="I229" s="90"/>
    </row>
    <row r="230" spans="3:11" ht="15.75" hidden="1" thickBot="1" x14ac:dyDescent="0.3">
      <c r="C230" s="157" t="s">
        <v>53</v>
      </c>
      <c r="D230" s="374">
        <f>SUM(F237:F271)</f>
        <v>0</v>
      </c>
      <c r="F230" s="70"/>
      <c r="G230" s="79"/>
      <c r="H230" s="70"/>
      <c r="I230" s="70"/>
    </row>
    <row r="231" spans="3:11" hidden="1" x14ac:dyDescent="0.25">
      <c r="C231" s="70"/>
      <c r="D231" s="31"/>
      <c r="E231" s="93"/>
      <c r="F231" s="93"/>
      <c r="G231" s="93"/>
      <c r="H231" s="76"/>
      <c r="I231" s="76"/>
      <c r="J231" s="76"/>
      <c r="K231" s="112"/>
    </row>
    <row r="232" spans="3:11" hidden="1" x14ac:dyDescent="0.25">
      <c r="C232" s="70"/>
      <c r="D232" s="31"/>
      <c r="E232" s="93"/>
      <c r="F232" s="93"/>
      <c r="G232" s="93"/>
      <c r="H232" s="76"/>
      <c r="I232" s="76"/>
      <c r="J232" s="76"/>
      <c r="K232" s="112"/>
    </row>
    <row r="233" spans="3:11" ht="15.75" hidden="1" x14ac:dyDescent="0.25">
      <c r="C233" s="202" t="s">
        <v>392</v>
      </c>
      <c r="D233" s="370" t="s">
        <v>1545</v>
      </c>
      <c r="E233" s="93"/>
      <c r="F233" s="93"/>
      <c r="G233" s="93"/>
      <c r="H233" s="76"/>
      <c r="I233" s="76"/>
      <c r="J233" s="76"/>
      <c r="K233" s="112"/>
    </row>
    <row r="234" spans="3:11" ht="18.75" hidden="1" x14ac:dyDescent="0.25">
      <c r="C234" s="211" t="str">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Instalacion Software de caja para la automatizacion de cobro de los servicios del plan de Arbitrio y otros en los Centros Regionales</v>
      </c>
      <c r="D234" s="31"/>
      <c r="E234" s="93"/>
      <c r="F234" s="93"/>
      <c r="G234" s="93"/>
      <c r="H234" s="76"/>
      <c r="I234" s="76"/>
      <c r="J234" s="76"/>
      <c r="K234" s="112"/>
    </row>
    <row r="235" spans="3:11" ht="15.75" hidden="1" thickBot="1" x14ac:dyDescent="0.3">
      <c r="F235" s="93"/>
      <c r="G235" s="76"/>
      <c r="H235" s="76"/>
      <c r="I235" s="76"/>
    </row>
    <row r="236" spans="3:11" ht="15.75" hidden="1" thickBot="1" x14ac:dyDescent="0.3">
      <c r="C236" s="129" t="s">
        <v>44</v>
      </c>
      <c r="D236" s="129" t="s">
        <v>55</v>
      </c>
      <c r="E236" s="136" t="s">
        <v>57</v>
      </c>
      <c r="F236" s="135" t="s">
        <v>27</v>
      </c>
      <c r="G236" s="133" t="s">
        <v>131</v>
      </c>
      <c r="H236" s="136" t="s">
        <v>46</v>
      </c>
      <c r="I236" s="133" t="s">
        <v>132</v>
      </c>
      <c r="J236" s="133" t="s">
        <v>410</v>
      </c>
      <c r="K236" s="133" t="s">
        <v>411</v>
      </c>
    </row>
    <row r="237" spans="3:11" hidden="1" x14ac:dyDescent="0.25">
      <c r="C237" s="221" t="s">
        <v>436</v>
      </c>
      <c r="D237" s="222"/>
      <c r="E237" s="220">
        <f>HLOOKUP(C237,$AH$2:$BU$3,2,0)</f>
        <v>1200</v>
      </c>
      <c r="F237" s="97">
        <f t="shared" ref="F237:F271" si="12">D237*E237</f>
        <v>0</v>
      </c>
      <c r="G237" s="161" t="s">
        <v>129</v>
      </c>
      <c r="H237" s="142"/>
      <c r="I237" s="130" t="e">
        <f>VLOOKUP(H237,Presupuesto!$B$11:$C$565,2,0)</f>
        <v>#N/A</v>
      </c>
      <c r="J237" s="219" t="s">
        <v>1478</v>
      </c>
      <c r="K237" s="98" t="s">
        <v>403</v>
      </c>
    </row>
    <row r="238" spans="3:11" hidden="1" x14ac:dyDescent="0.25">
      <c r="C238" s="141"/>
      <c r="D238" s="158"/>
      <c r="E238" s="123"/>
      <c r="F238" s="97">
        <f t="shared" si="12"/>
        <v>0</v>
      </c>
      <c r="G238" s="161"/>
      <c r="H238" s="142"/>
      <c r="I238" s="130" t="e">
        <f>VLOOKUP(H238,Presupuesto!$B$11:$C$565,2,0)</f>
        <v>#N/A</v>
      </c>
      <c r="J238" s="98" t="str">
        <f>$J$237</f>
        <v>Desarrollo del Sistema de Educación Superior</v>
      </c>
      <c r="K238" s="98" t="s">
        <v>412</v>
      </c>
    </row>
    <row r="239" spans="3:11" hidden="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412</v>
      </c>
    </row>
    <row r="240" spans="3:11" hidden="1" x14ac:dyDescent="0.25">
      <c r="C240" s="141"/>
      <c r="D240" s="158"/>
      <c r="E240" s="123"/>
      <c r="F240" s="97">
        <f t="shared" si="12"/>
        <v>0</v>
      </c>
      <c r="G240" s="161"/>
      <c r="H240" s="142"/>
      <c r="I240" s="130" t="e">
        <f>VLOOKUP(H240,Presupuesto!$B$11:$C$565,2,0)</f>
        <v>#N/A</v>
      </c>
      <c r="J240" s="98" t="str">
        <f t="shared" si="13"/>
        <v>Desarrollo del Sistema de Educación Superior</v>
      </c>
      <c r="K240" s="98" t="s">
        <v>412</v>
      </c>
    </row>
    <row r="241" spans="3:11" hidden="1" x14ac:dyDescent="0.25">
      <c r="C241" s="141"/>
      <c r="D241" s="158"/>
      <c r="E241" s="123"/>
      <c r="F241" s="97">
        <f t="shared" si="12"/>
        <v>0</v>
      </c>
      <c r="G241" s="161"/>
      <c r="H241" s="142"/>
      <c r="I241" s="130" t="e">
        <f>VLOOKUP(H241,Presupuesto!$B$11:$C$565,2,0)</f>
        <v>#N/A</v>
      </c>
      <c r="J241" s="98" t="str">
        <f t="shared" si="13"/>
        <v>Desarrollo del Sistema de Educación Superior</v>
      </c>
      <c r="K241" s="98" t="s">
        <v>412</v>
      </c>
    </row>
    <row r="242" spans="3:11" hidden="1" x14ac:dyDescent="0.25">
      <c r="C242" s="141"/>
      <c r="D242" s="158"/>
      <c r="E242" s="123"/>
      <c r="F242" s="97">
        <f t="shared" si="12"/>
        <v>0</v>
      </c>
      <c r="G242" s="161"/>
      <c r="H242" s="142"/>
      <c r="I242" s="130" t="e">
        <f>VLOOKUP(H242,Presupuesto!$B$11:$C$565,2,0)</f>
        <v>#N/A</v>
      </c>
      <c r="J242" s="98" t="str">
        <f t="shared" si="13"/>
        <v>Desarrollo del Sistema de Educación Superior</v>
      </c>
      <c r="K242" s="98" t="s">
        <v>401</v>
      </c>
    </row>
    <row r="243" spans="3:11" hidden="1" x14ac:dyDescent="0.25">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hidden="1" x14ac:dyDescent="0.25">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hidden="1" x14ac:dyDescent="0.25">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hidden="1" x14ac:dyDescent="0.25">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hidden="1" x14ac:dyDescent="0.25">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hidden="1" x14ac:dyDescent="0.25">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hidden="1" x14ac:dyDescent="0.25">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hidden="1" x14ac:dyDescent="0.25">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hidden="1" x14ac:dyDescent="0.25">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hidden="1" x14ac:dyDescent="0.25">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hidden="1" x14ac:dyDescent="0.25">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hidden="1" x14ac:dyDescent="0.25">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hidden="1" x14ac:dyDescent="0.25">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hidden="1" x14ac:dyDescent="0.25">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hidden="1" x14ac:dyDescent="0.25">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hidden="1" x14ac:dyDescent="0.25">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hidden="1" x14ac:dyDescent="0.25">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hidden="1" x14ac:dyDescent="0.25">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hidden="1" x14ac:dyDescent="0.25">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hidden="1" x14ac:dyDescent="0.25">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hidden="1" x14ac:dyDescent="0.25">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hidden="1" x14ac:dyDescent="0.25">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hidden="1" x14ac:dyDescent="0.25">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hidden="1" x14ac:dyDescent="0.25">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hidden="1" x14ac:dyDescent="0.25">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hidden="1" x14ac:dyDescent="0.25">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hidden="1" x14ac:dyDescent="0.25">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hidden="1" x14ac:dyDescent="0.25">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hidden="1"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x14ac:dyDescent="0.3"/>
    <row r="274" spans="3:11" ht="15.75" thickBot="1" x14ac:dyDescent="0.3">
      <c r="C274" s="157" t="s">
        <v>53</v>
      </c>
      <c r="D274" s="374">
        <f>SUM(F281:F315)</f>
        <v>16250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70" t="s">
        <v>1545</v>
      </c>
      <c r="E277" s="93"/>
      <c r="F277" s="93"/>
      <c r="G277" s="93"/>
      <c r="H277" s="76"/>
      <c r="I277" s="76"/>
      <c r="J277" s="76"/>
      <c r="K277" s="112"/>
    </row>
    <row r="278" spans="3:11" ht="18.75" x14ac:dyDescent="0.25">
      <c r="C278" s="211" t="str">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Instalacion Software de caja para la automatizacion de cobro de los servicios del plan de Arbitrio y otros en los Centros Regionales</v>
      </c>
      <c r="D278" s="31"/>
      <c r="E278" s="93"/>
      <c r="F278" s="93"/>
      <c r="G278" s="93"/>
      <c r="H278" s="76"/>
      <c r="I278" s="76"/>
      <c r="J278" s="76"/>
      <c r="K278" s="112"/>
    </row>
    <row r="279" spans="3:11" ht="15.75" thickBot="1" x14ac:dyDescent="0.3">
      <c r="F279" s="93"/>
      <c r="G279" s="76"/>
      <c r="H279" s="76"/>
      <c r="I279" s="76"/>
    </row>
    <row r="280" spans="3:11" ht="15.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21" t="s">
        <v>438</v>
      </c>
      <c r="D281" s="222">
        <v>25</v>
      </c>
      <c r="E281" s="220">
        <f>HLOOKUP(C281,$AH$2:$BU$3,2,0)</f>
        <v>650</v>
      </c>
      <c r="F281" s="97">
        <f t="shared" ref="F281:F315" si="14">D281*E281</f>
        <v>16250</v>
      </c>
      <c r="G281" s="161" t="s">
        <v>129</v>
      </c>
      <c r="H281" s="142" t="s">
        <v>761</v>
      </c>
      <c r="I281" s="130" t="str">
        <f>VLOOKUP(H281,Presupuesto!$B$11:$C$565,2,0)</f>
        <v>VIATICOS NACIONALES</v>
      </c>
      <c r="J281" s="219" t="s">
        <v>1478</v>
      </c>
      <c r="K281" s="98" t="s">
        <v>401</v>
      </c>
    </row>
    <row r="282" spans="3:11" hidden="1" x14ac:dyDescent="0.25">
      <c r="C282" s="141"/>
      <c r="D282" s="158"/>
      <c r="E282" s="123"/>
      <c r="F282" s="97">
        <f t="shared" si="14"/>
        <v>0</v>
      </c>
      <c r="G282" s="161"/>
      <c r="H282" s="142"/>
      <c r="I282" s="130" t="e">
        <f>VLOOKUP(H282,Presupuesto!$B$11:$C$565,2,0)</f>
        <v>#N/A</v>
      </c>
      <c r="J282" s="98" t="str">
        <f>$J$281</f>
        <v>Desarrollo del Sistema de Educación Superior</v>
      </c>
      <c r="K282" s="98" t="s">
        <v>412</v>
      </c>
    </row>
    <row r="283" spans="3:11" hidden="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hidden="1" x14ac:dyDescent="0.25">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hidden="1" x14ac:dyDescent="0.25">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hidden="1" x14ac:dyDescent="0.25">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hidden="1" x14ac:dyDescent="0.25">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hidden="1" x14ac:dyDescent="0.25">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hidden="1" x14ac:dyDescent="0.25">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hidden="1" x14ac:dyDescent="0.25">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hidden="1" x14ac:dyDescent="0.25">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hidden="1" x14ac:dyDescent="0.25">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hidden="1" x14ac:dyDescent="0.25">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hidden="1" x14ac:dyDescent="0.25">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hidden="1" x14ac:dyDescent="0.25">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hidden="1" x14ac:dyDescent="0.25">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hidden="1" x14ac:dyDescent="0.25">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hidden="1" x14ac:dyDescent="0.25">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hidden="1" x14ac:dyDescent="0.25">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hidden="1" x14ac:dyDescent="0.25">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hidden="1" x14ac:dyDescent="0.25">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hidden="1" x14ac:dyDescent="0.25">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hidden="1" x14ac:dyDescent="0.25">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hidden="1" x14ac:dyDescent="0.25">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hidden="1" x14ac:dyDescent="0.25">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hidden="1" x14ac:dyDescent="0.25">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hidden="1" x14ac:dyDescent="0.25">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hidden="1" x14ac:dyDescent="0.25">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hidden="1" x14ac:dyDescent="0.25">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hidden="1" x14ac:dyDescent="0.25">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hidden="1" x14ac:dyDescent="0.25">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hidden="1" x14ac:dyDescent="0.25">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hidden="1" x14ac:dyDescent="0.25">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hidden="1" x14ac:dyDescent="0.25">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hidden="1"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x14ac:dyDescent="0.25">
      <c r="F317" s="90"/>
      <c r="G317" s="89"/>
      <c r="H317" s="90"/>
      <c r="I317" s="90"/>
    </row>
    <row r="318" spans="3:11" ht="15.75" hidden="1" thickBot="1" x14ac:dyDescent="0.3">
      <c r="C318" s="157" t="s">
        <v>53</v>
      </c>
      <c r="D318" s="374">
        <f>SUM(F325:F359)</f>
        <v>0</v>
      </c>
      <c r="F318" s="70"/>
      <c r="G318" s="79"/>
      <c r="H318" s="70"/>
      <c r="I318" s="70"/>
    </row>
    <row r="319" spans="3:11" hidden="1" x14ac:dyDescent="0.25">
      <c r="C319" s="70"/>
      <c r="D319" s="31"/>
      <c r="E319" s="93"/>
      <c r="F319" s="93"/>
      <c r="G319" s="93"/>
      <c r="H319" s="76"/>
      <c r="I319" s="76"/>
      <c r="J319" s="76"/>
      <c r="K319" s="112"/>
    </row>
    <row r="320" spans="3:11" hidden="1" x14ac:dyDescent="0.25">
      <c r="C320" s="70"/>
      <c r="D320" s="31"/>
      <c r="E320" s="93"/>
      <c r="F320" s="93"/>
      <c r="G320" s="93"/>
      <c r="H320" s="76"/>
      <c r="I320" s="76"/>
      <c r="J320" s="76"/>
      <c r="K320" s="112"/>
    </row>
    <row r="321" spans="3:11" ht="15.75" hidden="1" x14ac:dyDescent="0.25">
      <c r="C321" s="202" t="s">
        <v>392</v>
      </c>
      <c r="D321" s="370" t="s">
        <v>1545</v>
      </c>
      <c r="E321" s="93"/>
      <c r="F321" s="93"/>
      <c r="G321" s="93"/>
      <c r="H321" s="76"/>
      <c r="I321" s="76"/>
      <c r="J321" s="76"/>
      <c r="K321" s="112"/>
    </row>
    <row r="322" spans="3:11" ht="18.75" hidden="1" x14ac:dyDescent="0.25">
      <c r="C322" s="211"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Instalacion Software de caja para la automatizacion de cobro de los servicios del plan de Arbitrio y otros en los Centros Regionales</v>
      </c>
      <c r="D322" s="31"/>
      <c r="E322" s="93"/>
      <c r="F322" s="93"/>
      <c r="G322" s="93"/>
      <c r="H322" s="76"/>
      <c r="I322" s="76"/>
      <c r="J322" s="76"/>
      <c r="K322" s="112"/>
    </row>
    <row r="323" spans="3:11" ht="15.75" hidden="1" thickBot="1" x14ac:dyDescent="0.3">
      <c r="F323" s="93"/>
      <c r="G323" s="76"/>
      <c r="H323" s="76"/>
      <c r="I323" s="76"/>
    </row>
    <row r="324" spans="3:11" ht="15.75" hidden="1" thickBot="1" x14ac:dyDescent="0.3">
      <c r="C324" s="129" t="s">
        <v>44</v>
      </c>
      <c r="D324" s="129" t="s">
        <v>55</v>
      </c>
      <c r="E324" s="136" t="s">
        <v>57</v>
      </c>
      <c r="F324" s="135" t="s">
        <v>27</v>
      </c>
      <c r="G324" s="133" t="s">
        <v>131</v>
      </c>
      <c r="H324" s="136" t="s">
        <v>46</v>
      </c>
      <c r="I324" s="133" t="s">
        <v>132</v>
      </c>
      <c r="J324" s="133" t="s">
        <v>410</v>
      </c>
      <c r="K324" s="133" t="s">
        <v>411</v>
      </c>
    </row>
    <row r="325" spans="3:11" hidden="1" x14ac:dyDescent="0.25">
      <c r="C325" s="221" t="s">
        <v>438</v>
      </c>
      <c r="D325" s="222"/>
      <c r="E325" s="220">
        <f>HLOOKUP(C325,$AH$2:$BU$3,2,0)</f>
        <v>650</v>
      </c>
      <c r="F325" s="97">
        <f t="shared" ref="F325:F359" si="16">D325*E325</f>
        <v>0</v>
      </c>
      <c r="G325" s="161"/>
      <c r="H325" s="142"/>
      <c r="I325" s="130" t="e">
        <f>VLOOKUP(H325,Presupuesto!$B$11:$C$565,2,0)</f>
        <v>#N/A</v>
      </c>
      <c r="J325" s="219" t="s">
        <v>1478</v>
      </c>
      <c r="K325" s="98" t="s">
        <v>403</v>
      </c>
    </row>
    <row r="326" spans="3:11" hidden="1" x14ac:dyDescent="0.25">
      <c r="C326" s="141"/>
      <c r="D326" s="158"/>
      <c r="E326" s="123"/>
      <c r="F326" s="97">
        <f t="shared" si="16"/>
        <v>0</v>
      </c>
      <c r="G326" s="161"/>
      <c r="H326" s="142"/>
      <c r="I326" s="130" t="e">
        <f>VLOOKUP(H326,Presupuesto!$B$11:$C$565,2,0)</f>
        <v>#N/A</v>
      </c>
      <c r="J326" s="98" t="str">
        <f>$J$325</f>
        <v>Desarrollo del Sistema de Educación Superior</v>
      </c>
      <c r="K326" s="98" t="s">
        <v>412</v>
      </c>
    </row>
    <row r="327" spans="3:11" hidden="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hidden="1" x14ac:dyDescent="0.25">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hidden="1" x14ac:dyDescent="0.25">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hidden="1" x14ac:dyDescent="0.25">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hidden="1" x14ac:dyDescent="0.25">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hidden="1" x14ac:dyDescent="0.25">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hidden="1" x14ac:dyDescent="0.25">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hidden="1" x14ac:dyDescent="0.25">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hidden="1" x14ac:dyDescent="0.25">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hidden="1" x14ac:dyDescent="0.25">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hidden="1" x14ac:dyDescent="0.25">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hidden="1" x14ac:dyDescent="0.25">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hidden="1" x14ac:dyDescent="0.25">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hidden="1" x14ac:dyDescent="0.25">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hidden="1" x14ac:dyDescent="0.25">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hidden="1" x14ac:dyDescent="0.25">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hidden="1" x14ac:dyDescent="0.25">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hidden="1" x14ac:dyDescent="0.25">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hidden="1" x14ac:dyDescent="0.25">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hidden="1" x14ac:dyDescent="0.25">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hidden="1" x14ac:dyDescent="0.25">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hidden="1" x14ac:dyDescent="0.25">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hidden="1" x14ac:dyDescent="0.25">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hidden="1" x14ac:dyDescent="0.25">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hidden="1" x14ac:dyDescent="0.25">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hidden="1" x14ac:dyDescent="0.25">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hidden="1" x14ac:dyDescent="0.25">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hidden="1" x14ac:dyDescent="0.25">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hidden="1" x14ac:dyDescent="0.25">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hidden="1" x14ac:dyDescent="0.25">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hidden="1" x14ac:dyDescent="0.25">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hidden="1" x14ac:dyDescent="0.25">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hidden="1"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x14ac:dyDescent="0.3"/>
    <row r="363" spans="3:11" ht="15.75" thickBot="1" x14ac:dyDescent="0.3">
      <c r="C363" s="157" t="s">
        <v>53</v>
      </c>
      <c r="D363" s="374">
        <f>SUM(F370:F404)</f>
        <v>17500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70" t="s">
        <v>1545</v>
      </c>
      <c r="E366" s="93"/>
      <c r="F366" s="93"/>
      <c r="G366" s="93"/>
      <c r="H366" s="76"/>
      <c r="I366" s="76"/>
      <c r="J366" s="76"/>
      <c r="K366" s="112"/>
    </row>
    <row r="367" spans="3:11" ht="18.75" x14ac:dyDescent="0.25">
      <c r="C367" s="211" t="str">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Instalacion Software de caja para la automatizacion de cobro de los servicios del plan de Arbitrio y otros en los Centros Regionales</v>
      </c>
      <c r="D367" s="31"/>
      <c r="E367" s="93"/>
      <c r="F367" s="93"/>
      <c r="G367" s="93"/>
      <c r="H367" s="76"/>
      <c r="I367" s="76"/>
      <c r="J367" s="76"/>
      <c r="K367" s="112"/>
    </row>
    <row r="368" spans="3:11" ht="15.75" thickBot="1" x14ac:dyDescent="0.3">
      <c r="F368" s="93"/>
      <c r="G368" s="76"/>
      <c r="H368" s="76"/>
      <c r="I368" s="76"/>
    </row>
    <row r="369" spans="3:11" ht="15.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221" t="s">
        <v>432</v>
      </c>
      <c r="D370" s="222">
        <v>10</v>
      </c>
      <c r="E370" s="220">
        <f>HLOOKUP(C370,$AH$2:$BU$3,2,0)</f>
        <v>1750</v>
      </c>
      <c r="F370" s="97">
        <f t="shared" ref="F370:F404" si="18">D370*E370</f>
        <v>17500</v>
      </c>
      <c r="G370" s="161" t="s">
        <v>129</v>
      </c>
      <c r="H370" s="142" t="s">
        <v>761</v>
      </c>
      <c r="I370" s="130" t="str">
        <f>VLOOKUP(H370,Presupuesto!$B$11:$C$565,2,0)</f>
        <v>VIATICOS NACIONALES</v>
      </c>
      <c r="J370" s="219" t="s">
        <v>1478</v>
      </c>
      <c r="K370" s="98" t="s">
        <v>401</v>
      </c>
    </row>
    <row r="371" spans="3:11" hidden="1" x14ac:dyDescent="0.25">
      <c r="C371" s="141"/>
      <c r="D371" s="158"/>
      <c r="E371" s="123"/>
      <c r="F371" s="97">
        <f t="shared" si="18"/>
        <v>0</v>
      </c>
      <c r="G371" s="161"/>
      <c r="H371" s="142"/>
      <c r="I371" s="130" t="e">
        <f>VLOOKUP(H371,Presupuesto!$B$11:$C$565,2,0)</f>
        <v>#N/A</v>
      </c>
      <c r="J371" s="98" t="str">
        <f>$J$370</f>
        <v>Desarrollo del Sistema de Educación Superior</v>
      </c>
      <c r="K371" s="98" t="s">
        <v>412</v>
      </c>
    </row>
    <row r="372" spans="3:11" hidden="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hidden="1" x14ac:dyDescent="0.25">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hidden="1" x14ac:dyDescent="0.25">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hidden="1" x14ac:dyDescent="0.25">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hidden="1" x14ac:dyDescent="0.25">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hidden="1" x14ac:dyDescent="0.25">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hidden="1" x14ac:dyDescent="0.25">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hidden="1" x14ac:dyDescent="0.25">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hidden="1" x14ac:dyDescent="0.25">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hidden="1" x14ac:dyDescent="0.25">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hidden="1" x14ac:dyDescent="0.25">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hidden="1" x14ac:dyDescent="0.25">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hidden="1" x14ac:dyDescent="0.25">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hidden="1" x14ac:dyDescent="0.25">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hidden="1" x14ac:dyDescent="0.25">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hidden="1" x14ac:dyDescent="0.25">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hidden="1" x14ac:dyDescent="0.25">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hidden="1" x14ac:dyDescent="0.25">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hidden="1" x14ac:dyDescent="0.25">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hidden="1" x14ac:dyDescent="0.25">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hidden="1" x14ac:dyDescent="0.25">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hidden="1" x14ac:dyDescent="0.25">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hidden="1" x14ac:dyDescent="0.25">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hidden="1" x14ac:dyDescent="0.25">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hidden="1" x14ac:dyDescent="0.25">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hidden="1" x14ac:dyDescent="0.25">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hidden="1" x14ac:dyDescent="0.25">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hidden="1" x14ac:dyDescent="0.25">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hidden="1" x14ac:dyDescent="0.25">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hidden="1" x14ac:dyDescent="0.25">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hidden="1" x14ac:dyDescent="0.25">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hidden="1" x14ac:dyDescent="0.25">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hidden="1"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x14ac:dyDescent="0.3">
      <c r="F406" s="90"/>
      <c r="G406" s="89"/>
      <c r="H406" s="90"/>
      <c r="I406" s="90"/>
    </row>
    <row r="407" spans="3:11" ht="15.75" thickBot="1" x14ac:dyDescent="0.3">
      <c r="C407" s="157" t="s">
        <v>53</v>
      </c>
      <c r="D407" s="374">
        <f>SUM(F414:F448)</f>
        <v>9000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70" t="s">
        <v>1545</v>
      </c>
      <c r="E410" s="93"/>
      <c r="F410" s="93"/>
      <c r="G410" s="93"/>
      <c r="H410" s="76"/>
      <c r="I410" s="76"/>
      <c r="J410" s="76"/>
      <c r="K410" s="112"/>
    </row>
    <row r="411" spans="3:11" ht="18.75" x14ac:dyDescent="0.25">
      <c r="C411" s="211" t="str">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Instalacion Software de caja para la automatizacion de cobro de los servicios del plan de Arbitrio y otros en los Centros Regionales</v>
      </c>
      <c r="D411" s="31"/>
      <c r="E411" s="93"/>
      <c r="F411" s="93"/>
      <c r="G411" s="93"/>
      <c r="H411" s="76"/>
      <c r="I411" s="76"/>
      <c r="J411" s="76"/>
      <c r="K411" s="112"/>
    </row>
    <row r="412" spans="3:11" ht="15.75" thickBot="1" x14ac:dyDescent="0.3">
      <c r="F412" s="93"/>
      <c r="G412" s="76"/>
      <c r="H412" s="76"/>
      <c r="I412" s="76"/>
    </row>
    <row r="413" spans="3:11" ht="15.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21" t="s">
        <v>434</v>
      </c>
      <c r="D414" s="222">
        <v>10</v>
      </c>
      <c r="E414" s="220">
        <f>HLOOKUP(C414,$AH$2:$BU$3,2,0)</f>
        <v>900</v>
      </c>
      <c r="F414" s="97">
        <f t="shared" ref="F414:F448" si="20">D414*E414</f>
        <v>9000</v>
      </c>
      <c r="G414" s="161" t="s">
        <v>129</v>
      </c>
      <c r="H414" s="142" t="s">
        <v>761</v>
      </c>
      <c r="I414" s="130" t="str">
        <f>VLOOKUP(H414,Presupuesto!$B$11:$C$565,2,0)</f>
        <v>VIATICOS NACIONALES</v>
      </c>
      <c r="J414" s="219" t="s">
        <v>1478</v>
      </c>
      <c r="K414" s="98" t="s">
        <v>401</v>
      </c>
    </row>
    <row r="415" spans="3:11" hidden="1" x14ac:dyDescent="0.25">
      <c r="C415" s="141"/>
      <c r="D415" s="158"/>
      <c r="E415" s="123"/>
      <c r="F415" s="97">
        <f t="shared" si="20"/>
        <v>0</v>
      </c>
      <c r="G415" s="161"/>
      <c r="H415" s="142"/>
      <c r="I415" s="130" t="e">
        <f>VLOOKUP(H415,Presupuesto!$B$11:$C$565,2,0)</f>
        <v>#N/A</v>
      </c>
      <c r="J415" s="98" t="str">
        <f>$J$414</f>
        <v>Desarrollo del Sistema de Educación Superior</v>
      </c>
      <c r="K415" s="98" t="s">
        <v>412</v>
      </c>
    </row>
    <row r="416" spans="3:11" hidden="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hidden="1" x14ac:dyDescent="0.25">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hidden="1" x14ac:dyDescent="0.25">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hidden="1" x14ac:dyDescent="0.25">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hidden="1" x14ac:dyDescent="0.25">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hidden="1" x14ac:dyDescent="0.25">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hidden="1" x14ac:dyDescent="0.25">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hidden="1" x14ac:dyDescent="0.25">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hidden="1" x14ac:dyDescent="0.25">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hidden="1" x14ac:dyDescent="0.25">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hidden="1" x14ac:dyDescent="0.25">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hidden="1" x14ac:dyDescent="0.25">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hidden="1" x14ac:dyDescent="0.25">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hidden="1" x14ac:dyDescent="0.25">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hidden="1" x14ac:dyDescent="0.25">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hidden="1" x14ac:dyDescent="0.25">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hidden="1" x14ac:dyDescent="0.25">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hidden="1" x14ac:dyDescent="0.25">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hidden="1" x14ac:dyDescent="0.25">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hidden="1" x14ac:dyDescent="0.25">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hidden="1" x14ac:dyDescent="0.25">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hidden="1" x14ac:dyDescent="0.25">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hidden="1" x14ac:dyDescent="0.25">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hidden="1" x14ac:dyDescent="0.25">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hidden="1" x14ac:dyDescent="0.25">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hidden="1" x14ac:dyDescent="0.25">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hidden="1" x14ac:dyDescent="0.25">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hidden="1" x14ac:dyDescent="0.25">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hidden="1" x14ac:dyDescent="0.25">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hidden="1" x14ac:dyDescent="0.25">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hidden="1" x14ac:dyDescent="0.25">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hidden="1" x14ac:dyDescent="0.25">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hidden="1"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x14ac:dyDescent="0.3"/>
    <row r="451" spans="3:11" ht="15.75" thickBot="1" x14ac:dyDescent="0.3">
      <c r="C451" s="157" t="s">
        <v>53</v>
      </c>
      <c r="D451" s="374">
        <f>SUM(F458:F492)</f>
        <v>50000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70" t="s">
        <v>1545</v>
      </c>
      <c r="E454" s="93"/>
      <c r="F454" s="93"/>
      <c r="G454" s="93"/>
      <c r="H454" s="76"/>
      <c r="I454" s="76"/>
      <c r="J454" s="76"/>
      <c r="K454" s="112"/>
    </row>
    <row r="455" spans="3:11" ht="18.75" x14ac:dyDescent="0.25">
      <c r="C455" s="211" t="str">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Instalacion Software de caja para la automatizacion de cobro de los servicios del plan de Arbitrio y otros en los Centros Regionales</v>
      </c>
      <c r="D455" s="31"/>
      <c r="E455" s="93"/>
      <c r="F455" s="93"/>
      <c r="G455" s="93"/>
      <c r="H455" s="76"/>
      <c r="I455" s="76"/>
      <c r="J455" s="76"/>
      <c r="K455" s="112"/>
    </row>
    <row r="456" spans="3:11" ht="15.75" thickBot="1" x14ac:dyDescent="0.3">
      <c r="F456" s="93"/>
      <c r="G456" s="76"/>
      <c r="H456" s="76"/>
      <c r="I456" s="76"/>
    </row>
    <row r="457" spans="3:11" ht="15.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221" t="s">
        <v>428</v>
      </c>
      <c r="D458" s="222">
        <v>25</v>
      </c>
      <c r="E458" s="220">
        <f>HLOOKUP(C458,$AH$2:$BU$3,2,0)</f>
        <v>2000</v>
      </c>
      <c r="F458" s="97">
        <f t="shared" ref="F458:F492" si="22">D458*E458</f>
        <v>50000</v>
      </c>
      <c r="G458" s="161" t="s">
        <v>129</v>
      </c>
      <c r="H458" s="142" t="s">
        <v>761</v>
      </c>
      <c r="I458" s="130" t="str">
        <f>VLOOKUP(H458,Presupuesto!$B$11:$C$565,2,0)</f>
        <v>VIATICOS NACIONALES</v>
      </c>
      <c r="J458" s="219" t="s">
        <v>1478</v>
      </c>
      <c r="K458" s="98" t="s">
        <v>401</v>
      </c>
    </row>
    <row r="459" spans="3:11" hidden="1" x14ac:dyDescent="0.25">
      <c r="C459" s="141"/>
      <c r="D459" s="158"/>
      <c r="E459" s="123"/>
      <c r="F459" s="97">
        <f t="shared" si="22"/>
        <v>0</v>
      </c>
      <c r="G459" s="161"/>
      <c r="H459" s="142"/>
      <c r="I459" s="130" t="e">
        <f>VLOOKUP(H459,Presupuesto!$B$11:$C$565,2,0)</f>
        <v>#N/A</v>
      </c>
      <c r="J459" s="98" t="str">
        <f>$J$458</f>
        <v>Desarrollo del Sistema de Educación Superior</v>
      </c>
      <c r="K459" s="98" t="s">
        <v>412</v>
      </c>
    </row>
    <row r="460" spans="3:11" hidden="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hidden="1" x14ac:dyDescent="0.25">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hidden="1" x14ac:dyDescent="0.25">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hidden="1" x14ac:dyDescent="0.25">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hidden="1" x14ac:dyDescent="0.25">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hidden="1" x14ac:dyDescent="0.25">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hidden="1" x14ac:dyDescent="0.25">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hidden="1" x14ac:dyDescent="0.25">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hidden="1" x14ac:dyDescent="0.25">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hidden="1" x14ac:dyDescent="0.25">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hidden="1" x14ac:dyDescent="0.25">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hidden="1" x14ac:dyDescent="0.25">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hidden="1" x14ac:dyDescent="0.25">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hidden="1" x14ac:dyDescent="0.25">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hidden="1" x14ac:dyDescent="0.25">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hidden="1" x14ac:dyDescent="0.25">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hidden="1" x14ac:dyDescent="0.25">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hidden="1" x14ac:dyDescent="0.25">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hidden="1" x14ac:dyDescent="0.25">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hidden="1" x14ac:dyDescent="0.25">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hidden="1" x14ac:dyDescent="0.25">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hidden="1" x14ac:dyDescent="0.25">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hidden="1" x14ac:dyDescent="0.25">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hidden="1" x14ac:dyDescent="0.25">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hidden="1" x14ac:dyDescent="0.25">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hidden="1" x14ac:dyDescent="0.25">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hidden="1" x14ac:dyDescent="0.25">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hidden="1" x14ac:dyDescent="0.25">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hidden="1" x14ac:dyDescent="0.25">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hidden="1" x14ac:dyDescent="0.25">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hidden="1" x14ac:dyDescent="0.25">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hidden="1" x14ac:dyDescent="0.25">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hidden="1"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x14ac:dyDescent="0.3">
      <c r="F494" s="90"/>
      <c r="G494" s="89"/>
      <c r="H494" s="90"/>
      <c r="I494" s="90"/>
    </row>
    <row r="495" spans="3:11" ht="15.75" thickBot="1" x14ac:dyDescent="0.3">
      <c r="C495" s="157" t="s">
        <v>53</v>
      </c>
      <c r="D495" s="374">
        <f>SUM(F502:F536)</f>
        <v>50000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70" t="s">
        <v>1545</v>
      </c>
      <c r="E498" s="93"/>
      <c r="F498" s="93"/>
      <c r="G498" s="93"/>
      <c r="H498" s="76"/>
      <c r="I498" s="76"/>
      <c r="J498" s="76"/>
      <c r="K498" s="112"/>
    </row>
    <row r="499" spans="3:11" ht="18.75" x14ac:dyDescent="0.25">
      <c r="C499" s="211" t="str">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Instalacion Software de caja para la automatizacion de cobro de los servicios del plan de Arbitrio y otros en los Centros Regionales</v>
      </c>
      <c r="D499" s="31"/>
      <c r="E499" s="93"/>
      <c r="F499" s="93"/>
      <c r="G499" s="93"/>
      <c r="H499" s="76"/>
      <c r="I499" s="76"/>
      <c r="J499" s="76"/>
      <c r="K499" s="112"/>
    </row>
    <row r="500" spans="3:11" ht="15.75" thickBot="1" x14ac:dyDescent="0.3">
      <c r="F500" s="93"/>
      <c r="G500" s="76"/>
      <c r="H500" s="76"/>
      <c r="I500" s="76"/>
    </row>
    <row r="501" spans="3:11" ht="15.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221" t="s">
        <v>428</v>
      </c>
      <c r="D502" s="222">
        <v>25</v>
      </c>
      <c r="E502" s="220">
        <f>HLOOKUP(C502,$AH$2:$BU$3,2,0)</f>
        <v>2000</v>
      </c>
      <c r="F502" s="97">
        <f t="shared" ref="F502:F536" si="24">D502*E502</f>
        <v>50000</v>
      </c>
      <c r="G502" s="161" t="s">
        <v>129</v>
      </c>
      <c r="H502" s="142" t="s">
        <v>761</v>
      </c>
      <c r="I502" s="130" t="str">
        <f>VLOOKUP(H502,Presupuesto!$B$11:$C$565,2,0)</f>
        <v>VIATICOS NACIONALES</v>
      </c>
      <c r="J502" s="219" t="s">
        <v>1478</v>
      </c>
      <c r="K502" s="98" t="s">
        <v>403</v>
      </c>
    </row>
    <row r="503" spans="3:11" hidden="1" x14ac:dyDescent="0.25">
      <c r="C503" s="141"/>
      <c r="D503" s="158"/>
      <c r="E503" s="123"/>
      <c r="F503" s="97">
        <f t="shared" si="24"/>
        <v>0</v>
      </c>
      <c r="G503" s="161"/>
      <c r="H503" s="142"/>
      <c r="I503" s="130" t="e">
        <f>VLOOKUP(H503,Presupuesto!$B$11:$C$565,2,0)</f>
        <v>#N/A</v>
      </c>
      <c r="J503" s="98" t="str">
        <f>$J$502</f>
        <v>Desarrollo del Sistema de Educación Superior</v>
      </c>
      <c r="K503" s="98" t="s">
        <v>412</v>
      </c>
    </row>
    <row r="504" spans="3:11" hidden="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hidden="1" x14ac:dyDescent="0.25">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hidden="1" x14ac:dyDescent="0.25">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hidden="1" x14ac:dyDescent="0.25">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hidden="1" x14ac:dyDescent="0.25">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hidden="1" x14ac:dyDescent="0.25">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hidden="1" x14ac:dyDescent="0.25">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hidden="1" x14ac:dyDescent="0.25">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hidden="1" x14ac:dyDescent="0.25">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hidden="1" x14ac:dyDescent="0.25">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hidden="1" x14ac:dyDescent="0.25">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hidden="1" x14ac:dyDescent="0.25">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hidden="1" x14ac:dyDescent="0.25">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hidden="1" x14ac:dyDescent="0.25">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hidden="1" x14ac:dyDescent="0.25">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hidden="1" x14ac:dyDescent="0.25">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hidden="1" x14ac:dyDescent="0.25">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hidden="1" x14ac:dyDescent="0.25">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hidden="1" x14ac:dyDescent="0.25">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hidden="1" x14ac:dyDescent="0.25">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hidden="1" x14ac:dyDescent="0.25">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hidden="1" x14ac:dyDescent="0.25">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hidden="1" x14ac:dyDescent="0.25">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hidden="1" x14ac:dyDescent="0.25">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hidden="1" x14ac:dyDescent="0.25">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hidden="1" x14ac:dyDescent="0.25">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hidden="1" x14ac:dyDescent="0.25">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hidden="1" x14ac:dyDescent="0.25">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hidden="1" x14ac:dyDescent="0.25">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hidden="1" x14ac:dyDescent="0.25">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hidden="1" x14ac:dyDescent="0.25">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hidden="1" x14ac:dyDescent="0.25">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hidden="1"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x14ac:dyDescent="0.3"/>
    <row r="539" spans="3:11" ht="15.75" thickBot="1" x14ac:dyDescent="0.3">
      <c r="C539" s="157" t="s">
        <v>53</v>
      </c>
      <c r="D539" s="374">
        <f>SUM(F546:F580)</f>
        <v>28750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70" t="s">
        <v>1545</v>
      </c>
      <c r="E542" s="93"/>
      <c r="F542" s="93"/>
      <c r="G542" s="93"/>
      <c r="H542" s="76"/>
      <c r="I542" s="76"/>
      <c r="J542" s="76"/>
      <c r="K542" s="112"/>
    </row>
    <row r="543" spans="3:11" ht="18.75" x14ac:dyDescent="0.25">
      <c r="C543" s="211" t="str">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Instalacion Software de caja para la automatizacion de cobro de los servicios del plan de Arbitrio y otros en los Centros Regionales</v>
      </c>
      <c r="D543" s="31"/>
      <c r="E543" s="93"/>
      <c r="F543" s="93"/>
      <c r="G543" s="93"/>
      <c r="H543" s="76"/>
      <c r="I543" s="76"/>
      <c r="J543" s="76"/>
      <c r="K543" s="112"/>
    </row>
    <row r="544" spans="3:11" ht="15.75" thickBot="1" x14ac:dyDescent="0.3">
      <c r="F544" s="93"/>
      <c r="G544" s="76"/>
      <c r="H544" s="76"/>
      <c r="I544" s="76"/>
    </row>
    <row r="545" spans="3:11" ht="15.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221" t="s">
        <v>430</v>
      </c>
      <c r="D546" s="222">
        <v>25</v>
      </c>
      <c r="E546" s="220">
        <f>HLOOKUP(C546,$AH$2:$BU$3,2,0)</f>
        <v>1150</v>
      </c>
      <c r="F546" s="97">
        <f t="shared" ref="F546:F580" si="26">D546*E546</f>
        <v>28750</v>
      </c>
      <c r="G546" s="161" t="s">
        <v>129</v>
      </c>
      <c r="H546" s="142" t="s">
        <v>761</v>
      </c>
      <c r="I546" s="130" t="str">
        <f>VLOOKUP(H546,Presupuesto!$B$11:$C$565,2,0)</f>
        <v>VIATICOS NACIONALES</v>
      </c>
      <c r="J546" s="219" t="s">
        <v>1478</v>
      </c>
      <c r="K546" s="98" t="s">
        <v>401</v>
      </c>
    </row>
    <row r="547" spans="3:11" hidden="1" x14ac:dyDescent="0.25">
      <c r="C547" s="141"/>
      <c r="D547" s="158"/>
      <c r="E547" s="123"/>
      <c r="F547" s="97">
        <f t="shared" si="26"/>
        <v>0</v>
      </c>
      <c r="G547" s="161"/>
      <c r="H547" s="142"/>
      <c r="I547" s="130" t="e">
        <f>VLOOKUP(H547,Presupuesto!$B$11:$C$565,2,0)</f>
        <v>#N/A</v>
      </c>
      <c r="J547" s="98" t="str">
        <f>$J$546</f>
        <v>Desarrollo del Sistema de Educación Superior</v>
      </c>
      <c r="K547" s="98" t="s">
        <v>412</v>
      </c>
    </row>
    <row r="548" spans="3:11" hidden="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hidden="1" x14ac:dyDescent="0.25">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hidden="1" x14ac:dyDescent="0.25">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hidden="1" x14ac:dyDescent="0.25">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hidden="1" x14ac:dyDescent="0.25">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hidden="1" x14ac:dyDescent="0.25">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hidden="1" x14ac:dyDescent="0.25">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hidden="1" x14ac:dyDescent="0.25">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hidden="1" x14ac:dyDescent="0.25">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hidden="1" x14ac:dyDescent="0.25">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hidden="1" x14ac:dyDescent="0.25">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hidden="1" x14ac:dyDescent="0.25">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hidden="1" x14ac:dyDescent="0.25">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hidden="1" x14ac:dyDescent="0.25">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hidden="1" x14ac:dyDescent="0.25">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hidden="1" x14ac:dyDescent="0.25">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hidden="1" x14ac:dyDescent="0.25">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hidden="1" x14ac:dyDescent="0.25">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hidden="1" x14ac:dyDescent="0.25">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hidden="1" x14ac:dyDescent="0.25">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hidden="1" x14ac:dyDescent="0.25">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hidden="1" x14ac:dyDescent="0.25">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hidden="1" x14ac:dyDescent="0.25">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hidden="1" x14ac:dyDescent="0.25">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hidden="1" x14ac:dyDescent="0.25">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hidden="1" x14ac:dyDescent="0.25">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hidden="1" x14ac:dyDescent="0.25">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hidden="1" x14ac:dyDescent="0.25">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hidden="1" x14ac:dyDescent="0.25">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hidden="1" x14ac:dyDescent="0.25">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hidden="1" x14ac:dyDescent="0.25">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hidden="1" x14ac:dyDescent="0.25">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hidden="1"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x14ac:dyDescent="0.3">
      <c r="F582" s="90"/>
      <c r="G582" s="89"/>
      <c r="H582" s="90"/>
      <c r="I582" s="90"/>
    </row>
    <row r="583" spans="3:11" ht="15.75" thickBot="1" x14ac:dyDescent="0.3">
      <c r="C583" s="157" t="s">
        <v>53</v>
      </c>
      <c r="D583" s="374">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70" t="s">
        <v>1545</v>
      </c>
      <c r="E586" s="93"/>
      <c r="F586" s="93"/>
      <c r="G586" s="93"/>
      <c r="H586" s="76"/>
      <c r="I586" s="76"/>
      <c r="J586" s="76"/>
      <c r="K586" s="112"/>
    </row>
    <row r="587" spans="3:11" ht="18.75" x14ac:dyDescent="0.25">
      <c r="C587" s="211" t="str">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Instalacion Software de caja para la automatizacion de cobro de los servicios del plan de Arbitrio y otros en los Centros Regionales</v>
      </c>
      <c r="D587" s="31"/>
      <c r="E587" s="93"/>
      <c r="F587" s="93"/>
      <c r="G587" s="93"/>
      <c r="H587" s="76"/>
      <c r="I587" s="76"/>
      <c r="J587" s="76"/>
      <c r="K587" s="112"/>
    </row>
    <row r="588" spans="3:11" ht="15.75" thickBot="1" x14ac:dyDescent="0.3">
      <c r="F588" s="93"/>
      <c r="G588" s="76"/>
      <c r="H588" s="76"/>
      <c r="I588" s="76"/>
    </row>
    <row r="589" spans="3:11" ht="15.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21" t="s">
        <v>430</v>
      </c>
      <c r="D590" s="222"/>
      <c r="E590" s="220">
        <f>HLOOKUP(C590,$AH$2:$BU$3,2,0)</f>
        <v>1150</v>
      </c>
      <c r="F590" s="97">
        <f t="shared" ref="F590:F624" si="28">D590*E590</f>
        <v>0</v>
      </c>
      <c r="G590" s="161" t="s">
        <v>129</v>
      </c>
      <c r="H590" s="142"/>
      <c r="I590" s="130" t="e">
        <f>VLOOKUP(H590,Presupuesto!$B$11:$C$565,2,0)</f>
        <v>#N/A</v>
      </c>
      <c r="J590" s="219" t="s">
        <v>1478</v>
      </c>
      <c r="K590" s="98" t="s">
        <v>403</v>
      </c>
    </row>
    <row r="591" spans="3:11" hidden="1" x14ac:dyDescent="0.25">
      <c r="C591" s="141"/>
      <c r="D591" s="158"/>
      <c r="E591" s="123"/>
      <c r="F591" s="97">
        <f t="shared" si="28"/>
        <v>0</v>
      </c>
      <c r="G591" s="161"/>
      <c r="H591" s="142"/>
      <c r="I591" s="130" t="e">
        <f>VLOOKUP(H591,Presupuesto!$B$11:$C$565,2,0)</f>
        <v>#N/A</v>
      </c>
      <c r="J591" s="98" t="str">
        <f>$J$590</f>
        <v>Desarrollo del Sistema de Educación Superior</v>
      </c>
      <c r="K591" s="98" t="s">
        <v>412</v>
      </c>
    </row>
    <row r="592" spans="3:11" hidden="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hidden="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hidden="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hidden="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hidden="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hidden="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hidden="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hidden="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hidden="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hidden="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hidden="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hidden="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hidden="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hidden="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hidden="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hidden="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hidden="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hidden="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hidden="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hidden="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hidden="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hidden="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hidden="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hidden="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hidden="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hidden="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hidden="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hidden="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hidden="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hidden="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hidden="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hidden="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hidden="1"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74">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70"/>
      <c r="E630" s="93"/>
      <c r="F630" s="93"/>
      <c r="G630" s="93"/>
      <c r="H630" s="76"/>
      <c r="I630" s="76"/>
      <c r="J630" s="76"/>
      <c r="K630" s="112"/>
    </row>
    <row r="631" spans="3:11" ht="18.75" x14ac:dyDescent="0.2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x14ac:dyDescent="0.3">
      <c r="F632" s="93"/>
      <c r="G632" s="76"/>
      <c r="H632" s="76"/>
      <c r="I632" s="76"/>
    </row>
    <row r="633" spans="3:11" ht="15.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21" t="s">
        <v>439</v>
      </c>
      <c r="D634" s="222"/>
      <c r="E634" s="220">
        <f>HLOOKUP(C634,$AH$2:$BU$3,2,0)</f>
        <v>620</v>
      </c>
      <c r="F634" s="97">
        <f t="shared" ref="F634:F668" si="30">D634*E634</f>
        <v>0</v>
      </c>
      <c r="G634" s="161"/>
      <c r="H634" s="142"/>
      <c r="I634" s="130" t="e">
        <f>VLOOKUP(H634,Presupuesto!$B$11:$C$565,2,0)</f>
        <v>#N/A</v>
      </c>
      <c r="J634" s="219" t="s">
        <v>1478</v>
      </c>
      <c r="K634" s="98" t="s">
        <v>394</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412</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74">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70"/>
      <c r="E674" s="93"/>
      <c r="F674" s="93"/>
      <c r="G674" s="93"/>
      <c r="H674" s="76"/>
      <c r="I674" s="76"/>
      <c r="J674" s="76"/>
      <c r="K674" s="112"/>
    </row>
    <row r="675" spans="3:11" ht="18.75" x14ac:dyDescent="0.2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x14ac:dyDescent="0.3">
      <c r="F676" s="93"/>
      <c r="G676" s="76"/>
      <c r="H676" s="76"/>
      <c r="I676" s="76"/>
    </row>
    <row r="677" spans="3:11" ht="15.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21" t="s">
        <v>439</v>
      </c>
      <c r="D678" s="222"/>
      <c r="E678" s="220">
        <f>HLOOKUP(C678,$AH$2:$BU$3,2,0)</f>
        <v>620</v>
      </c>
      <c r="F678" s="97">
        <f t="shared" ref="F678:F712" si="32">D678*E678</f>
        <v>0</v>
      </c>
      <c r="G678" s="161"/>
      <c r="H678" s="142"/>
      <c r="I678" s="130" t="e">
        <f>VLOOKUP(H678,Presupuesto!$B$11:$C$565,2,0)</f>
        <v>#N/A</v>
      </c>
      <c r="J678" s="219" t="s">
        <v>1478</v>
      </c>
      <c r="K678" s="98" t="s">
        <v>394</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412</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74">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70"/>
      <c r="E718" s="93"/>
      <c r="F718" s="93"/>
      <c r="G718" s="93"/>
      <c r="H718" s="76"/>
      <c r="I718" s="76"/>
      <c r="J718" s="76"/>
      <c r="K718" s="112"/>
    </row>
    <row r="719" spans="3:11" ht="18.75" x14ac:dyDescent="0.2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x14ac:dyDescent="0.3">
      <c r="F720" s="93"/>
      <c r="G720" s="76"/>
      <c r="H720" s="76"/>
      <c r="I720" s="76"/>
    </row>
    <row r="721" spans="3:11" ht="15.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21" t="s">
        <v>439</v>
      </c>
      <c r="D722" s="222"/>
      <c r="E722" s="220">
        <f>HLOOKUP(C722,$AH$2:$BU$3,2,0)</f>
        <v>620</v>
      </c>
      <c r="F722" s="97">
        <f t="shared" ref="F722:F756" si="34">D722*E722</f>
        <v>0</v>
      </c>
      <c r="G722" s="161"/>
      <c r="H722" s="142"/>
      <c r="I722" s="130" t="e">
        <f>VLOOKUP(H722,Presupuesto!$B$11:$C$565,2,0)</f>
        <v>#N/A</v>
      </c>
      <c r="J722" s="219" t="s">
        <v>1478</v>
      </c>
      <c r="K722" s="98" t="s">
        <v>394</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412</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x14ac:dyDescent="0.3">
      <c r="F758" s="90"/>
      <c r="G758" s="89"/>
      <c r="H758" s="90"/>
      <c r="I758" s="90"/>
    </row>
    <row r="759" spans="3:11" ht="15.75" thickBot="1" x14ac:dyDescent="0.3">
      <c r="C759" s="157" t="s">
        <v>53</v>
      </c>
      <c r="D759" s="374">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70"/>
      <c r="E762" s="93"/>
      <c r="F762" s="93"/>
      <c r="G762" s="93"/>
      <c r="H762" s="76"/>
      <c r="I762" s="76"/>
      <c r="J762" s="76"/>
      <c r="K762" s="112"/>
    </row>
    <row r="763" spans="3:11" ht="18.75" x14ac:dyDescent="0.2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15.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21" t="s">
        <v>439</v>
      </c>
      <c r="D766" s="222"/>
      <c r="E766" s="220">
        <f>HLOOKUP(C766,$AH$2:$BU$3,2,0)</f>
        <v>620</v>
      </c>
      <c r="F766" s="97">
        <f t="shared" ref="F766:F800" si="36">D766*E766</f>
        <v>0</v>
      </c>
      <c r="G766" s="161"/>
      <c r="H766" s="142"/>
      <c r="I766" s="130" t="e">
        <f>VLOOKUP(H766,Presupuesto!$B$11:$C$565,2,0)</f>
        <v>#N/A</v>
      </c>
      <c r="J766" s="219" t="s">
        <v>1478</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74">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70"/>
      <c r="E806" s="93"/>
      <c r="F806" s="93"/>
      <c r="G806" s="93"/>
      <c r="H806" s="76"/>
      <c r="I806" s="76"/>
      <c r="J806" s="76"/>
      <c r="K806" s="112"/>
    </row>
    <row r="807" spans="3:11" ht="18.75" x14ac:dyDescent="0.2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15.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21" t="s">
        <v>439</v>
      </c>
      <c r="D810" s="222"/>
      <c r="E810" s="220">
        <f>HLOOKUP(C810,$AH$2:$BU$3,2,0)</f>
        <v>620</v>
      </c>
      <c r="F810" s="97">
        <f t="shared" ref="F810:F844" si="38">D810*E810</f>
        <v>0</v>
      </c>
      <c r="G810" s="161"/>
      <c r="H810" s="142"/>
      <c r="I810" s="130" t="e">
        <f>VLOOKUP(H810,Presupuesto!$B$11:$C$565,2,0)</f>
        <v>#N/A</v>
      </c>
      <c r="J810" s="219" t="s">
        <v>1478</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74">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70"/>
      <c r="E850" s="93"/>
      <c r="F850" s="93"/>
      <c r="G850" s="93"/>
      <c r="H850" s="76"/>
      <c r="I850" s="76"/>
      <c r="J850" s="76"/>
      <c r="K850" s="112"/>
    </row>
    <row r="851" spans="3:11"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15.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21" t="s">
        <v>439</v>
      </c>
      <c r="D854" s="222"/>
      <c r="E854" s="220">
        <f>HLOOKUP(C854,$AH$2:$BU$3,2,0)</f>
        <v>620</v>
      </c>
      <c r="F854" s="97">
        <f t="shared" ref="F854:F888" si="40">D854*E854</f>
        <v>0</v>
      </c>
      <c r="G854" s="161"/>
      <c r="H854" s="142"/>
      <c r="I854" s="130" t="e">
        <f>VLOOKUP(H854,Presupuesto!$B$11:$C$565,2,0)</f>
        <v>#N/A</v>
      </c>
      <c r="J854" s="219" t="s">
        <v>1478</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854:H888 H149:H183 H105:H139 H237:H271 H193:H227 H325:H359 H281:H315 H370:H404 H414:H448 H458:H492 H502:H536 H546:H580 H634:H668 H678:H712 H722:H756 H766:H800 H810:H844 H590:H624">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1478</v>
      </c>
      <c r="Q2" s="122" t="s">
        <v>1516</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9" t="s">
        <v>1453</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1453</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1453</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1453</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DELL</cp:lastModifiedBy>
  <cp:lastPrinted>2014-04-11T16:36:49Z</cp:lastPrinted>
  <dcterms:created xsi:type="dcterms:W3CDTF">2010-05-02T01:28:32Z</dcterms:created>
  <dcterms:modified xsi:type="dcterms:W3CDTF">2015-10-02T23:18:33Z</dcterms:modified>
</cp:coreProperties>
</file>