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7" firstSheet="5" activeTab="21"/>
  </bookViews>
  <sheets>
    <sheet name="CME VACIO" sheetId="4" state="hidden" r:id="rId1"/>
    <sheet name="Cuadro Resumen" sheetId="27" r:id="rId2"/>
    <sheet name="Presupuesto" sheetId="38" r:id="rId3"/>
    <sheet name="1. TALLERES SEMINARIOS" sheetId="7" state="hidden" r:id="rId4"/>
    <sheet name="2. CONTRATACION DE PERSONAL" sheetId="8" state="hidden" r:id="rId5"/>
    <sheet name="3. EQUIPO DE OFICINA" sheetId="9" r:id="rId6"/>
    <sheet name="4. EQUIPO TECNOLÓGICOS" sheetId="10" r:id="rId7"/>
    <sheet name="5. ACTIVIDADES ESPECIALES" sheetId="12" state="hidden"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Asegura. de la Calid. y M" sheetId="33" state="hidden" r:id="rId19"/>
    <sheet name="9. Cultura de Inno. Insti..." sheetId="47"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TECNOLÓGICOS'!$J$11:$J$281</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10" i="9" l="1"/>
  <c r="D5" i="9"/>
  <c r="P27" i="24" l="1"/>
  <c r="D22" i="38"/>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5" i="10"/>
  <c r="C242" i="10"/>
  <c r="C219" i="10"/>
  <c r="C196" i="10"/>
  <c r="C173" i="10"/>
  <c r="C150" i="10"/>
  <c r="C127" i="10"/>
  <c r="C104" i="10"/>
  <c r="C81" i="10"/>
  <c r="C58"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5"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P28" i="24"/>
  <c r="P29" i="24"/>
  <c r="O30" i="24"/>
  <c r="P30" i="24"/>
  <c r="O31" i="24"/>
  <c r="P31" i="24"/>
  <c r="O32" i="24"/>
  <c r="P32" i="24"/>
  <c r="O33" i="24"/>
  <c r="P33" i="24"/>
  <c r="O34" i="24"/>
  <c r="P34" i="24"/>
  <c r="O35" i="24"/>
  <c r="P35" i="24"/>
  <c r="O36" i="24"/>
  <c r="P36" i="24"/>
  <c r="O37"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1" i="10"/>
  <c r="J50" i="10"/>
  <c r="J49" i="10"/>
  <c r="J48" i="10"/>
  <c r="J47" i="10"/>
  <c r="J46" i="10"/>
  <c r="J45" i="10"/>
  <c r="J44" i="10"/>
  <c r="J43" i="10"/>
  <c r="J42" i="10"/>
  <c r="J41" i="10"/>
  <c r="J40" i="10"/>
  <c r="J39" i="10"/>
  <c r="J74" i="10"/>
  <c r="J73" i="10"/>
  <c r="J72" i="10"/>
  <c r="J71" i="10"/>
  <c r="J70" i="10"/>
  <c r="J69" i="10"/>
  <c r="J68" i="10"/>
  <c r="J67" i="10"/>
  <c r="J66" i="10"/>
  <c r="J65" i="10"/>
  <c r="J64" i="10"/>
  <c r="J63" i="10"/>
  <c r="J62" i="10"/>
  <c r="J97" i="10"/>
  <c r="J96" i="10"/>
  <c r="J95" i="10"/>
  <c r="J94" i="10"/>
  <c r="J93" i="10"/>
  <c r="J92" i="10"/>
  <c r="J91" i="10"/>
  <c r="J90" i="10"/>
  <c r="J89" i="10"/>
  <c r="J88" i="10"/>
  <c r="J87" i="10"/>
  <c r="J86" i="10"/>
  <c r="J85" i="10"/>
  <c r="J120" i="10"/>
  <c r="J119" i="10"/>
  <c r="J118" i="10"/>
  <c r="J117" i="10"/>
  <c r="J116" i="10"/>
  <c r="J115" i="10"/>
  <c r="J114" i="10"/>
  <c r="J113" i="10"/>
  <c r="J112" i="10"/>
  <c r="J111" i="10"/>
  <c r="J110" i="10"/>
  <c r="J109" i="10"/>
  <c r="J108" i="10"/>
  <c r="J143" i="10"/>
  <c r="J142" i="10"/>
  <c r="J141" i="10"/>
  <c r="J140" i="10"/>
  <c r="J139" i="10"/>
  <c r="J138" i="10"/>
  <c r="J137" i="10"/>
  <c r="J136" i="10"/>
  <c r="J135" i="10"/>
  <c r="J134" i="10"/>
  <c r="J133" i="10"/>
  <c r="J132" i="10"/>
  <c r="J131" i="10"/>
  <c r="J166" i="10"/>
  <c r="J165" i="10"/>
  <c r="J164" i="10"/>
  <c r="J163" i="10"/>
  <c r="J162" i="10"/>
  <c r="J161" i="10"/>
  <c r="J160" i="10"/>
  <c r="J159" i="10"/>
  <c r="J158" i="10"/>
  <c r="J157" i="10"/>
  <c r="J156" i="10"/>
  <c r="J155" i="10"/>
  <c r="J154" i="10"/>
  <c r="J189" i="10"/>
  <c r="J188" i="10"/>
  <c r="J187" i="10"/>
  <c r="J186" i="10"/>
  <c r="J185" i="10"/>
  <c r="J184" i="10"/>
  <c r="J183" i="10"/>
  <c r="J182" i="10"/>
  <c r="J181" i="10"/>
  <c r="J180" i="10"/>
  <c r="J179" i="10"/>
  <c r="J178" i="10"/>
  <c r="J177" i="10"/>
  <c r="J212" i="10"/>
  <c r="J211" i="10"/>
  <c r="J210" i="10"/>
  <c r="J209" i="10"/>
  <c r="J208" i="10"/>
  <c r="J207" i="10"/>
  <c r="J206" i="10"/>
  <c r="J205" i="10"/>
  <c r="J204" i="10"/>
  <c r="J203" i="10"/>
  <c r="J202" i="10"/>
  <c r="J201" i="10"/>
  <c r="J200" i="10"/>
  <c r="J235" i="10"/>
  <c r="J234" i="10"/>
  <c r="J233" i="10"/>
  <c r="J232" i="10"/>
  <c r="J231" i="10"/>
  <c r="J230" i="10"/>
  <c r="J229" i="10"/>
  <c r="J228" i="10"/>
  <c r="J227" i="10"/>
  <c r="J226" i="10"/>
  <c r="J225" i="10"/>
  <c r="J224" i="10"/>
  <c r="J223" i="10"/>
  <c r="J258" i="10"/>
  <c r="J257" i="10"/>
  <c r="J256" i="10"/>
  <c r="J255" i="10"/>
  <c r="J254" i="10"/>
  <c r="J253" i="10"/>
  <c r="J252" i="10"/>
  <c r="J251" i="10"/>
  <c r="J250" i="10"/>
  <c r="J249" i="10"/>
  <c r="J248" i="10"/>
  <c r="J247" i="10"/>
  <c r="J246" i="10"/>
  <c r="J281" i="10"/>
  <c r="J280" i="10"/>
  <c r="J279" i="10"/>
  <c r="J278" i="10"/>
  <c r="J277" i="10"/>
  <c r="J276" i="10"/>
  <c r="J275" i="10"/>
  <c r="J274" i="10"/>
  <c r="J273" i="10"/>
  <c r="J272" i="10"/>
  <c r="J271" i="10"/>
  <c r="J270" i="10"/>
  <c r="J269" i="10"/>
  <c r="I281" i="10"/>
  <c r="F281" i="10"/>
  <c r="I280" i="10"/>
  <c r="F280" i="10"/>
  <c r="I279" i="10"/>
  <c r="F279" i="10"/>
  <c r="I278" i="10"/>
  <c r="F278" i="10"/>
  <c r="I277" i="10"/>
  <c r="F277" i="10"/>
  <c r="I276" i="10"/>
  <c r="F276" i="10"/>
  <c r="I275" i="10"/>
  <c r="F275" i="10"/>
  <c r="I274" i="10"/>
  <c r="F274" i="10"/>
  <c r="I273" i="10"/>
  <c r="F273" i="10"/>
  <c r="I272" i="10"/>
  <c r="F272" i="10"/>
  <c r="I271" i="10"/>
  <c r="F271" i="10"/>
  <c r="I270" i="10"/>
  <c r="F270" i="10"/>
  <c r="I269" i="10"/>
  <c r="E269" i="10"/>
  <c r="F269" i="10" s="1"/>
  <c r="I268" i="10"/>
  <c r="E268" i="10"/>
  <c r="F268" i="10" s="1"/>
  <c r="I258" i="10"/>
  <c r="F258" i="10"/>
  <c r="I257" i="10"/>
  <c r="F257" i="10"/>
  <c r="I256" i="10"/>
  <c r="F256" i="10"/>
  <c r="I255" i="10"/>
  <c r="F255" i="10"/>
  <c r="I254" i="10"/>
  <c r="F254" i="10"/>
  <c r="I253" i="10"/>
  <c r="F253" i="10"/>
  <c r="I252" i="10"/>
  <c r="F252" i="10"/>
  <c r="I251" i="10"/>
  <c r="F251" i="10"/>
  <c r="I250" i="10"/>
  <c r="F250" i="10"/>
  <c r="I249" i="10"/>
  <c r="F249" i="10"/>
  <c r="I248" i="10"/>
  <c r="F248" i="10"/>
  <c r="I247" i="10"/>
  <c r="F247" i="10"/>
  <c r="I246" i="10"/>
  <c r="E246" i="10"/>
  <c r="F246" i="10" s="1"/>
  <c r="I245" i="10"/>
  <c r="E245" i="10"/>
  <c r="F245" i="10" s="1"/>
  <c r="I235" i="10"/>
  <c r="F235" i="10"/>
  <c r="I234" i="10"/>
  <c r="F234" i="10"/>
  <c r="I233" i="10"/>
  <c r="F233" i="10"/>
  <c r="I232" i="10"/>
  <c r="F232" i="10"/>
  <c r="I231" i="10"/>
  <c r="F231" i="10"/>
  <c r="I230" i="10"/>
  <c r="F230" i="10"/>
  <c r="I229" i="10"/>
  <c r="F229" i="10"/>
  <c r="I228" i="10"/>
  <c r="F228" i="10"/>
  <c r="I227" i="10"/>
  <c r="F227" i="10"/>
  <c r="I226" i="10"/>
  <c r="F226" i="10"/>
  <c r="I225" i="10"/>
  <c r="F225" i="10"/>
  <c r="I224" i="10"/>
  <c r="F224" i="10"/>
  <c r="I223" i="10"/>
  <c r="E223" i="10"/>
  <c r="F223" i="10" s="1"/>
  <c r="I222" i="10"/>
  <c r="E222" i="10"/>
  <c r="F222" i="10" s="1"/>
  <c r="I212" i="10"/>
  <c r="F212" i="10"/>
  <c r="I211" i="10"/>
  <c r="F211" i="10"/>
  <c r="I210" i="10"/>
  <c r="F210" i="10"/>
  <c r="I209" i="10"/>
  <c r="F209" i="10"/>
  <c r="I208" i="10"/>
  <c r="F208" i="10"/>
  <c r="I207" i="10"/>
  <c r="F207" i="10"/>
  <c r="I206" i="10"/>
  <c r="F206" i="10"/>
  <c r="I205" i="10"/>
  <c r="F205" i="10"/>
  <c r="I204" i="10"/>
  <c r="F204" i="10"/>
  <c r="I203" i="10"/>
  <c r="F203" i="10"/>
  <c r="I202" i="10"/>
  <c r="F202" i="10"/>
  <c r="I201" i="10"/>
  <c r="F201" i="10"/>
  <c r="I200" i="10"/>
  <c r="E200" i="10"/>
  <c r="F200" i="10" s="1"/>
  <c r="I199" i="10"/>
  <c r="E199" i="10"/>
  <c r="F199" i="10" s="1"/>
  <c r="I189" i="10"/>
  <c r="F189" i="10"/>
  <c r="I188" i="10"/>
  <c r="F188" i="10"/>
  <c r="I187" i="10"/>
  <c r="F187" i="10"/>
  <c r="I186" i="10"/>
  <c r="F186" i="10"/>
  <c r="I185" i="10"/>
  <c r="F185" i="10"/>
  <c r="I184" i="10"/>
  <c r="F184" i="10"/>
  <c r="I183" i="10"/>
  <c r="F183" i="10"/>
  <c r="I182" i="10"/>
  <c r="F182" i="10"/>
  <c r="I181" i="10"/>
  <c r="F181" i="10"/>
  <c r="I180" i="10"/>
  <c r="F180" i="10"/>
  <c r="I179" i="10"/>
  <c r="F179" i="10"/>
  <c r="I178" i="10"/>
  <c r="F178" i="10"/>
  <c r="I177" i="10"/>
  <c r="E177" i="10"/>
  <c r="F177" i="10" s="1"/>
  <c r="I176" i="10"/>
  <c r="E176" i="10"/>
  <c r="F176" i="10" s="1"/>
  <c r="I166" i="10"/>
  <c r="F166" i="10"/>
  <c r="I165" i="10"/>
  <c r="F165" i="10"/>
  <c r="I164" i="10"/>
  <c r="F164" i="10"/>
  <c r="I163" i="10"/>
  <c r="F163" i="10"/>
  <c r="I162" i="10"/>
  <c r="F162" i="10"/>
  <c r="I161" i="10"/>
  <c r="F161" i="10"/>
  <c r="I160" i="10"/>
  <c r="F160" i="10"/>
  <c r="I159" i="10"/>
  <c r="F159" i="10"/>
  <c r="I158" i="10"/>
  <c r="F158" i="10"/>
  <c r="I157" i="10"/>
  <c r="F157" i="10"/>
  <c r="I156" i="10"/>
  <c r="F156" i="10"/>
  <c r="I155" i="10"/>
  <c r="F155" i="10"/>
  <c r="I154" i="10"/>
  <c r="E154" i="10"/>
  <c r="F154" i="10" s="1"/>
  <c r="I153" i="10"/>
  <c r="E153" i="10"/>
  <c r="F153" i="10" s="1"/>
  <c r="I143" i="10"/>
  <c r="F143" i="10"/>
  <c r="I142" i="10"/>
  <c r="F142" i="10"/>
  <c r="I141" i="10"/>
  <c r="F141" i="10"/>
  <c r="I140" i="10"/>
  <c r="F140" i="10"/>
  <c r="I139" i="10"/>
  <c r="F139" i="10"/>
  <c r="I138" i="10"/>
  <c r="F138" i="10"/>
  <c r="I137" i="10"/>
  <c r="F137" i="10"/>
  <c r="I136" i="10"/>
  <c r="F136" i="10"/>
  <c r="I135" i="10"/>
  <c r="F135" i="10"/>
  <c r="I134" i="10"/>
  <c r="F134" i="10"/>
  <c r="I133" i="10"/>
  <c r="F133" i="10"/>
  <c r="I132" i="10"/>
  <c r="F132" i="10"/>
  <c r="I131" i="10"/>
  <c r="E131" i="10"/>
  <c r="F131" i="10" s="1"/>
  <c r="I130" i="10"/>
  <c r="E130" i="10"/>
  <c r="F130" i="10" s="1"/>
  <c r="I120" i="10"/>
  <c r="F120" i="10"/>
  <c r="I119" i="10"/>
  <c r="F119" i="10"/>
  <c r="I118" i="10"/>
  <c r="F118" i="10"/>
  <c r="I117" i="10"/>
  <c r="F117" i="10"/>
  <c r="I116" i="10"/>
  <c r="F116" i="10"/>
  <c r="I115" i="10"/>
  <c r="F115" i="10"/>
  <c r="I114" i="10"/>
  <c r="F114" i="10"/>
  <c r="I113" i="10"/>
  <c r="F113" i="10"/>
  <c r="I112" i="10"/>
  <c r="F112" i="10"/>
  <c r="I111" i="10"/>
  <c r="F111" i="10"/>
  <c r="I110" i="10"/>
  <c r="F110" i="10"/>
  <c r="I109" i="10"/>
  <c r="F109" i="10"/>
  <c r="I108" i="10"/>
  <c r="E108" i="10"/>
  <c r="F108" i="10" s="1"/>
  <c r="I107" i="10"/>
  <c r="E107" i="10"/>
  <c r="F107" i="10" s="1"/>
  <c r="I97" i="10"/>
  <c r="F97" i="10"/>
  <c r="I96" i="10"/>
  <c r="F96" i="10"/>
  <c r="I95" i="10"/>
  <c r="F95" i="10"/>
  <c r="I94" i="10"/>
  <c r="F94" i="10"/>
  <c r="I93" i="10"/>
  <c r="F93" i="10"/>
  <c r="I92" i="10"/>
  <c r="F92" i="10"/>
  <c r="I91" i="10"/>
  <c r="F91" i="10"/>
  <c r="I90" i="10"/>
  <c r="F90" i="10"/>
  <c r="I89" i="10"/>
  <c r="F89" i="10"/>
  <c r="I88" i="10"/>
  <c r="F88" i="10"/>
  <c r="I87" i="10"/>
  <c r="F87" i="10"/>
  <c r="I86" i="10"/>
  <c r="F86" i="10"/>
  <c r="I85" i="10"/>
  <c r="E85" i="10"/>
  <c r="F85" i="10" s="1"/>
  <c r="I84" i="10"/>
  <c r="E84" i="10"/>
  <c r="F84" i="10" s="1"/>
  <c r="I74" i="10"/>
  <c r="F74" i="10"/>
  <c r="I73" i="10"/>
  <c r="F73" i="10"/>
  <c r="I72" i="10"/>
  <c r="F72" i="10"/>
  <c r="I71" i="10"/>
  <c r="F71" i="10"/>
  <c r="I70" i="10"/>
  <c r="F70" i="10"/>
  <c r="I69" i="10"/>
  <c r="F69" i="10"/>
  <c r="I68" i="10"/>
  <c r="F68" i="10"/>
  <c r="I67" i="10"/>
  <c r="F67" i="10"/>
  <c r="I66" i="10"/>
  <c r="F66" i="10"/>
  <c r="I65" i="10"/>
  <c r="F65" i="10"/>
  <c r="I64" i="10"/>
  <c r="F64" i="10"/>
  <c r="I63" i="10"/>
  <c r="F63" i="10"/>
  <c r="I62" i="10"/>
  <c r="E62" i="10"/>
  <c r="F62" i="10" s="1"/>
  <c r="I61" i="10"/>
  <c r="E61" i="10"/>
  <c r="F61" i="10" s="1"/>
  <c r="I51" i="10"/>
  <c r="F51" i="10"/>
  <c r="I50" i="10"/>
  <c r="F50" i="10"/>
  <c r="I49" i="10"/>
  <c r="F49" i="10"/>
  <c r="I48" i="10"/>
  <c r="F48" i="10"/>
  <c r="I47" i="10"/>
  <c r="F47" i="10"/>
  <c r="I46" i="10"/>
  <c r="F46" i="10"/>
  <c r="I45" i="10"/>
  <c r="F45" i="10"/>
  <c r="I44" i="10"/>
  <c r="F44" i="10"/>
  <c r="I43" i="10"/>
  <c r="F43" i="10"/>
  <c r="I42" i="10"/>
  <c r="F42" i="10"/>
  <c r="I41" i="10"/>
  <c r="F41" i="10"/>
  <c r="I40" i="10"/>
  <c r="F40" i="10"/>
  <c r="I39" i="10"/>
  <c r="E39" i="10"/>
  <c r="F39" i="10" s="1"/>
  <c r="I38" i="10"/>
  <c r="E38" i="10"/>
  <c r="F38"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s="1"/>
  <c r="I216" i="9"/>
  <c r="F216" i="9"/>
  <c r="I215" i="9"/>
  <c r="F215" i="9"/>
  <c r="I214" i="9"/>
  <c r="F214" i="9"/>
  <c r="I213" i="9"/>
  <c r="F213" i="9"/>
  <c r="I212" i="9"/>
  <c r="F212" i="9"/>
  <c r="I211" i="9"/>
  <c r="F211" i="9"/>
  <c r="I210" i="9"/>
  <c r="F210" i="9"/>
  <c r="I209" i="9"/>
  <c r="F209" i="9"/>
  <c r="I208" i="9"/>
  <c r="F208" i="9"/>
  <c r="I207" i="9"/>
  <c r="F207" i="9"/>
  <c r="D200" i="9" s="1"/>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s="1"/>
  <c r="I140" i="9"/>
  <c r="F140" i="9"/>
  <c r="I139" i="9"/>
  <c r="F139" i="9"/>
  <c r="I138" i="9"/>
  <c r="F138" i="9"/>
  <c r="I137" i="9"/>
  <c r="F137" i="9"/>
  <c r="I136" i="9"/>
  <c r="F136" i="9"/>
  <c r="I135" i="9"/>
  <c r="F135" i="9"/>
  <c r="I134" i="9"/>
  <c r="F134" i="9"/>
  <c r="I133" i="9"/>
  <c r="F133" i="9"/>
  <c r="I132" i="9"/>
  <c r="F132" i="9"/>
  <c r="I131" i="9"/>
  <c r="F131" i="9"/>
  <c r="D124" i="9" s="1"/>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180" i="8" l="1"/>
  <c r="G180" i="8" s="1"/>
  <c r="F420" i="8"/>
  <c r="G42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67" i="9"/>
  <c r="D86" i="9"/>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1" i="10"/>
  <c r="D54" i="10"/>
  <c r="D146" i="10"/>
  <c r="D238" i="10"/>
  <c r="D261" i="10"/>
  <c r="D100" i="10"/>
  <c r="D192"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5" i="10"/>
  <c r="D169" i="10"/>
  <c r="D123" i="10"/>
  <c r="D77"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P39" i="24"/>
  <c r="I18" i="27" s="1"/>
  <c r="O43" i="30"/>
  <c r="P4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F314" i="38"/>
  <c r="J314" i="38" s="1"/>
  <c r="AM319" i="38"/>
  <c r="AQ317" i="38"/>
  <c r="AE321" i="38"/>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J385" i="38"/>
  <c r="AR392" i="38"/>
  <c r="H287" i="38"/>
  <c r="H315"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F17" i="12" s="1"/>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28"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Y191" i="38" l="1"/>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28" i="10"/>
  <c r="F27" i="10"/>
  <c r="E322" i="38" s="1"/>
  <c r="F322" i="38" s="1"/>
  <c r="F26" i="10"/>
  <c r="D100" i="27" s="1"/>
  <c r="F25" i="10"/>
  <c r="E317" i="38" s="1"/>
  <c r="F24" i="10"/>
  <c r="D98" i="27" s="1"/>
  <c r="F23" i="10"/>
  <c r="D95" i="27" s="1"/>
  <c r="F22" i="10"/>
  <c r="F21" i="10"/>
  <c r="D93" i="27" s="1"/>
  <c r="F20" i="10"/>
  <c r="F19" i="10"/>
  <c r="E349" i="38" s="1"/>
  <c r="F349" i="38" s="1"/>
  <c r="F18" i="10"/>
  <c r="D366" i="38" s="1"/>
  <c r="D345" i="38" s="1"/>
  <c r="D327" i="38" s="1"/>
  <c r="F17" i="10"/>
  <c r="E366" i="38" s="1"/>
  <c r="F26" i="9"/>
  <c r="F25" i="9"/>
  <c r="F24" i="9"/>
  <c r="F23" i="9"/>
  <c r="F22" i="9"/>
  <c r="D74" i="27" s="1"/>
  <c r="F21" i="9"/>
  <c r="D73" i="27" s="1"/>
  <c r="F20" i="9"/>
  <c r="F19" i="9"/>
  <c r="F18" i="9"/>
  <c r="F17" i="9"/>
  <c r="F66" i="8"/>
  <c r="G66" i="8" s="1"/>
  <c r="AB28" i="38" s="1"/>
  <c r="G64" i="8"/>
  <c r="G63" i="8"/>
  <c r="G61" i="8"/>
  <c r="AJ64" i="38" s="1"/>
  <c r="T10" i="4"/>
  <c r="T31" i="4" s="1"/>
  <c r="F317" i="38" l="1"/>
  <c r="E312" i="38"/>
  <c r="J322" i="38"/>
  <c r="H322" i="38"/>
  <c r="J349" i="38"/>
  <c r="H349" i="38"/>
  <c r="D94" i="27"/>
  <c r="E357" i="38"/>
  <c r="F357" i="38" s="1"/>
  <c r="I22" i="27"/>
  <c r="I25" i="27" s="1"/>
  <c r="I27" i="27" s="1"/>
  <c r="Y162" i="38"/>
  <c r="Y149" i="38" s="1"/>
  <c r="Y106" i="38" s="1"/>
  <c r="J243" i="38"/>
  <c r="H243" i="38"/>
  <c r="AD317" i="38"/>
  <c r="AE317" i="38" s="1"/>
  <c r="AR317" i="38" s="1"/>
  <c r="D99" i="27"/>
  <c r="AP348" i="38"/>
  <c r="AQ348" i="38" s="1"/>
  <c r="E348" i="38"/>
  <c r="F348" i="38" s="1"/>
  <c r="F366"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G60" i="8"/>
  <c r="F67" i="8"/>
  <c r="G67" i="8" s="1"/>
  <c r="AB29" i="38" s="1"/>
  <c r="D10" i="10"/>
  <c r="D5" i="10" s="1"/>
  <c r="C7" i="27" s="1"/>
  <c r="J357" i="38" l="1"/>
  <c r="H357" i="38"/>
  <c r="E222" i="38"/>
  <c r="F222" i="38" s="1"/>
  <c r="F312" i="38"/>
  <c r="J317" i="38"/>
  <c r="H317" i="38"/>
  <c r="AB64" i="38"/>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H312" i="38" l="1"/>
  <c r="J312" i="38"/>
  <c r="H222" i="38"/>
  <c r="J222"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C6" i="27"/>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<sst xmlns="http://schemas.openxmlformats.org/spreadsheetml/2006/main" count="13596" uniqueCount="1567">
  <si>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</si>
  <si>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</si>
  <si>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</si>
  <si>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</si>
  <si>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</si>
  <si>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</si>
  <si>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</si>
  <si>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</si>
  <si>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</si>
  <si>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</si>
  <si>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</si>
  <si>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</si>
  <si>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</si>
  <si>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</si>
  <si>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</si>
  <si>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</si>
  <si>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</si>
  <si>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</si>
  <si>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</si>
  <si>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</si>
  <si>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</si>
  <si>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</si>
  <si>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</si>
  <si>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</si>
  <si>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</si>
  <si>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</si>
  <si>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</si>
  <si>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</si>
  <si>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</si>
  <si>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</si>
  <si>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</si>
  <si>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</si>
  <si>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</si>
  <si>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</si>
  <si>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</si>
  <si>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</si>
  <si>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</si>
  <si>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</si>
  <si>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</si>
  <si>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</si>
  <si>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</si>
  <si>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</si>
  <si>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</si>
  <si>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</si>
  <si>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</si>
  <si>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</si>
  <si>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</si>
  <si>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</si>
  <si>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</si>
  <si>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</si>
  <si>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</si>
  <si>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</si>
  <si>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</si>
  <si>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</si>
  <si>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</si>
  <si>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</si>
  <si>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</si>
  <si>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</si>
  <si>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</si>
  <si>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</si>
  <si>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</si>
  <si>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</si>
  <si>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</si>
  <si>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</si>
  <si>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</si>
  <si>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</si>
  <si>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</si>
  <si>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</si>
  <si>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</si>
  <si>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</si>
  <si>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</si>
  <si>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</si>
  <si>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</si>
  <si>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</si>
  <si>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</si>
  <si>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</si>
  <si>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</si>
  <si>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</si>
  <si>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</si>
  <si>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</si>
  <si>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</si>
  <si>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</si>
  <si>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</si>
  <si>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</si>
  <si>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</si>
  <si>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</si>
  <si>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</si>
  <si>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</si>
  <si>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</si>
  <si>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</si>
  <si>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</si>
  <si>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</si>
  <si>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</si>
  <si>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</si>
  <si>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</si>
  <si>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</si>
  <si>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</si>
  <si>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</si>
  <si>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</si>
  <si>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</si>
  <si>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</si>
  <si>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</si>
  <si>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</si>
  <si>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</si>
  <si>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</si>
  <si>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</si>
  <si>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</si>
  <si>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</si>
  <si>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</si>
  <si>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</si>
  <si>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</si>
  <si>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</si>
  <si>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</si>
  <si>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</si>
  <si>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</si>
  <si>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</si>
  <si>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</si>
  <si>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</si>
  <si>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</si>
  <si>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</si>
  <si>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</si>
  <si>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</si>
  <si>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</si>
  <si>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</si>
  <si>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</si>
  <si>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</si>
  <si>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</si>
  <si>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</si>
  <si>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</si>
  <si>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</si>
  <si>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</si>
  <si>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</si>
  <si>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</si>
  <si>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</si>
  <si>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</si>
  <si>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</si>
  <si>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</si>
  <si>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</si>
  <si>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</si>
  <si>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</si>
  <si>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</si>
  <si>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</si>
  <si>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</si>
  <si>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</si>
  <si>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</si>
  <si>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</si>
  <si>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</si>
  <si>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</si>
  <si>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</si>
  <si>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</si>
  <si>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</si>
  <si>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</si>
  <si>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</si>
  <si>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</si>
  <si>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</si>
  <si>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</si>
  <si>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</si>
  <si>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</si>
  <si>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</si>
  <si>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</si>
  <si>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</si>
  <si>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</si>
  <si>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</si>
  <si>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</si>
  <si>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</si>
  <si>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</si>
  <si>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</si>
  <si>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</si>
  <si>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</si>
  <si>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</si>
  <si>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</si>
  <si>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</si>
  <si>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</si>
  <si>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</si>
  <si>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</si>
  <si>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</si>
  <si>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</si>
  <si>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</si>
  <si>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</si>
  <si>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</si>
  <si>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</si>
  <si>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</si>
  <si>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</si>
  <si>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</si>
  <si>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</si>
  <si>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</si>
  <si>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</si>
  <si>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</si>
  <si>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</si>
  <si>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</si>
  <si>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</si>
  <si>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</si>
  <si>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</si>
  <si>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</si>
  <si>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</si>
  <si>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</si>
  <si>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</si>
  <si>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</si>
  <si>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</si>
  <si>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</si>
  <si>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</si>
  <si>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</si>
  <si>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</si>
  <si>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</si>
  <si>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</si>
  <si>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</si>
  <si>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</si>
  <si>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</si>
  <si>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</si>
  <si>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</si>
  <si>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</si>
  <si>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</si>
  <si>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</si>
  <si>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</si>
  <si>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</si>
  <si>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</si>
  <si>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</si>
  <si>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</si>
  <si>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</si>
  <si>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</si>
  <si>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</si>
  <si>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</si>
  <si>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</si>
  <si>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</si>
  <si>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</si>
  <si>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</si>
  <si>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</si>
  <si>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</si>
  <si>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</si>
  <si>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</si>
  <si>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</si>
  <si>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</si>
  <si>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</si>
  <si>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</si>
  <si>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</si>
  <si>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</si>
  <si>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</si>
  <si>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</si>
  <si>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</si>
  <si>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</si>
  <si>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</si>
  <si>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</si>
  <si>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</si>
  <si>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</si>
  <si>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</si>
  <si>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</si>
  <si>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</si>
  <si>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</si>
  <si>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</si>
  <si>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</si>
  <si>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</si>
  <si>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</si>
  <si>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</si>
  <si>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</si>
  <si>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</si>
  <si>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</si>
  <si>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</si>
  <si>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</si>
  <si>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</si>
  <si>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</si>
  <si>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</si>
  <si>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</si>
  <si>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</si>
  <si>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</si>
  <si>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</si>
  <si>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</si>
  <si>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</si>
  <si>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</si>
  <si>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</si>
  <si>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</si>
  <si>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</si>
  <si>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</si>
  <si>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</si>
  <si>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</si>
  <si>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</si>
  <si>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</si>
  <si>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</si>
  <si>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</si>
  <si>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</si>
  <si>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</si>
  <si>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</si>
  <si>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</si>
  <si>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</si>
  <si>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</si>
  <si>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</si>
  <si>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</si>
  <si>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</si>
  <si>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</si>
  <si>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</si>
  <si>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</si>
  <si>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</si>
  <si>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</si>
  <si>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</si>
  <si>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</si>
  <si>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</si>
  <si>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</si>
  <si>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</si>
  <si>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</si>
  <si>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</si>
  <si>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</si>
  <si>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</si>
  <si>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</si>
  <si>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</si>
  <si>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</si>
  <si>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</si>
  <si>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</si>
  <si>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</si>
  <si>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</si>
  <si>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</si>
  <si>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</si>
  <si>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</si>
  <si>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</si>
  <si>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</si>
  <si>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</si>
  <si>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</si>
  <si>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</si>
  <si>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</si>
  <si>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</si>
  <si>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</si>
  <si>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</si>
  <si>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</si>
  <si>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</si>
  <si>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</si>
  <si>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</si>
  <si>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</si>
  <si>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</si>
  <si>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</si>
  <si>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</si>
  <si>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</si>
  <si>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</si>
  <si>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</si>
  <si>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</si>
  <si>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</si>
  <si>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</si>
  <si>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</si>
  <si>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</si>
  <si>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</si>
  <si>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</si>
  <si>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</si>
  <si>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</si>
  <si>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</si>
  <si>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</si>
  <si>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</si>
  <si>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</si>
  <si>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</si>
  <si>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</si>
  <si>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</si>
  <si>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</si>
  <si>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</si>
  <si>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</si>
  <si>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</si>
  <si>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</si>
  <si>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</si>
  <si>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</si>
  <si>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</si>
  <si>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</si>
  <si>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</si>
  <si>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</si>
  <si>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</si>
  <si>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</si>
  <si>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</si>
  <si>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</si>
  <si>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</si>
  <si>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</si>
  <si>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</si>
  <si>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</si>
  <si>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</si>
  <si>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</si>
  <si>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</si>
  <si>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</si>
  <si>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</si>
  <si>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</si>
  <si>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</si>
  <si>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</si>
  <si>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</si>
  <si>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</si>
  <si>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</si>
  <si>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</si>
  <si>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</si>
  <si>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</si>
  <si>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</si>
  <si>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</si>
  <si>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</si>
  <si>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</si>
  <si>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</si>
  <si>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</si>
  <si>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</si>
  <si>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</si>
  <si>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</si>
  <si>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</si>
  <si>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</si>
  <si>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</si>
  <si>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</si>
  <si>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</si>
  <si>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</si>
  <si>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</si>
  <si>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</si>
  <si>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</si>
  <si>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</si>
  <si>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</si>
  <si>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</si>
  <si>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</si>
  <si>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</si>
  <si>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</si>
  <si>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</si>
  <si>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</si>
  <si>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</si>
  <si>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</si>
  <si>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</si>
  <si>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</si>
  <si>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</si>
  <si>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</si>
  <si>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</si>
  <si>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</si>
  <si>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</si>
  <si>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</si>
  <si>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</si>
  <si>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</si>
  <si>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</si>
  <si>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</si>
  <si>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</si>
  <si>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</si>
  <si>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</si>
  <si>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</si>
  <si>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</si>
  <si>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</si>
  <si>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</si>
  <si>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</si>
  <si>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</si>
  <si>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</si>
  <si>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</si>
  <si>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</si>
  <si>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</si>
  <si>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</si>
  <si>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</si>
  <si>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</si>
  <si>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</si>
  <si>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</si>
  <si>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</si>
  <si>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</si>
  <si>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</si>
  <si>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</si>
  <si>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</si>
  <si>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</si>
  <si>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</si>
  <si>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</si>
  <si>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</si>
  <si>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</si>
  <si>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</si>
  <si>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</si>
  <si>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</si>
  <si>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</si>
  <si>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</si>
  <si>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</si>
  <si>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</si>
  <si>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</si>
  <si>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</si>
  <si>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</si>
  <si>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</si>
  <si>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</si>
  <si>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</si>
  <si>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</si>
  <si>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</si>
  <si>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</si>
  <si>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</si>
  <si>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</si>
  <si>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</si>
  <si>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</si>
  <si>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</si>
  <si>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</si>
  <si>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</si>
  <si>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</si>
  <si>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</si>
  <si>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</si>
  <si>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</si>
  <si>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</si>
  <si>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</si>
  <si>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</si>
  <si>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</si>
  <si>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</si>
  <si>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</si>
  <si>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</si>
  <si>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</si>
  <si>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</si>
  <si>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</si>
  <si>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</si>
  <si>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</si>
  <si>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</si>
  <si>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</si>
  <si>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</si>
  <si>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</si>
  <si>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</si>
  <si>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</si>
  <si>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</si>
  <si>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</si>
  <si>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</si>
  <si>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</si>
  <si>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</si>
  <si>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</si>
  <si>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</si>
  <si>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</si>
  <si>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</si>
  <si>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</si>
  <si>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</si>
  <si>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</si>
  <si>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</si>
  <si>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</si>
  <si>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</si>
  <si>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</si>
  <si>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</si>
  <si>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</si>
  <si>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</si>
  <si>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</si>
  <si>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</si>
  <si>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</si>
  <si>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</si>
  <si>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</si>
  <si>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</si>
  <si>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</si>
  <si>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</si>
  <si>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</si>
  <si>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</si>
  <si>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</si>
  <si>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</si>
  <si>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</si>
  <si>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</si>
  <si>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</si>
  <si>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</si>
  <si>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</si>
  <si>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</si>
  <si>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</si>
  <si>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</si>
  <si>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</si>
  <si>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</si>
  <si>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</si>
  <si>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</si>
  <si>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</si>
  <si>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</si>
  <si>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</si>
  <si>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</si>
  <si>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</si>
  <si>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</si>
  <si>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</si>
  <si>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</si>
  <si>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</si>
  <si>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</si>
  <si>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</si>
  <si>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</si>
  <si>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</si>
  <si>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</si>
  <si>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</si>
  <si>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</si>
  <si>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</si>
  <si>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</si>
  <si>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</si>
  <si>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</si>
  <si>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</si>
  <si>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</si>
  <si>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</si>
  <si>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</si>
  <si>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</si>
  <si>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</si>
  <si>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</si>
  <si>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</si>
  <si>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</si>
  <si>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</si>
  <si>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</si>
  <si>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</si>
  <si>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</si>
  <si>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</si>
  <si>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</si>
  <si>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</si>
  <si>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</si>
  <si>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</si>
  <si>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</si>
  <si>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</si>
  <si>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</si>
  <si>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</si>
  <si>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</si>
  <si>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</si>
  <si>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</si>
  <si>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</si>
  <si>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</si>
  <si>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</si>
  <si>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</si>
  <si>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</si>
  <si>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</si>
  <si>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</si>
  <si>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</si>
  <si>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</si>
  <si>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</si>
  <si>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</si>
  <si>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</si>
  <si>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</si>
  <si>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</si>
  <si>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</si>
  <si>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</si>
  <si>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</si>
  <si>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</si>
  <si>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</si>
  <si>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</si>
  <si>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</si>
  <si>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</si>
  <si>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</si>
  <si>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</si>
  <si>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</si>
  <si>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</si>
  <si>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</si>
  <si>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</si>
  <si>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</si>
  <si>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</si>
  <si>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</si>
  <si>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</si>
  <si>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</si>
  <si>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</si>
  <si>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</si>
  <si>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</si>
  <si>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</si>
  <si>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</si>
  <si>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</si>
  <si>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</si>
  <si>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</si>
  <si>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</si>
  <si>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</si>
  <si>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</si>
  <si>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</si>
  <si>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</si>
  <si>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</si>
  <si>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</si>
  <si>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</si>
  <si>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</si>
  <si>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</si>
  <si>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</si>
  <si>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</si>
  <si>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</si>
  <si>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</si>
  <si>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</si>
  <si>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</si>
  <si>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</si>
  <si>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</si>
  <si>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</si>
  <si>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</si>
  <si>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</si>
  <si>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</si>
  <si>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</si>
  <si>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</si>
  <si>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</si>
  <si>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</si>
  <si>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</si>
  <si>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</si>
  <si>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</si>
  <si>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</si>
  <si>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</si>
  <si>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</si>
  <si>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</si>
  <si>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</si>
  <si>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</si>
  <si>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</si>
  <si>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</si>
  <si>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</si>
  <si>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</si>
  <si>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</si>
  <si>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</si>
  <si>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</si>
  <si>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</si>
  <si>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</si>
  <si>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</si>
  <si>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</si>
  <si>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</si>
  <si>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</si>
  <si>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</si>
  <si>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</si>
  <si>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</si>
  <si>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</si>
  <si>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</si>
  <si>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</si>
  <si>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</si>
  <si>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</si>
  <si>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</si>
  <si>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</si>
  <si>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</si>
  <si>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</si>
  <si>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</si>
  <si>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</si>
  <si>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</si>
  <si>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</si>
  <si>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</si>
  <si>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</si>
  <si>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</si>
  <si>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</si>
  <si>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</si>
  <si>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</si>
  <si>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</si>
  <si>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</si>
  <si>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</si>
  <si>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</si>
  <si>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</si>
  <si>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</si>
  <si>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</si>
  <si>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</si>
  <si>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</si>
  <si>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</si>
  <si>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</si>
  <si>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</si>
  <si>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</si>
  <si>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</si>
  <si>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</si>
  <si>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</si>
  <si>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</si>
  <si>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</si>
  <si>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</si>
  <si>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</si>
  <si>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</si>
  <si>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</si>
  <si>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</si>
  <si>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</si>
  <si>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</si>
  <si>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</si>
  <si>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</si>
  <si>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</si>
  <si>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</si>
  <si>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</si>
  <si>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</si>
  <si>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</si>
  <si>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</si>
  <si>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</si>
  <si>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</si>
  <si>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</si>
  <si>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</si>
  <si>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</si>
  <si>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</si>
  <si>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</si>
  <si>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</si>
  <si>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</si>
  <si>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</si>
  <si>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</si>
  <si>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</si>
  <si>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</si>
  <si>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</si>
  <si>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</si>
  <si>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</si>
  <si>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</si>
  <si>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</si>
  <si>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</si>
  <si>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</si>
  <si>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</si>
  <si>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</si>
  <si>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</si>
  <si>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</si>
  <si>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</si>
  <si>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</si>
  <si>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</si>
  <si>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</si>
  <si>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</si>
  <si>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</si>
  <si>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</si>
  <si>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</si>
  <si>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</si>
  <si>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</si>
  <si>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</si>
  <si>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</si>
  <si>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</si>
  <si>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</si>
  <si>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</si>
  <si>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</si>
  <si>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</si>
  <si>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</si>
  <si>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</si>
  <si>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</si>
  <si>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</si>
  <si>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</si>
  <si>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</si>
  <si>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</si>
  <si>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</si>
  <si>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</si>
  <si>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</si>
  <si>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</si>
  <si>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</si>
  <si>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</si>
  <si>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</si>
  <si>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</si>
  <si>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</si>
  <si>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</si>
  <si>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</si>
  <si>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</si>
  <si>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</si>
  <si>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</si>
  <si>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</si>
  <si>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</si>
  <si>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</si>
  <si>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</si>
  <si>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</si>
  <si>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</si>
  <si>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</si>
  <si>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</si>
  <si>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</si>
  <si>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</si>
  <si>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</si>
  <si>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</si>
  <si>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</si>
  <si>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</si>
  <si>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</si>
  <si>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</si>
  <si>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</si>
  <si>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</si>
  <si>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</si>
  <si>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</si>
  <si>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</si>
  <si>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</si>
  <si>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</si>
  <si>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</si>
  <si>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</si>
  <si>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</si>
  <si>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</si>
  <si>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</si>
  <si>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</si>
  <si>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</si>
  <si>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</si>
  <si>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</si>
  <si>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</si>
  <si>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</si>
  <si>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</si>
  <si>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</si>
  <si>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</si>
  <si>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</si>
  <si>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</si>
  <si>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</si>
  <si>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</si>
  <si>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</si>
  <si>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</si>
  <si>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</si>
  <si>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</si>
  <si>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</si>
  <si>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</si>
  <si>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</si>
  <si>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</si>
  <si>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</si>
  <si>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</si>
  <si>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</si>
  <si>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</si>
  <si>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</si>
  <si>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</si>
  <si>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</si>
  <si>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</si>
  <si>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</si>
  <si>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</si>
  <si>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</si>
  <si>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</si>
  <si>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</si>
  <si>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</si>
  <si>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</si>
  <si>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</si>
  <si>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</si>
  <si>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</si>
  <si>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</si>
  <si>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</si>
  <si>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</si>
  <si>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</si>
  <si>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</si>
  <si>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</si>
  <si>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</si>
  <si>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</si>
  <si>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</si>
  <si>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</si>
  <si>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</si>
  <si>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</si>
  <si>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</si>
  <si>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</si>
  <si>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</si>
  <si>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</si>
  <si>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</si>
  <si>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</si>
  <si>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</si>
  <si>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</si>
  <si>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</si>
  <si>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</si>
  <si>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</si>
  <si>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</si>
  <si>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</si>
  <si>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</si>
  <si>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</si>
  <si>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</si>
  <si>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</si>
  <si>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</si>
  <si>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</si>
  <si>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</si>
  <si>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</si>
  <si>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</si>
  <si>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</si>
  <si>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</si>
  <si>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</si>
  <si>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</si>
  <si>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</si>
  <si>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</si>
  <si>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</si>
  <si>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</si>
  <si>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</si>
  <si>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</si>
  <si>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</si>
  <si>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</si>
  <si>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</si>
  <si>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</si>
  <si>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</si>
  <si>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</si>
  <si>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</si>
  <si>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</si>
  <si>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</si>
  <si>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</si>
  <si>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</si>
  <si>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</si>
  <si>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</si>
  <si>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</si>
  <si>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</si>
  <si>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</si>
  <si>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</si>
  <si>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</si>
  <si>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</si>
  <si>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</si>
  <si>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</si>
  <si>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</si>
  <si>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</si>
  <si>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</si>
  <si>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</si>
  <si>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</si>
  <si>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</si>
  <si>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</si>
  <si>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</si>
  <si>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</si>
  <si>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</si>
  <si>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</si>
  <si>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</si>
  <si>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</si>
  <si>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</si>
  <si>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</si>
  <si>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</si>
  <si>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</si>
  <si>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</si>
  <si>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</si>
  <si>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</si>
  <si>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</si>
  <si>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</si>
  <si>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</si>
  <si>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</si>
  <si>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</si>
  <si>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</si>
  <si>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</si>
  <si>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</si>
  <si>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</si>
  <si>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</si>
  <si>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</si>
  <si>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</si>
  <si>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</si>
  <si>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</si>
  <si>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</si>
  <si>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</si>
  <si>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</si>
  <si>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</si>
  <si>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</si>
  <si>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</si>
  <si>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</si>
  <si>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</si>
  <si>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</si>
  <si>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</si>
  <si>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</si>
  <si>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</si>
  <si>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</si>
  <si>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</si>
  <si>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</si>
  <si>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</si>
  <si>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</si>
  <si>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</si>
  <si>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</si>
  <si>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</si>
  <si>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</si>
  <si>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</si>
  <si>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</si>
  <si>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</si>
  <si>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</si>
  <si>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</si>
  <si>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</si>
  <si>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</si>
  <si>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</si>
  <si>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</si>
  <si>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</si>
  <si>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</si>
  <si>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</si>
  <si>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</si>
  <si>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</si>
  <si>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</si>
  <si>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</si>
  <si>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</si>
  <si>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</si>
  <si>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</si>
  <si>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</si>
  <si>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</si>
  <si>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</si>
  <si>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</si>
  <si>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</si>
  <si>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</si>
  <si>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</si>
  <si>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</si>
  <si>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</si>
  <si>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</si>
  <si>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</si>
  <si>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</si>
  <si>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</si>
  <si>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</si>
  <si>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</si>
  <si>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</si>
  <si>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</si>
  <si>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</si>
  <si>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</si>
  <si>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</si>
  <si>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</si>
  <si>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</si>
  <si>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</si>
  <si>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</si>
  <si>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</si>
  <si>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</si>
  <si>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</si>
  <si>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</si>
  <si>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</si>
  <si>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</si>
  <si>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</si>
  <si>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</si>
  <si>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</si>
  <si>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</si>
  <si>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</si>
  <si>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</si>
  <si>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</si>
  <si>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</si>
  <si>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</si>
  <si>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</si>
  <si>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</si>
  <si>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</si>
  <si>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</si>
  <si>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</si>
  <si>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</si>
  <si>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</si>
  <si>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</si>
  <si>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</si>
  <si>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</si>
  <si>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</si>
  <si>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</si>
  <si>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</si>
  <si>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</si>
  <si>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</si>
  <si>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</si>
  <si>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</si>
  <si>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</si>
  <si>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</si>
  <si>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</si>
  <si>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</si>
  <si>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</si>
  <si>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</si>
  <si>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</si>
  <si>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</si>
  <si>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</si>
  <si>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</si>
  <si>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</si>
  <si>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</si>
  <si>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</si>
  <si>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</si>
  <si>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</si>
  <si>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</si>
  <si>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</si>
  <si>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</si>
  <si>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</si>
  <si>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</si>
  <si>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</si>
  <si>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</si>
  <si>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</si>
  <si>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</si>
  <si>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</si>
  <si>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</si>
  <si>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</si>
  <si>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</si>
  <si>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</si>
  <si>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</si>
  <si>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</si>
  <si>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</si>
  <si>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</si>
  <si>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</si>
  <si>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</si>
  <si>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</si>
  <si>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</si>
  <si>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</si>
  <si>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</si>
  <si>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</si>
  <si>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</si>
  <si>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</si>
  <si>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</si>
  <si>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</si>
  <si>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</si>
  <si>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</si>
  <si>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</si>
  <si>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</si>
  <si>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</si>
  <si>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</si>
  <si>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</si>
  <si>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</si>
  <si>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</si>
  <si>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</si>
  <si>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</si>
  <si>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</si>
  <si>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</si>
  <si>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</si>
  <si>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</si>
  <si>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</si>
  <si>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</si>
  <si>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</si>
  <si>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</si>
  <si>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</si>
  <si>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</si>
  <si>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</si>
  <si>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</si>
  <si>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</si>
  <si>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</si>
  <si>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</si>
  <si>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</si>
  <si>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</si>
  <si>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</si>
  <si>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</si>
  <si>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</si>
  <si>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</si>
  <si>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</si>
  <si>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</si>
  <si>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</si>
  <si>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</si>
  <si>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</si>
  <si>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</si>
  <si>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</si>
  <si>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</si>
  <si>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</si>
  <si>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</si>
  <si>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</si>
  <si>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</si>
  <si>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</si>
  <si>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</si>
  <si>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</si>
  <si>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</si>
  <si>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</si>
  <si>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</si>
  <si>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</si>
  <si>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</si>
  <si>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</si>
  <si>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</si>
  <si>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</si>
  <si>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</si>
  <si>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</si>
  <si>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</si>
  <si>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</si>
  <si>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</si>
  <si>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</si>
  <si>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</si>
  <si>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</si>
  <si>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</si>
  <si>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</si>
  <si>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</si>
  <si>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</si>
  <si>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</si>
  <si>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</si>
  <si>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</si>
  <si>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</si>
  <si>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</si>
  <si>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</si>
  <si>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</si>
  <si>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</si>
  <si>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</si>
  <si>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</si>
  <si>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</si>
  <si>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</si>
  <si>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</si>
  <si>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</si>
  <si>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</si>
  <si>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</si>
  <si>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</si>
  <si>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</si>
  <si>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</si>
  <si>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</si>
  <si>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</si>
  <si>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</si>
  <si>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</si>
  <si>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</si>
  <si>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</si>
  <si>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</si>
  <si>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</si>
  <si>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</si>
  <si>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</si>
  <si>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</si>
  <si>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</si>
  <si>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</si>
  <si>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</si>
  <si>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</si>
  <si>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</si>
  <si>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</si>
  <si>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</si>
  <si>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</si>
  <si>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</si>
  <si>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</si>
  <si>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</si>
  <si>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</si>
  <si>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</si>
  <si>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</si>
  <si>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</si>
  <si>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</si>
  <si>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</si>
  <si>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</si>
  <si>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</si>
  <si>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</si>
  <si>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</si>
  <si>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</si>
  <si>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</si>
  <si>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</si>
  <si>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</si>
  <si>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</si>
  <si>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</si>
  <si>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</si>
  <si>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</si>
  <si>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</si>
  <si>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</si>
  <si>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</si>
  <si>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</si>
  <si>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</si>
  <si>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</si>
  <si>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</si>
  <si>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</si>
  <si>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</si>
  <si>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</si>
  <si>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</si>
  <si>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</si>
  <si>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</si>
  <si>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</si>
  <si>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</si>
  <si>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</si>
  <si>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</si>
  <si>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</si>
  <si>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</si>
  <si>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</si>
  <si>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</si>
  <si>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</si>
  <si>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</si>
  <si>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</si>
  <si>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</si>
  <si>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</si>
  <si>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</si>
  <si>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</si>
  <si>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</si>
  <si>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</si>
  <si>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</si>
  <si>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</si>
  <si>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</si>
  <si>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</si>
  <si>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</si>
  <si>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</si>
  <si>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</si>
  <si>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</si>
  <si>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</si>
  <si>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</si>
  <si>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</si>
  <si>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</si>
  <si>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</si>
  <si>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</si>
  <si>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</si>
  <si>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</si>
  <si>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</si>
  <si>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</si>
  <si>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</si>
  <si>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</si>
  <si>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</si>
  <si>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</si>
  <si>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</si>
  <si>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</si>
  <si>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</si>
  <si>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</si>
  <si>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</si>
  <si>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</si>
  <si>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</si>
  <si>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</si>
  <si>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</si>
  <si>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</si>
  <si>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</si>
  <si>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</si>
  <si>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</si>
  <si>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</si>
  <si>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</si>
  <si>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</si>
  <si>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</si>
  <si>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</si>
  <si>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</si>
  <si>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</si>
  <si>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</si>
  <si>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</si>
  <si>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</si>
  <si>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</si>
  <si>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</si>
  <si>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</si>
  <si>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</si>
  <si>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</si>
  <si>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</si>
  <si>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</si>
  <si>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</si>
  <si>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</si>
  <si>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</si>
  <si>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</si>
  <si>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</si>
  <si>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</si>
  <si>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</si>
  <si>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</si>
  <si>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</si>
  <si>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</si>
  <si>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</si>
  <si>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</si>
  <si>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</si>
  <si>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</si>
  <si>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</si>
  <si>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</si>
  <si>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</si>
  <si>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</si>
  <si>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</si>
  <si>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</si>
  <si>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</si>
  <si>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</si>
  <si>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</si>
  <si>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</si>
  <si>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</si>
  <si>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</si>
  <si>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</si>
  <si>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</si>
  <si>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</si>
  <si>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</si>
  <si>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</si>
  <si>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</si>
  <si>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</si>
  <si>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</si>
  <si>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</si>
  <si>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</si>
  <si>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</si>
  <si>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</si>
  <si>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</si>
  <si>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</si>
  <si>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</si>
  <si>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</si>
  <si>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</si>
  <si>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</si>
  <si>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</si>
  <si>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</si>
  <si>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</si>
  <si>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</si>
  <si>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</si>
  <si>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</si>
  <si>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</si>
  <si>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</si>
  <si>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</si>
  <si>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</si>
  <si>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</si>
  <si>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</si>
  <si>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</si>
  <si>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</si>
  <si>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</si>
  <si>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</si>
  <si>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</si>
  <si>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</si>
  <si>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</si>
  <si>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</si>
  <si>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</si>
  <si>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</si>
  <si>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</si>
  <si>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</si>
  <si>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</si>
  <si>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</si>
  <si>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</si>
  <si>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</si>
  <si>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</si>
  <si>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</si>
  <si>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</si>
  <si>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</si>
  <si>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</si>
  <si>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</si>
  <si>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</si>
  <si>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</si>
  <si>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</si>
  <si>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</si>
  <si>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</si>
  <si>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</si>
  <si>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</si>
  <si>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</si>
  <si>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</si>
  <si>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</si>
  <si>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</si>
  <si>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</si>
  <si>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</si>
  <si>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</si>
  <si>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</si>
  <si>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</si>
  <si>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</si>
  <si>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</si>
  <si>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</si>
  <si>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</si>
  <si>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</si>
  <si>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</si>
  <si>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</si>
  <si>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</si>
  <si>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</si>
  <si>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</si>
  <si>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</si>
  <si>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</si>
  <si>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</si>
  <si>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</si>
  <si>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</si>
  <si>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</si>
  <si>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</si>
  <si>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</si>
  <si>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</si>
  <si>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</si>
  <si>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</si>
  <si>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</si>
  <si>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</si>
  <si>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</si>
  <si>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</si>
  <si>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</si>
  <si>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</si>
  <si>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</si>
  <si>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</si>
  <si>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</si>
  <si>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</si>
  <si>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</si>
  <si>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</si>
  <si>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</si>
  <si>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</si>
  <si>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</si>
  <si>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</si>
  <si>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</si>
  <si>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</si>
  <si>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</si>
  <si>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</si>
  <si>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</si>
  <si>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</si>
  <si>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</si>
  <si>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</si>
  <si>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</si>
  <si>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</si>
  <si>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</si>
  <si>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</si>
  <si>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</si>
  <si>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</si>
  <si>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</si>
  <si>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</si>
  <si>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</si>
  <si>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</si>
  <si>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</si>
  <si>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</si>
  <si>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</si>
  <si>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</si>
  <si>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</si>
  <si>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</si>
  <si>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</si>
  <si>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</si>
  <si>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</si>
  <si>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</si>
  <si>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</si>
  <si>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</si>
  <si>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</si>
  <si>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</si>
  <si>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</si>
  <si>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</si>
  <si>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</si>
  <si>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</si>
  <si>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</si>
  <si>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</si>
  <si>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</si>
  <si>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</si>
  <si>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</si>
  <si>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</si>
  <si>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</si>
  <si>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</si>
  <si>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</si>
  <si>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</si>
  <si>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</si>
  <si>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</si>
  <si>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</si>
  <si>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</si>
  <si>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</si>
  <si>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</si>
  <si>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</si>
  <si>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</si>
  <si>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</si>
  <si>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</si>
  <si>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</si>
  <si>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</si>
  <si>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</si>
  <si>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</si>
  <si>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</si>
  <si>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</si>
  <si>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</si>
  <si>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</si>
  <si>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</si>
  <si>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</si>
  <si>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</si>
  <si>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</si>
  <si>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</si>
  <si>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</si>
  <si>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</si>
  <si>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</si>
  <si>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</si>
  <si>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</si>
  <si>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</si>
  <si>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</si>
  <si>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</si>
  <si>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</si>
  <si>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</si>
  <si>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</si>
  <si>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</si>
  <si>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</si>
  <si>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</si>
  <si>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</si>
  <si>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</si>
  <si>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</si>
  <si>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</si>
  <si>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</si>
  <si>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</si>
  <si>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</si>
  <si>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</si>
  <si>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</si>
  <si>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</si>
  <si>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</si>
  <si>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</si>
  <si>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</si>
  <si>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</si>
  <si>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</si>
  <si>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</si>
  <si>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</si>
  <si>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</si>
  <si>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</si>
  <si>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</si>
  <si>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</si>
  <si>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</si>
  <si>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</si>
  <si>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</si>
  <si>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 xml:space="preserve"> </t>
  </si>
  <si>
    <t xml:space="preserve">1) Implementación de la Estratégia de Comunicación Interna en Ciudad Universitaria y  Centros Regionales. </t>
  </si>
  <si>
    <t>1) Mediante la Auditoria de Comunicación Interna, se llevará a cabo la estratégia.</t>
  </si>
  <si>
    <t>Agendas enviadas y recibidas mediante correos electrónicos, publicación de eventos en la web, bases de datos completas.</t>
  </si>
  <si>
    <t xml:space="preserve">Mediante Listados y copia de  archivos que la   información  fue enviada y recibida,bases de datos completas, la publicaciones en la web. </t>
  </si>
  <si>
    <t>Ciudad Universitaria, Centros Regionales.</t>
  </si>
  <si>
    <t>Unidad de Comunicación Interna  (DIRCOM)</t>
  </si>
  <si>
    <t xml:space="preserve">Ciudad Universitaria, Centros Regionales  y población en general </t>
  </si>
  <si>
    <t>1)Eventos con diferentes departamentos de la universidad y diferentes instituciones a nivel nacional e internacional           2)Organización de viajes de la Rectoría.</t>
  </si>
  <si>
    <t>1) Se colabora como maestra de ceremonia en los evento que se llevan a cabo como alianzas o firmas de convenios, cartas de intenciones con difentes universidades nacionales e internancionales, egresados, empresas e instituciones de gobierno. También entre otros eventos como graduaciones, congresos, juramentaciones, conciertos, conferencias.                                2) Productos de Comunicación, como folletos informativos</t>
  </si>
  <si>
    <t>11.2 En cada  eventos, firmas de convenio, graduaciones, congresos, carta de intenciones, conferencias de prensa, mesas redondas, ponencias,  actividades científicas, académicas y administrativas entre otras que se llevan a cabo en el transcurso del año.  Cada una de las actividades requiere del área de comunicación interna, porque  todas estas actividades  se publican mediante la agenda académica y medios electrónicos página web, facebook y twitter, correos electrónicos entre otros.         2) Cada vez que la Señora Rectora sale de viaje se le organiza sus vuelos y estadías, tambíen se elaboran folletos informativos, regalos institucionales entre otros.</t>
  </si>
  <si>
    <t>Notas de agradecimiento, Listado de Eventos, Productos elaborados.</t>
  </si>
  <si>
    <t>Total de Eventos Realizados, Número de Productos elaborado</t>
  </si>
  <si>
    <t>Implemetación del proyecto, lanzamiento al público.</t>
  </si>
  <si>
    <t xml:space="preserve">Estrategia de Universidades verdes y saludables y coordinación del proyecto. </t>
  </si>
  <si>
    <t>Resultados  del proyecto Universidades Verdes</t>
  </si>
  <si>
    <t>Ciudad Universitaria</t>
  </si>
  <si>
    <t>Comunicación Interna, DIRCOM, Rectoría</t>
  </si>
  <si>
    <t>Resmas de papel carta</t>
  </si>
  <si>
    <t>Resmas de papel oficio</t>
  </si>
  <si>
    <t>Cajas de Lapices tinta</t>
  </si>
  <si>
    <t>Caja de Lapices grafito</t>
  </si>
  <si>
    <t xml:space="preserve">Libretas </t>
  </si>
  <si>
    <t xml:space="preserve">Materiales Impresos de eventos </t>
  </si>
  <si>
    <t>Maskin Tape</t>
  </si>
  <si>
    <t>Mediante Listado de contactos de los Jefes , docentes y  estudiantes interesados en saber del proyecto.</t>
  </si>
  <si>
    <t>11.1  Elaboración de la Agenda Académica , bases de datos, correos electrónicos y mantenimiento de la página web de la UNAH.</t>
  </si>
  <si>
    <t>11.3 Continuar con las  reuniones para dar a conocer  el plan estratégico, y actividades operativas por unidad o facultad para la estrategia de proyecto de universidades verdes.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</si>
</sst>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59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4544896"/>
        <c:axId val="84546688"/>
        <c:axId val="0"/>
      </c:bar3DChart>
      <c:catAx>
        <c:axId val="84544896"/>
        <c:scaling>
          <c:orientation val="minMax"/>
        </c:scaling>
        <c:delete val="0"/>
        <c:axPos val="b"/>
        <c:majorTickMark val="none"/>
        <c:minorTickMark val="none"/>
        <c:tickLblPos val="nextTo"/>
        <c:txPr>
          <a:bodyPr/>
          <a:lstStyle/>
          <a:p>
            <a:pPr>
              <a:defRPr lang="es-HN"/>
            </a:pPr>
            <a:endParaRPr lang="es-HN"/>
          </a:p>
        </c:txPr>
        <c:crossAx val="84546688"/>
        <c:crosses val="autoZero"/>
        <c:auto val="1"/>
        <c:lblAlgn val="ctr"/>
        <c:lblOffset val="100"/>
        <c:noMultiLvlLbl val="0"/>
      </c:catAx>
      <c:valAx>
        <c:axId val="8454668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54489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4</c:v>
                </c:pt>
                <c:pt idx="1">
                  <c:v>3</c:v>
                </c:pt>
                <c:pt idx="2">
                  <c:v>4</c:v>
                </c:pt>
                <c:pt idx="3">
                  <c:v>4</c:v>
                </c:pt>
                <c:pt idx="4">
                  <c:v>2</c:v>
                </c:pt>
                <c:pt idx="5">
                  <c:v>2</c:v>
                </c:pt>
                <c:pt idx="6">
                  <c:v>2</c:v>
                </c:pt>
                <c:pt idx="7">
                  <c:v>1</c:v>
                </c:pt>
                <c:pt idx="8">
                  <c:v>1</c:v>
                </c:pt>
                <c:pt idx="9">
                  <c:v>1</c:v>
                </c:pt>
              </c:numCache>
            </c:numRef>
          </c:val>
        </c:ser>
        <c:dLbls>
          <c:showLegendKey val="0"/>
          <c:showVal val="0"/>
          <c:showCatName val="0"/>
          <c:showSerName val="0"/>
          <c:showPercent val="0"/>
          <c:showBubbleSize val="0"/>
        </c:dLbls>
        <c:gapWidth val="150"/>
        <c:shape val="box"/>
        <c:axId val="84573184"/>
        <c:axId val="84591360"/>
        <c:axId val="0"/>
      </c:bar3DChart>
      <c:catAx>
        <c:axId val="84573184"/>
        <c:scaling>
          <c:orientation val="minMax"/>
        </c:scaling>
        <c:delete val="0"/>
        <c:axPos val="b"/>
        <c:majorTickMark val="none"/>
        <c:minorTickMark val="none"/>
        <c:tickLblPos val="nextTo"/>
        <c:txPr>
          <a:bodyPr/>
          <a:lstStyle/>
          <a:p>
            <a:pPr>
              <a:defRPr lang="es-HN"/>
            </a:pPr>
            <a:endParaRPr lang="es-HN"/>
          </a:p>
        </c:txPr>
        <c:crossAx val="84591360"/>
        <c:crosses val="autoZero"/>
        <c:auto val="1"/>
        <c:lblAlgn val="ctr"/>
        <c:lblOffset val="100"/>
        <c:noMultiLvlLbl val="0"/>
      </c:catAx>
      <c:valAx>
        <c:axId val="845913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5731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3</c:v>
                </c:pt>
                <c:pt idx="1">
                  <c:v>0</c:v>
                </c:pt>
                <c:pt idx="2">
                  <c:v>0</c:v>
                </c:pt>
                <c:pt idx="3">
                  <c:v>4</c:v>
                </c:pt>
                <c:pt idx="4">
                  <c:v>0</c:v>
                </c:pt>
                <c:pt idx="5">
                  <c:v>1</c:v>
                </c:pt>
                <c:pt idx="6">
                  <c:v>1</c:v>
                </c:pt>
                <c:pt idx="7">
                  <c:v>1</c:v>
                </c:pt>
                <c:pt idx="8">
                  <c:v>1</c:v>
                </c:pt>
                <c:pt idx="9">
                  <c:v>1</c:v>
                </c:pt>
                <c:pt idx="10">
                  <c:v>0</c:v>
                </c:pt>
                <c:pt idx="11">
                  <c:v>0</c:v>
                </c:pt>
                <c:pt idx="12">
                  <c:v>2</c:v>
                </c:pt>
                <c:pt idx="13">
                  <c:v>4</c:v>
                </c:pt>
                <c:pt idx="14">
                  <c:v>1</c:v>
                </c:pt>
                <c:pt idx="15">
                  <c:v>5</c:v>
                </c:pt>
                <c:pt idx="16">
                  <c:v>100</c:v>
                </c:pt>
              </c:numCache>
            </c:numRef>
          </c:val>
        </c:ser>
        <c:dLbls>
          <c:showLegendKey val="0"/>
          <c:showVal val="0"/>
          <c:showCatName val="0"/>
          <c:showSerName val="0"/>
          <c:showPercent val="0"/>
          <c:showBubbleSize val="0"/>
        </c:dLbls>
        <c:gapWidth val="150"/>
        <c:shape val="box"/>
        <c:axId val="84941440"/>
        <c:axId val="84971904"/>
        <c:axId val="0"/>
      </c:bar3DChart>
      <c:catAx>
        <c:axId val="84941440"/>
        <c:scaling>
          <c:orientation val="minMax"/>
        </c:scaling>
        <c:delete val="0"/>
        <c:axPos val="b"/>
        <c:majorTickMark val="none"/>
        <c:minorTickMark val="none"/>
        <c:tickLblPos val="nextTo"/>
        <c:txPr>
          <a:bodyPr/>
          <a:lstStyle/>
          <a:p>
            <a:pPr>
              <a:defRPr lang="es-HN"/>
            </a:pPr>
            <a:endParaRPr lang="es-HN"/>
          </a:p>
        </c:txPr>
        <c:crossAx val="84971904"/>
        <c:crosses val="autoZero"/>
        <c:auto val="1"/>
        <c:lblAlgn val="ctr"/>
        <c:lblOffset val="100"/>
        <c:noMultiLvlLbl val="0"/>
      </c:catAx>
      <c:valAx>
        <c:axId val="849719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9414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157632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13"/>
      <c r="U2" s="513"/>
      <c r="V2" s="513"/>
      <c r="W2" s="513"/>
      <c r="X2" s="513"/>
      <c r="Y2" s="513"/>
      <c r="Z2" s="513"/>
      <c r="AA2" s="513"/>
      <c r="AB2" s="513"/>
      <c r="AC2" s="513" t="s">
        <v>25</v>
      </c>
      <c r="AD2" s="513"/>
      <c r="AE2" s="513"/>
      <c r="AF2" s="513"/>
      <c r="AG2" s="513"/>
      <c r="AH2" s="513"/>
      <c r="AI2" s="513"/>
      <c r="AJ2" s="513"/>
    </row>
    <row r="3" spans="2:36" ht="16.5" customHeight="1" x14ac:dyDescent="0.25">
      <c r="B3" s="33" t="s">
        <v>7</v>
      </c>
      <c r="C3" s="33"/>
      <c r="D3" s="33"/>
      <c r="E3" s="33"/>
      <c r="F3" s="33"/>
      <c r="G3" s="33"/>
      <c r="H3" s="33"/>
      <c r="I3" s="33"/>
      <c r="J3" s="33"/>
      <c r="K3" s="33"/>
      <c r="L3" s="33"/>
      <c r="M3" s="33"/>
      <c r="N3" s="33"/>
      <c r="O3" s="33"/>
      <c r="P3" s="33"/>
      <c r="Q3" s="33"/>
      <c r="R3" s="33"/>
      <c r="S3" s="33"/>
      <c r="T3" s="513"/>
      <c r="U3" s="513"/>
      <c r="V3" s="513"/>
      <c r="W3" s="513"/>
      <c r="X3" s="513"/>
      <c r="Y3" s="513"/>
      <c r="Z3" s="513"/>
      <c r="AA3" s="513"/>
      <c r="AB3" s="513"/>
      <c r="AC3" s="513" t="s">
        <v>7</v>
      </c>
      <c r="AD3" s="513"/>
      <c r="AE3" s="513"/>
      <c r="AF3" s="513"/>
      <c r="AG3" s="513"/>
      <c r="AH3" s="513"/>
      <c r="AI3" s="513"/>
      <c r="AJ3" s="513"/>
    </row>
    <row r="4" spans="2:36" ht="12.75" customHeight="1" x14ac:dyDescent="0.25">
      <c r="B4" s="33" t="s">
        <v>36</v>
      </c>
      <c r="C4" s="33"/>
      <c r="D4" s="33"/>
      <c r="E4" s="33"/>
      <c r="F4" s="33"/>
      <c r="G4" s="33"/>
      <c r="H4" s="33"/>
      <c r="I4" s="33"/>
      <c r="J4" s="33"/>
      <c r="K4" s="33"/>
      <c r="L4" s="33"/>
      <c r="M4" s="33"/>
      <c r="N4" s="33"/>
      <c r="O4" s="33"/>
      <c r="P4" s="33"/>
      <c r="Q4" s="33"/>
      <c r="R4" s="33"/>
      <c r="S4" s="33"/>
      <c r="T4" s="513"/>
      <c r="U4" s="513"/>
      <c r="V4" s="513"/>
      <c r="W4" s="513"/>
      <c r="X4" s="513"/>
      <c r="Y4" s="513"/>
      <c r="Z4" s="513"/>
      <c r="AA4" s="513"/>
      <c r="AB4" s="513"/>
      <c r="AC4" s="513" t="s">
        <v>36</v>
      </c>
      <c r="AD4" s="513"/>
      <c r="AE4" s="513"/>
      <c r="AF4" s="513"/>
      <c r="AG4" s="513"/>
      <c r="AH4" s="513"/>
      <c r="AI4" s="513"/>
      <c r="AJ4" s="513"/>
    </row>
    <row r="5" spans="2:36" ht="15.75" x14ac:dyDescent="0.25">
      <c r="B5" s="2"/>
      <c r="C5" s="2"/>
      <c r="D5" s="2"/>
    </row>
    <row r="6" spans="2:36" ht="16.5" thickBot="1" x14ac:dyDescent="0.3">
      <c r="B6" s="2"/>
      <c r="C6" s="2"/>
      <c r="D6" s="2"/>
    </row>
    <row r="7" spans="2:36" ht="75.75" customHeight="1" x14ac:dyDescent="0.25">
      <c r="B7" s="508" t="s">
        <v>20</v>
      </c>
      <c r="C7" s="508" t="s">
        <v>38</v>
      </c>
      <c r="D7" s="508" t="s">
        <v>39</v>
      </c>
      <c r="E7" s="510" t="s">
        <v>40</v>
      </c>
      <c r="F7" s="508" t="s">
        <v>37</v>
      </c>
      <c r="G7" s="510" t="s">
        <v>9</v>
      </c>
      <c r="H7" s="512" t="s">
        <v>0</v>
      </c>
      <c r="I7" s="512" t="s">
        <v>8</v>
      </c>
      <c r="J7" s="512" t="s">
        <v>16</v>
      </c>
      <c r="K7" s="512"/>
      <c r="L7" s="512" t="s">
        <v>13</v>
      </c>
      <c r="M7" s="512"/>
      <c r="N7" s="512"/>
      <c r="O7" s="512"/>
      <c r="P7" s="512"/>
      <c r="Q7" s="512"/>
      <c r="R7" s="512"/>
      <c r="S7" s="512"/>
      <c r="T7" s="508" t="s">
        <v>14</v>
      </c>
      <c r="U7" s="512" t="s">
        <v>18</v>
      </c>
      <c r="V7" s="512" t="s">
        <v>26</v>
      </c>
      <c r="W7" s="512"/>
      <c r="X7" s="512" t="s">
        <v>15</v>
      </c>
      <c r="Y7" s="512" t="s">
        <v>17</v>
      </c>
      <c r="Z7" s="512"/>
      <c r="AA7" s="512" t="s">
        <v>22</v>
      </c>
      <c r="AB7" s="512" t="s">
        <v>32</v>
      </c>
      <c r="AC7" s="514" t="s">
        <v>31</v>
      </c>
      <c r="AD7" s="514"/>
      <c r="AE7" s="514"/>
      <c r="AF7" s="514"/>
      <c r="AG7" s="512" t="s">
        <v>28</v>
      </c>
      <c r="AH7" s="512" t="s">
        <v>29</v>
      </c>
      <c r="AI7" s="512" t="s">
        <v>1</v>
      </c>
      <c r="AJ7" s="512" t="s">
        <v>2</v>
      </c>
    </row>
    <row r="8" spans="2:36" ht="15.75" customHeight="1" x14ac:dyDescent="0.25">
      <c r="B8" s="509"/>
      <c r="C8" s="509"/>
      <c r="D8" s="509"/>
      <c r="E8" s="511"/>
      <c r="F8" s="509"/>
      <c r="G8" s="511"/>
      <c r="H8" s="507"/>
      <c r="I8" s="507"/>
      <c r="J8" s="507" t="s">
        <v>33</v>
      </c>
      <c r="K8" s="507" t="s">
        <v>19</v>
      </c>
      <c r="L8" s="515" t="s">
        <v>3</v>
      </c>
      <c r="M8" s="515"/>
      <c r="N8" s="515" t="s">
        <v>4</v>
      </c>
      <c r="O8" s="515"/>
      <c r="P8" s="515" t="s">
        <v>5</v>
      </c>
      <c r="Q8" s="515"/>
      <c r="R8" s="515" t="s">
        <v>6</v>
      </c>
      <c r="S8" s="515"/>
      <c r="T8" s="509"/>
      <c r="U8" s="507"/>
      <c r="V8" s="507" t="s">
        <v>23</v>
      </c>
      <c r="W8" s="507" t="s">
        <v>21</v>
      </c>
      <c r="X8" s="507"/>
      <c r="Y8" s="507" t="s">
        <v>23</v>
      </c>
      <c r="Z8" s="507" t="s">
        <v>21</v>
      </c>
      <c r="AA8" s="507"/>
      <c r="AB8" s="507"/>
      <c r="AC8" s="14" t="s">
        <v>3</v>
      </c>
      <c r="AD8" s="14" t="s">
        <v>4</v>
      </c>
      <c r="AE8" s="14" t="s">
        <v>5</v>
      </c>
      <c r="AF8" s="14" t="s">
        <v>6</v>
      </c>
      <c r="AG8" s="507"/>
      <c r="AH8" s="507"/>
      <c r="AI8" s="507"/>
      <c r="AJ8" s="507"/>
    </row>
    <row r="9" spans="2:36" ht="78.75" x14ac:dyDescent="0.25">
      <c r="B9" s="509"/>
      <c r="C9" s="509"/>
      <c r="D9" s="509"/>
      <c r="E9" s="511"/>
      <c r="F9" s="509"/>
      <c r="G9" s="511"/>
      <c r="H9" s="507"/>
      <c r="I9" s="507"/>
      <c r="J9" s="507"/>
      <c r="K9" s="507"/>
      <c r="L9" s="32" t="s">
        <v>11</v>
      </c>
      <c r="M9" s="32" t="s">
        <v>12</v>
      </c>
      <c r="N9" s="32" t="s">
        <v>11</v>
      </c>
      <c r="O9" s="32" t="s">
        <v>12</v>
      </c>
      <c r="P9" s="32" t="s">
        <v>11</v>
      </c>
      <c r="Q9" s="32" t="s">
        <v>12</v>
      </c>
      <c r="R9" s="32" t="s">
        <v>11</v>
      </c>
      <c r="S9" s="32" t="s">
        <v>12</v>
      </c>
      <c r="T9" s="509"/>
      <c r="U9" s="507"/>
      <c r="V9" s="507"/>
      <c r="W9" s="507"/>
      <c r="X9" s="507"/>
      <c r="Y9" s="507"/>
      <c r="Z9" s="507"/>
      <c r="AA9" s="507"/>
      <c r="AB9" s="507"/>
      <c r="AC9" s="14" t="s">
        <v>24</v>
      </c>
      <c r="AD9" s="14" t="s">
        <v>24</v>
      </c>
      <c r="AE9" s="14" t="s">
        <v>24</v>
      </c>
      <c r="AF9" s="14" t="s">
        <v>24</v>
      </c>
      <c r="AG9" s="507"/>
      <c r="AH9" s="507"/>
      <c r="AI9" s="507"/>
      <c r="AJ9" s="507"/>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05" t="s">
        <v>10</v>
      </c>
      <c r="K31" s="506"/>
      <c r="L31" s="503"/>
      <c r="M31" s="504"/>
      <c r="N31" s="503"/>
      <c r="O31" s="504"/>
      <c r="P31" s="503"/>
      <c r="Q31" s="504"/>
      <c r="R31" s="503"/>
      <c r="S31" s="50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1453</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1453</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1453</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1453</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1453</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1453</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24" t="s">
        <v>97</v>
      </c>
      <c r="B5" s="526" t="s">
        <v>111</v>
      </c>
      <c r="C5" s="536" t="s">
        <v>86</v>
      </c>
      <c r="D5" s="536" t="s">
        <v>87</v>
      </c>
      <c r="E5" s="536" t="s">
        <v>392</v>
      </c>
      <c r="F5" s="536" t="s">
        <v>88</v>
      </c>
      <c r="G5" s="539" t="s">
        <v>100</v>
      </c>
      <c r="H5" s="541"/>
      <c r="I5" s="541"/>
      <c r="J5" s="541"/>
      <c r="K5" s="541"/>
      <c r="L5" s="541"/>
      <c r="M5" s="541"/>
      <c r="N5" s="540"/>
      <c r="O5" s="545" t="s">
        <v>101</v>
      </c>
      <c r="P5" s="546"/>
      <c r="Q5" s="526" t="s">
        <v>102</v>
      </c>
      <c r="R5" s="526" t="s">
        <v>103</v>
      </c>
      <c r="S5" s="526" t="s">
        <v>110</v>
      </c>
      <c r="T5" s="526" t="s">
        <v>109</v>
      </c>
      <c r="U5" s="542" t="s">
        <v>89</v>
      </c>
    </row>
    <row r="6" spans="1:21" ht="14.45" customHeight="1" x14ac:dyDescent="0.25">
      <c r="A6" s="524"/>
      <c r="B6" s="524"/>
      <c r="C6" s="537"/>
      <c r="D6" s="537"/>
      <c r="E6" s="537"/>
      <c r="F6" s="537"/>
      <c r="G6" s="539" t="s">
        <v>104</v>
      </c>
      <c r="H6" s="540"/>
      <c r="I6" s="539" t="s">
        <v>105</v>
      </c>
      <c r="J6" s="540"/>
      <c r="K6" s="539" t="s">
        <v>106</v>
      </c>
      <c r="L6" s="540"/>
      <c r="M6" s="539" t="s">
        <v>107</v>
      </c>
      <c r="N6" s="540"/>
      <c r="O6" s="547"/>
      <c r="P6" s="548"/>
      <c r="Q6" s="524"/>
      <c r="R6" s="524"/>
      <c r="S6" s="524"/>
      <c r="T6" s="524"/>
      <c r="U6" s="543"/>
    </row>
    <row r="7" spans="1:21" ht="25.5" x14ac:dyDescent="0.25">
      <c r="A7" s="525"/>
      <c r="B7" s="525"/>
      <c r="C7" s="538"/>
      <c r="D7" s="538"/>
      <c r="E7" s="538"/>
      <c r="F7" s="538"/>
      <c r="G7" s="442" t="s">
        <v>108</v>
      </c>
      <c r="H7" s="442" t="s">
        <v>12</v>
      </c>
      <c r="I7" s="442" t="s">
        <v>108</v>
      </c>
      <c r="J7" s="442" t="s">
        <v>12</v>
      </c>
      <c r="K7" s="442" t="s">
        <v>108</v>
      </c>
      <c r="L7" s="442" t="s">
        <v>12</v>
      </c>
      <c r="M7" s="442" t="s">
        <v>108</v>
      </c>
      <c r="N7" s="442" t="s">
        <v>12</v>
      </c>
      <c r="O7" s="442" t="s">
        <v>108</v>
      </c>
      <c r="P7" s="442" t="s">
        <v>12</v>
      </c>
      <c r="Q7" s="525"/>
      <c r="R7" s="525"/>
      <c r="S7" s="525"/>
      <c r="T7" s="525"/>
      <c r="U7" s="544"/>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33" t="s">
        <v>1374</v>
      </c>
      <c r="B9" s="530" t="s">
        <v>1375</v>
      </c>
      <c r="C9" s="325"/>
      <c r="D9" s="325"/>
      <c r="E9" s="71"/>
      <c r="F9" s="71"/>
      <c r="G9" s="203"/>
      <c r="H9" s="204"/>
      <c r="I9" s="203"/>
      <c r="J9" s="204"/>
      <c r="K9" s="203"/>
      <c r="L9" s="204"/>
      <c r="M9" s="203"/>
      <c r="N9" s="204"/>
      <c r="O9" s="380">
        <f>G9+I9+K9+M9</f>
        <v>0</v>
      </c>
      <c r="P9" s="380">
        <f>H9+J9+L9+N9</f>
        <v>0</v>
      </c>
      <c r="Q9" s="71"/>
      <c r="R9" s="71"/>
      <c r="S9" s="71"/>
      <c r="T9" s="71"/>
      <c r="U9" s="71"/>
    </row>
    <row r="10" spans="1:21" ht="15.75" x14ac:dyDescent="0.25">
      <c r="A10" s="534"/>
      <c r="B10" s="531"/>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534"/>
      <c r="B11" s="531"/>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534"/>
      <c r="B12" s="531"/>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534"/>
      <c r="B13" s="531"/>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534"/>
      <c r="B14" s="531"/>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534"/>
      <c r="B15" s="531"/>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534"/>
      <c r="B16" s="531"/>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34"/>
      <c r="B17" s="531"/>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35"/>
      <c r="B18" s="532"/>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27" t="s">
        <v>1376</v>
      </c>
      <c r="B19" s="527"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528"/>
      <c r="B20" s="528"/>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528"/>
      <c r="B21" s="528"/>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528"/>
      <c r="B22" s="528"/>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28"/>
      <c r="B23" s="528"/>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28"/>
      <c r="B24" s="528"/>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28"/>
      <c r="B25" s="528"/>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28"/>
      <c r="B26" s="528"/>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29"/>
      <c r="B27" s="529"/>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s="67" customFormat="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s="67" customFormat="1" ht="24" customHeight="1"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49" t="s">
        <v>1378</v>
      </c>
      <c r="B8" s="549" t="s">
        <v>1454</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550"/>
      <c r="B9" s="550"/>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550"/>
      <c r="B10" s="550"/>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550"/>
      <c r="B11" s="550"/>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550"/>
      <c r="B12" s="550"/>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550"/>
      <c r="B13" s="551"/>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550"/>
      <c r="B14" s="549" t="s">
        <v>1455</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550"/>
      <c r="B15" s="550"/>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550"/>
      <c r="B16" s="550"/>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550"/>
      <c r="B17" s="550"/>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550"/>
      <c r="B18" s="550"/>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550"/>
      <c r="B19" s="551"/>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550"/>
      <c r="B20" s="549" t="s">
        <v>1456</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550"/>
      <c r="B21" s="550"/>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550"/>
      <c r="B22" s="550"/>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550"/>
      <c r="B23" s="550"/>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550"/>
      <c r="B24" s="550"/>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550"/>
      <c r="B25" s="550"/>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550"/>
      <c r="B26" s="550"/>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550"/>
      <c r="B27" s="551"/>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x14ac:dyDescent="0.25">
      <c r="A28" s="550"/>
      <c r="B28" s="552" t="s">
        <v>1506</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x14ac:dyDescent="0.25">
      <c r="A29" s="550"/>
      <c r="B29" s="552"/>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550"/>
      <c r="B30" s="552"/>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550"/>
      <c r="B31" s="552"/>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550"/>
      <c r="B32" s="552"/>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550"/>
      <c r="B33" s="552"/>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550"/>
      <c r="B34" s="552"/>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550"/>
      <c r="B35" s="552"/>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550"/>
      <c r="B36" s="552"/>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550"/>
      <c r="B37" s="552"/>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550"/>
      <c r="B38" s="552"/>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550"/>
      <c r="B39" s="552" t="s">
        <v>1457</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550"/>
      <c r="B40" s="552"/>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550"/>
      <c r="B41" s="552"/>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550"/>
      <c r="B42" s="552"/>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550"/>
      <c r="B43" s="552"/>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550"/>
      <c r="B44" s="552"/>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550"/>
      <c r="B45" s="552"/>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550"/>
      <c r="B46" s="552"/>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1474</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1475</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24" t="s">
        <v>97</v>
      </c>
      <c r="B5" s="526" t="s">
        <v>111</v>
      </c>
      <c r="C5" s="536" t="s">
        <v>86</v>
      </c>
      <c r="D5" s="536" t="s">
        <v>87</v>
      </c>
      <c r="E5" s="536" t="s">
        <v>392</v>
      </c>
      <c r="F5" s="536" t="s">
        <v>88</v>
      </c>
      <c r="G5" s="539" t="s">
        <v>100</v>
      </c>
      <c r="H5" s="541"/>
      <c r="I5" s="541"/>
      <c r="J5" s="541"/>
      <c r="K5" s="541"/>
      <c r="L5" s="541"/>
      <c r="M5" s="541"/>
      <c r="N5" s="540"/>
      <c r="O5" s="545" t="s">
        <v>101</v>
      </c>
      <c r="P5" s="546"/>
      <c r="Q5" s="526" t="s">
        <v>102</v>
      </c>
      <c r="R5" s="526" t="s">
        <v>103</v>
      </c>
      <c r="S5" s="526" t="s">
        <v>110</v>
      </c>
      <c r="T5" s="526" t="s">
        <v>109</v>
      </c>
      <c r="U5" s="542" t="s">
        <v>89</v>
      </c>
    </row>
    <row r="6" spans="1:27" s="66" customFormat="1" ht="15" customHeight="1" x14ac:dyDescent="0.25">
      <c r="A6" s="524"/>
      <c r="B6" s="524"/>
      <c r="C6" s="537"/>
      <c r="D6" s="537"/>
      <c r="E6" s="537"/>
      <c r="F6" s="537"/>
      <c r="G6" s="539" t="s">
        <v>104</v>
      </c>
      <c r="H6" s="540"/>
      <c r="I6" s="539" t="s">
        <v>105</v>
      </c>
      <c r="J6" s="540"/>
      <c r="K6" s="539" t="s">
        <v>106</v>
      </c>
      <c r="L6" s="540"/>
      <c r="M6" s="539" t="s">
        <v>107</v>
      </c>
      <c r="N6" s="540"/>
      <c r="O6" s="547"/>
      <c r="P6" s="548"/>
      <c r="Q6" s="524"/>
      <c r="R6" s="524"/>
      <c r="S6" s="524"/>
      <c r="T6" s="524"/>
      <c r="U6" s="543"/>
    </row>
    <row r="7" spans="1:27" s="66" customFormat="1" ht="24" customHeight="1" x14ac:dyDescent="0.25">
      <c r="A7" s="525"/>
      <c r="B7" s="525"/>
      <c r="C7" s="538"/>
      <c r="D7" s="538"/>
      <c r="E7" s="538"/>
      <c r="F7" s="538"/>
      <c r="G7" s="442" t="s">
        <v>108</v>
      </c>
      <c r="H7" s="442" t="s">
        <v>12</v>
      </c>
      <c r="I7" s="442" t="s">
        <v>108</v>
      </c>
      <c r="J7" s="442" t="s">
        <v>12</v>
      </c>
      <c r="K7" s="442" t="s">
        <v>108</v>
      </c>
      <c r="L7" s="442" t="s">
        <v>12</v>
      </c>
      <c r="M7" s="442" t="s">
        <v>108</v>
      </c>
      <c r="N7" s="442" t="s">
        <v>12</v>
      </c>
      <c r="O7" s="442" t="s">
        <v>108</v>
      </c>
      <c r="P7" s="442" t="s">
        <v>12</v>
      </c>
      <c r="Q7" s="525"/>
      <c r="R7" s="525"/>
      <c r="S7" s="525"/>
      <c r="T7" s="525"/>
      <c r="U7" s="544"/>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557" t="s">
        <v>1460</v>
      </c>
      <c r="B9" s="552" t="s">
        <v>1458</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558"/>
      <c r="B10" s="552"/>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558"/>
      <c r="B11" s="552"/>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558"/>
      <c r="B12" s="552"/>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558"/>
      <c r="B13" s="552"/>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558"/>
      <c r="B14" s="552"/>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558"/>
      <c r="B15" s="552"/>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559"/>
      <c r="B16" s="552"/>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549" t="s">
        <v>1459</v>
      </c>
      <c r="B17" s="549" t="s">
        <v>1461</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550"/>
      <c r="B18" s="550"/>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550"/>
      <c r="B19" s="550"/>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50"/>
      <c r="B20" s="550"/>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50"/>
      <c r="B21" s="550"/>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50"/>
      <c r="B22" s="551"/>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550"/>
      <c r="B23" s="549" t="s">
        <v>1462</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550"/>
      <c r="B24" s="550"/>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550"/>
      <c r="B25" s="550"/>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550"/>
      <c r="B26" s="550"/>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50"/>
      <c r="B27" s="550"/>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50"/>
      <c r="B28" s="550"/>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550"/>
      <c r="B29" s="552" t="s">
        <v>1463</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x14ac:dyDescent="0.25">
      <c r="A30" s="550"/>
      <c r="B30" s="552"/>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50"/>
      <c r="B31" s="552"/>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50"/>
      <c r="B32" s="552"/>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50"/>
      <c r="B33" s="552"/>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550"/>
      <c r="B34" s="552" t="s">
        <v>1464</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550"/>
      <c r="B35" s="552"/>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550"/>
      <c r="B36" s="552"/>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50"/>
      <c r="B37" s="552"/>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550"/>
      <c r="B38" s="552" t="s">
        <v>1465</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550"/>
      <c r="B39" s="552"/>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50"/>
      <c r="B40" s="552"/>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50"/>
      <c r="B41" s="552"/>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50"/>
      <c r="B42" s="552"/>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49" t="s">
        <v>1460</v>
      </c>
      <c r="B43" s="552" t="s">
        <v>1466</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550"/>
      <c r="B44" s="552"/>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550"/>
      <c r="B45" s="552"/>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50"/>
      <c r="B46" s="552"/>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50"/>
      <c r="B47" s="552"/>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50"/>
      <c r="B48" s="552"/>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50"/>
      <c r="B49" s="552" t="s">
        <v>1467</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50"/>
      <c r="B50" s="552"/>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50"/>
      <c r="B51" s="552"/>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50"/>
      <c r="B52" s="552" t="s">
        <v>1468</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550"/>
      <c r="B53" s="552"/>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550"/>
      <c r="B54" s="552"/>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550"/>
      <c r="B55" s="552"/>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50"/>
      <c r="B56" s="552" t="s">
        <v>1469</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550"/>
      <c r="B57" s="552"/>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550"/>
      <c r="B58" s="552"/>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550"/>
      <c r="B59" s="552"/>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50"/>
      <c r="B60" s="552" t="s">
        <v>1470</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50"/>
      <c r="B61" s="552"/>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50"/>
      <c r="B62" s="552"/>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50"/>
      <c r="B63" s="552"/>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50"/>
      <c r="B64" s="554" t="s">
        <v>1471</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50"/>
      <c r="B65" s="555"/>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50"/>
      <c r="B66" s="555"/>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50"/>
      <c r="B67" s="556"/>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50"/>
      <c r="B68" s="553" t="s">
        <v>1472</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50"/>
      <c r="B69" s="553"/>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50"/>
      <c r="B70" s="553"/>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50"/>
      <c r="B71" s="554" t="s">
        <v>1473</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550"/>
      <c r="B72" s="555"/>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550"/>
      <c r="B73" s="556"/>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560" t="s">
        <v>1349</v>
      </c>
      <c r="B3" s="560"/>
      <c r="C3" s="560"/>
      <c r="D3" s="560"/>
      <c r="E3" s="560"/>
      <c r="F3" s="560"/>
      <c r="G3" s="560"/>
      <c r="H3" s="560"/>
      <c r="I3" s="560"/>
      <c r="J3" s="560"/>
      <c r="K3" s="560"/>
      <c r="L3" s="560"/>
      <c r="M3" s="560"/>
      <c r="N3" s="560"/>
      <c r="O3" s="560"/>
      <c r="P3" s="560"/>
      <c r="Q3" s="560"/>
      <c r="R3" s="560"/>
      <c r="S3" s="560"/>
      <c r="T3" s="560"/>
      <c r="U3" s="560"/>
    </row>
    <row r="4" spans="1:21" ht="1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49" t="s">
        <v>1381</v>
      </c>
      <c r="B8" s="549"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550"/>
      <c r="B9" s="550"/>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550"/>
      <c r="B10" s="550"/>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550"/>
      <c r="B11" s="550"/>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550"/>
      <c r="B12" s="550"/>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550"/>
      <c r="B13" s="550"/>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550"/>
      <c r="B14" s="550"/>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550"/>
      <c r="B15" s="550"/>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550"/>
      <c r="B16" s="550"/>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550"/>
      <c r="B17" s="550"/>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550"/>
      <c r="B18" s="550"/>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550"/>
      <c r="B19" s="550"/>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551"/>
      <c r="B20" s="551"/>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9"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524" t="s">
        <v>97</v>
      </c>
      <c r="B6" s="526" t="s">
        <v>111</v>
      </c>
      <c r="C6" s="536" t="s">
        <v>86</v>
      </c>
      <c r="D6" s="536" t="s">
        <v>87</v>
      </c>
      <c r="E6" s="536" t="s">
        <v>392</v>
      </c>
      <c r="F6" s="536" t="s">
        <v>88</v>
      </c>
      <c r="G6" s="539" t="s">
        <v>100</v>
      </c>
      <c r="H6" s="541"/>
      <c r="I6" s="541"/>
      <c r="J6" s="541"/>
      <c r="K6" s="541"/>
      <c r="L6" s="541"/>
      <c r="M6" s="541"/>
      <c r="N6" s="540"/>
      <c r="O6" s="545" t="s">
        <v>101</v>
      </c>
      <c r="P6" s="546"/>
      <c r="Q6" s="526" t="s">
        <v>102</v>
      </c>
      <c r="R6" s="526" t="s">
        <v>103</v>
      </c>
      <c r="S6" s="526" t="s">
        <v>110</v>
      </c>
      <c r="T6" s="526" t="s">
        <v>109</v>
      </c>
      <c r="U6" s="542" t="s">
        <v>89</v>
      </c>
    </row>
    <row r="7" spans="1:27" ht="15" customHeight="1" x14ac:dyDescent="0.25">
      <c r="A7" s="524"/>
      <c r="B7" s="524"/>
      <c r="C7" s="537"/>
      <c r="D7" s="537"/>
      <c r="E7" s="537"/>
      <c r="F7" s="537"/>
      <c r="G7" s="539" t="s">
        <v>104</v>
      </c>
      <c r="H7" s="540"/>
      <c r="I7" s="539" t="s">
        <v>105</v>
      </c>
      <c r="J7" s="540"/>
      <c r="K7" s="539" t="s">
        <v>106</v>
      </c>
      <c r="L7" s="540"/>
      <c r="M7" s="539" t="s">
        <v>107</v>
      </c>
      <c r="N7" s="540"/>
      <c r="O7" s="547"/>
      <c r="P7" s="548"/>
      <c r="Q7" s="524"/>
      <c r="R7" s="524"/>
      <c r="S7" s="524"/>
      <c r="T7" s="524"/>
      <c r="U7" s="543"/>
    </row>
    <row r="8" spans="1:27" ht="25.5" x14ac:dyDescent="0.25">
      <c r="A8" s="525"/>
      <c r="B8" s="525"/>
      <c r="C8" s="538"/>
      <c r="D8" s="538"/>
      <c r="E8" s="538"/>
      <c r="F8" s="538"/>
      <c r="G8" s="442" t="s">
        <v>108</v>
      </c>
      <c r="H8" s="442" t="s">
        <v>12</v>
      </c>
      <c r="I8" s="442" t="s">
        <v>108</v>
      </c>
      <c r="J8" s="442" t="s">
        <v>12</v>
      </c>
      <c r="K8" s="442" t="s">
        <v>108</v>
      </c>
      <c r="L8" s="442" t="s">
        <v>12</v>
      </c>
      <c r="M8" s="442" t="s">
        <v>108</v>
      </c>
      <c r="N8" s="442" t="s">
        <v>12</v>
      </c>
      <c r="O8" s="442" t="s">
        <v>108</v>
      </c>
      <c r="P8" s="442" t="s">
        <v>12</v>
      </c>
      <c r="Q8" s="525"/>
      <c r="R8" s="525"/>
      <c r="S8" s="525"/>
      <c r="T8" s="525"/>
      <c r="U8" s="544"/>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49" t="s">
        <v>1385</v>
      </c>
      <c r="B10" s="549"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x14ac:dyDescent="0.25">
      <c r="A11" s="550"/>
      <c r="B11" s="550"/>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550"/>
      <c r="B12" s="550"/>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550"/>
      <c r="B13" s="550"/>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550"/>
      <c r="B14" s="550"/>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550"/>
      <c r="B15" s="551"/>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550"/>
      <c r="B16" s="549"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550"/>
      <c r="B17" s="550"/>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550"/>
      <c r="B18" s="550"/>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550"/>
      <c r="B19" s="550"/>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550"/>
      <c r="B20" s="551"/>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550"/>
      <c r="B21" s="549"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550"/>
      <c r="B22" s="550"/>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550"/>
      <c r="B23" s="550"/>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550"/>
      <c r="B24" s="551"/>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x14ac:dyDescent="0.25">
      <c r="A25" s="550"/>
      <c r="B25" s="552"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x14ac:dyDescent="0.25">
      <c r="A26" s="550"/>
      <c r="B26" s="552"/>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x14ac:dyDescent="0.25">
      <c r="A27" s="550"/>
      <c r="B27" s="552"/>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x14ac:dyDescent="0.25">
      <c r="A28" s="550"/>
      <c r="B28" s="552"/>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x14ac:dyDescent="0.25">
      <c r="A29" s="551"/>
      <c r="B29" s="552"/>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x14ac:dyDescent="0.25">
      <c r="A30" s="561" t="s">
        <v>478</v>
      </c>
      <c r="B30" s="562"/>
      <c r="C30" s="562"/>
      <c r="D30" s="562"/>
      <c r="E30" s="562"/>
      <c r="F30" s="562"/>
      <c r="G30" s="562"/>
      <c r="H30" s="562"/>
      <c r="I30" s="562"/>
      <c r="J30" s="562"/>
      <c r="K30" s="562"/>
      <c r="L30" s="562"/>
      <c r="M30" s="562"/>
      <c r="N30" s="562"/>
      <c r="O30" s="562"/>
      <c r="P30" s="562"/>
      <c r="Q30" s="562"/>
      <c r="R30" s="562"/>
      <c r="S30" s="562"/>
      <c r="T30" s="562"/>
      <c r="U30" s="563"/>
    </row>
    <row r="31" spans="1:21" ht="15.75" customHeight="1" x14ac:dyDescent="0.25">
      <c r="A31" s="549" t="s">
        <v>1395</v>
      </c>
      <c r="B31" s="552"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x14ac:dyDescent="0.25">
      <c r="A32" s="550"/>
      <c r="B32" s="552"/>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x14ac:dyDescent="0.25">
      <c r="A33" s="550"/>
      <c r="B33" s="552"/>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x14ac:dyDescent="0.25">
      <c r="A34" s="550"/>
      <c r="B34" s="552"/>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x14ac:dyDescent="0.25">
      <c r="A35" s="550"/>
      <c r="B35" s="552"/>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x14ac:dyDescent="0.25">
      <c r="A36" s="551"/>
      <c r="B36" s="552"/>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x14ac:dyDescent="0.25">
      <c r="A37" s="552" t="s">
        <v>1393</v>
      </c>
      <c r="B37" s="552"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x14ac:dyDescent="0.25">
      <c r="A38" s="552"/>
      <c r="B38" s="552"/>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x14ac:dyDescent="0.25">
      <c r="A39" s="552"/>
      <c r="B39" s="552"/>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x14ac:dyDescent="0.25">
      <c r="A40" s="552"/>
      <c r="B40" s="552"/>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x14ac:dyDescent="0.25">
      <c r="A41" s="552"/>
      <c r="B41" s="552"/>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x14ac:dyDescent="0.25">
      <c r="A42" s="552"/>
      <c r="B42" s="552"/>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6"/>
    </row>
    <row r="46" spans="1:21" x14ac:dyDescent="0.25">
      <c r="H46"/>
      <c r="J46"/>
      <c r="L46"/>
      <c r="N46"/>
      <c r="P46" s="396"/>
    </row>
    <row r="47" spans="1:21" x14ac:dyDescent="0.25">
      <c r="H47"/>
      <c r="J47"/>
      <c r="L47"/>
      <c r="N47"/>
      <c r="P47" s="396"/>
    </row>
    <row r="48" spans="1:21" x14ac:dyDescent="0.25">
      <c r="H48"/>
      <c r="J48"/>
      <c r="L48"/>
      <c r="N48"/>
      <c r="P48" s="396"/>
    </row>
    <row r="49" spans="8:16" x14ac:dyDescent="0.25">
      <c r="H49"/>
      <c r="J49"/>
      <c r="L49"/>
      <c r="N49"/>
      <c r="P49" s="396"/>
    </row>
    <row r="50" spans="8:16" x14ac:dyDescent="0.25">
      <c r="H50"/>
      <c r="J50"/>
      <c r="L50"/>
      <c r="N50"/>
      <c r="P50" s="396"/>
    </row>
    <row r="51" spans="8:16" x14ac:dyDescent="0.25">
      <c r="H51"/>
      <c r="J51"/>
      <c r="L51"/>
      <c r="N51"/>
      <c r="P51" s="396"/>
    </row>
    <row r="52" spans="8:16" x14ac:dyDescent="0.25">
      <c r="H52"/>
      <c r="J52"/>
      <c r="L52"/>
      <c r="N52"/>
      <c r="P52" s="396"/>
    </row>
    <row r="53" spans="8:16" x14ac:dyDescent="0.25">
      <c r="H53"/>
      <c r="J53"/>
      <c r="L53"/>
      <c r="N53"/>
      <c r="P53" s="396"/>
    </row>
    <row r="54" spans="8:16" x14ac:dyDescent="0.25">
      <c r="H54"/>
      <c r="J54"/>
      <c r="L54"/>
      <c r="N54"/>
      <c r="P54" s="396"/>
    </row>
    <row r="55" spans="8:16" x14ac:dyDescent="0.25">
      <c r="H55"/>
      <c r="J55"/>
      <c r="L55"/>
      <c r="N55"/>
      <c r="P55" s="396"/>
    </row>
    <row r="56" spans="8:16" x14ac:dyDescent="0.25">
      <c r="H56"/>
      <c r="J56"/>
      <c r="L56"/>
      <c r="N56"/>
      <c r="P56" s="396"/>
    </row>
    <row r="57" spans="8:16" x14ac:dyDescent="0.25">
      <c r="H57"/>
      <c r="J57"/>
      <c r="L57"/>
      <c r="N57"/>
      <c r="P57" s="396"/>
    </row>
    <row r="58" spans="8:16" x14ac:dyDescent="0.25">
      <c r="H58"/>
      <c r="J58"/>
      <c r="L58"/>
      <c r="N58"/>
      <c r="P58" s="396"/>
    </row>
    <row r="59" spans="8:16" x14ac:dyDescent="0.25">
      <c r="H59"/>
      <c r="J59"/>
      <c r="L59"/>
      <c r="N59"/>
      <c r="P59" s="396"/>
    </row>
    <row r="60" spans="8:16" x14ac:dyDescent="0.25">
      <c r="H60"/>
      <c r="J60"/>
      <c r="L60"/>
      <c r="N60"/>
      <c r="P60" s="396"/>
    </row>
    <row r="61" spans="8:16" x14ac:dyDescent="0.25">
      <c r="H61"/>
      <c r="J61"/>
      <c r="L61"/>
      <c r="N61"/>
      <c r="P61" s="396"/>
    </row>
    <row r="62" spans="8:16" x14ac:dyDescent="0.25">
      <c r="H62"/>
      <c r="J62"/>
      <c r="L62"/>
      <c r="N62"/>
      <c r="P62" s="396"/>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s="66" customFormat="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s="67" customFormat="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64" t="s">
        <v>1399</v>
      </c>
      <c r="B8" s="564"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564"/>
      <c r="B9" s="564"/>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564"/>
      <c r="B10" s="564"/>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564"/>
      <c r="B11" s="564"/>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564"/>
      <c r="B12" s="564"/>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564"/>
      <c r="B13" s="564"/>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564"/>
      <c r="B14" s="564"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564"/>
      <c r="B15" s="564"/>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564"/>
      <c r="B16" s="564"/>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564"/>
      <c r="B17" s="564"/>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564"/>
      <c r="B18" s="564"/>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564"/>
      <c r="B19" s="564"/>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564"/>
      <c r="B20" s="564"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564"/>
      <c r="B21" s="564"/>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564"/>
      <c r="B22" s="564"/>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564"/>
      <c r="B23" s="564"/>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564"/>
      <c r="B24" s="564"/>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564"/>
      <c r="B25" s="564"/>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564"/>
      <c r="B26" s="564"/>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6"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24" t="s">
        <v>97</v>
      </c>
      <c r="B3" s="526" t="s">
        <v>111</v>
      </c>
      <c r="C3" s="536" t="s">
        <v>86</v>
      </c>
      <c r="D3" s="536" t="s">
        <v>87</v>
      </c>
      <c r="E3" s="536" t="s">
        <v>392</v>
      </c>
      <c r="F3" s="536" t="s">
        <v>88</v>
      </c>
      <c r="G3" s="539" t="s">
        <v>100</v>
      </c>
      <c r="H3" s="541"/>
      <c r="I3" s="541"/>
      <c r="J3" s="541"/>
      <c r="K3" s="541"/>
      <c r="L3" s="541"/>
      <c r="M3" s="541"/>
      <c r="N3" s="540"/>
      <c r="O3" s="545" t="s">
        <v>101</v>
      </c>
      <c r="P3" s="546"/>
      <c r="Q3" s="526" t="s">
        <v>102</v>
      </c>
      <c r="R3" s="526" t="s">
        <v>103</v>
      </c>
      <c r="S3" s="526" t="s">
        <v>110</v>
      </c>
      <c r="T3" s="526" t="s">
        <v>109</v>
      </c>
      <c r="U3" s="542" t="s">
        <v>89</v>
      </c>
    </row>
    <row r="4" spans="1:21" ht="15" customHeight="1" x14ac:dyDescent="0.25">
      <c r="A4" s="524"/>
      <c r="B4" s="524"/>
      <c r="C4" s="537"/>
      <c r="D4" s="537"/>
      <c r="E4" s="537"/>
      <c r="F4" s="537"/>
      <c r="G4" s="539" t="s">
        <v>104</v>
      </c>
      <c r="H4" s="540"/>
      <c r="I4" s="539" t="s">
        <v>105</v>
      </c>
      <c r="J4" s="540"/>
      <c r="K4" s="539" t="s">
        <v>106</v>
      </c>
      <c r="L4" s="540"/>
      <c r="M4" s="539" t="s">
        <v>107</v>
      </c>
      <c r="N4" s="540"/>
      <c r="O4" s="547"/>
      <c r="P4" s="548"/>
      <c r="Q4" s="524"/>
      <c r="R4" s="524"/>
      <c r="S4" s="524"/>
      <c r="T4" s="524"/>
      <c r="U4" s="543"/>
    </row>
    <row r="5" spans="1:21" ht="25.5" x14ac:dyDescent="0.25">
      <c r="A5" s="525"/>
      <c r="B5" s="525"/>
      <c r="C5" s="538"/>
      <c r="D5" s="538"/>
      <c r="E5" s="538"/>
      <c r="F5" s="538"/>
      <c r="G5" s="442" t="s">
        <v>108</v>
      </c>
      <c r="H5" s="442" t="s">
        <v>12</v>
      </c>
      <c r="I5" s="442" t="s">
        <v>108</v>
      </c>
      <c r="J5" s="442" t="s">
        <v>12</v>
      </c>
      <c r="K5" s="442" t="s">
        <v>108</v>
      </c>
      <c r="L5" s="442" t="s">
        <v>12</v>
      </c>
      <c r="M5" s="442" t="s">
        <v>108</v>
      </c>
      <c r="N5" s="442" t="s">
        <v>12</v>
      </c>
      <c r="O5" s="442" t="s">
        <v>108</v>
      </c>
      <c r="P5" s="442" t="s">
        <v>12</v>
      </c>
      <c r="Q5" s="525"/>
      <c r="R5" s="525"/>
      <c r="S5" s="525"/>
      <c r="T5" s="525"/>
      <c r="U5" s="544"/>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552" t="s">
        <v>1435</v>
      </c>
      <c r="B7" s="549"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552"/>
      <c r="B8" s="550"/>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552"/>
      <c r="B9" s="550"/>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552"/>
      <c r="B10" s="550"/>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552"/>
      <c r="B11" s="550"/>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552"/>
      <c r="B12" s="551"/>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550" t="s">
        <v>1436</v>
      </c>
      <c r="B13" s="549" t="s">
        <v>1437</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550"/>
      <c r="B14" s="550"/>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550"/>
      <c r="B15" s="550"/>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550"/>
      <c r="B16" s="550"/>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550"/>
      <c r="B17" s="550"/>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550"/>
      <c r="B18" s="550"/>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551"/>
      <c r="B19" s="551"/>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549" t="s">
        <v>1438</v>
      </c>
      <c r="B20" s="549" t="s">
        <v>1439</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550"/>
      <c r="B21" s="550"/>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550"/>
      <c r="B22" s="550"/>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550"/>
      <c r="B23" s="550"/>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550"/>
      <c r="B24" s="550"/>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550"/>
      <c r="B25" s="550"/>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551"/>
      <c r="B26" s="551"/>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549" t="s">
        <v>1440</v>
      </c>
      <c r="B27" s="549" t="s">
        <v>1441</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550"/>
      <c r="B28" s="550"/>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550"/>
      <c r="B29" s="550"/>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550"/>
      <c r="B30" s="550"/>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550"/>
      <c r="B31" s="550"/>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550"/>
      <c r="B32" s="550"/>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551"/>
      <c r="B33" s="551"/>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9"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1517</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69" t="s">
        <v>1402</v>
      </c>
      <c r="B3" s="569"/>
      <c r="C3" s="569"/>
      <c r="D3" s="569"/>
      <c r="E3" s="569"/>
      <c r="F3" s="569"/>
      <c r="G3" s="569"/>
      <c r="H3" s="569"/>
      <c r="I3" s="569"/>
      <c r="J3" s="569"/>
      <c r="K3" s="569"/>
      <c r="L3" s="569"/>
      <c r="M3" s="569"/>
      <c r="N3" s="569"/>
      <c r="O3" s="569"/>
      <c r="P3" s="569"/>
      <c r="Q3" s="569"/>
      <c r="R3" s="569"/>
      <c r="S3" s="569"/>
      <c r="T3" s="569"/>
      <c r="U3" s="569"/>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1476</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24" t="s">
        <v>97</v>
      </c>
      <c r="B6" s="526" t="s">
        <v>111</v>
      </c>
      <c r="C6" s="536" t="s">
        <v>86</v>
      </c>
      <c r="D6" s="536" t="s">
        <v>87</v>
      </c>
      <c r="E6" s="536" t="s">
        <v>392</v>
      </c>
      <c r="F6" s="536" t="s">
        <v>88</v>
      </c>
      <c r="G6" s="539" t="s">
        <v>100</v>
      </c>
      <c r="H6" s="541"/>
      <c r="I6" s="541"/>
      <c r="J6" s="541"/>
      <c r="K6" s="541"/>
      <c r="L6" s="541"/>
      <c r="M6" s="541"/>
      <c r="N6" s="540"/>
      <c r="O6" s="545" t="s">
        <v>101</v>
      </c>
      <c r="P6" s="546"/>
      <c r="Q6" s="526" t="s">
        <v>102</v>
      </c>
      <c r="R6" s="526" t="s">
        <v>103</v>
      </c>
      <c r="S6" s="526" t="s">
        <v>110</v>
      </c>
      <c r="T6" s="526" t="s">
        <v>109</v>
      </c>
      <c r="U6" s="542" t="s">
        <v>89</v>
      </c>
    </row>
    <row r="7" spans="1:21" ht="15" customHeight="1" x14ac:dyDescent="0.25">
      <c r="A7" s="524"/>
      <c r="B7" s="524"/>
      <c r="C7" s="537"/>
      <c r="D7" s="537"/>
      <c r="E7" s="537"/>
      <c r="F7" s="537"/>
      <c r="G7" s="539" t="s">
        <v>104</v>
      </c>
      <c r="H7" s="540"/>
      <c r="I7" s="539" t="s">
        <v>105</v>
      </c>
      <c r="J7" s="540"/>
      <c r="K7" s="539" t="s">
        <v>106</v>
      </c>
      <c r="L7" s="540"/>
      <c r="M7" s="539" t="s">
        <v>107</v>
      </c>
      <c r="N7" s="540"/>
      <c r="O7" s="547"/>
      <c r="P7" s="548"/>
      <c r="Q7" s="524"/>
      <c r="R7" s="524"/>
      <c r="S7" s="524"/>
      <c r="T7" s="524"/>
      <c r="U7" s="543"/>
    </row>
    <row r="8" spans="1:21" ht="25.5" x14ac:dyDescent="0.25">
      <c r="A8" s="525"/>
      <c r="B8" s="525"/>
      <c r="C8" s="538"/>
      <c r="D8" s="538"/>
      <c r="E8" s="538"/>
      <c r="F8" s="538"/>
      <c r="G8" s="442" t="s">
        <v>108</v>
      </c>
      <c r="H8" s="442" t="s">
        <v>12</v>
      </c>
      <c r="I8" s="442" t="s">
        <v>108</v>
      </c>
      <c r="J8" s="442" t="s">
        <v>12</v>
      </c>
      <c r="K8" s="442" t="s">
        <v>108</v>
      </c>
      <c r="L8" s="442" t="s">
        <v>12</v>
      </c>
      <c r="M8" s="442" t="s">
        <v>108</v>
      </c>
      <c r="N8" s="442" t="s">
        <v>12</v>
      </c>
      <c r="O8" s="442" t="s">
        <v>108</v>
      </c>
      <c r="P8" s="442" t="s">
        <v>12</v>
      </c>
      <c r="Q8" s="525"/>
      <c r="R8" s="525"/>
      <c r="S8" s="525"/>
      <c r="T8" s="525"/>
      <c r="U8" s="544"/>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566" t="s">
        <v>1402</v>
      </c>
      <c r="B10" s="566"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567"/>
      <c r="B11" s="567"/>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567"/>
      <c r="B12" s="567"/>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567"/>
      <c r="B13" s="567"/>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567"/>
      <c r="B14" s="567"/>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568"/>
      <c r="B15" s="568"/>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566" t="s">
        <v>1401</v>
      </c>
      <c r="B16" s="566"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567"/>
      <c r="B17" s="567"/>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567"/>
      <c r="B18" s="567"/>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567"/>
      <c r="B19" s="567"/>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567"/>
      <c r="B20" s="567"/>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567"/>
      <c r="B21" s="567"/>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567"/>
      <c r="B22" s="567"/>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567"/>
      <c r="B23" s="567"/>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567"/>
      <c r="B24" s="567"/>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x14ac:dyDescent="0.25">
      <c r="A25" s="565" t="s">
        <v>1476</v>
      </c>
      <c r="B25" s="565" t="s">
        <v>1424</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x14ac:dyDescent="0.25">
      <c r="A26" s="565"/>
      <c r="B26" s="565"/>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x14ac:dyDescent="0.25">
      <c r="A27" s="565"/>
      <c r="B27" s="565"/>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x14ac:dyDescent="0.25">
      <c r="A28" s="565"/>
      <c r="B28" s="565"/>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x14ac:dyDescent="0.25">
      <c r="A29" s="565"/>
      <c r="B29" s="565"/>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565"/>
      <c r="B30" s="565"/>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565"/>
      <c r="B31" s="565"/>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565"/>
      <c r="B32" s="565"/>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565"/>
      <c r="B33" s="565"/>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565"/>
      <c r="B34" s="565"/>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565"/>
      <c r="B35" s="565"/>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1518</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E1" workbookViewId="0">
      <selection activeCell="C13" sqref="C13"/>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16" t="s">
        <v>1369</v>
      </c>
      <c r="I2" s="516"/>
    </row>
    <row r="3" spans="2:9" ht="19.5" thickBot="1" x14ac:dyDescent="0.3">
      <c r="B3" s="81" t="s">
        <v>21</v>
      </c>
      <c r="C3" s="81" t="s">
        <v>391</v>
      </c>
      <c r="H3" s="424" t="s">
        <v>390</v>
      </c>
      <c r="I3" s="425" t="s">
        <v>391</v>
      </c>
    </row>
    <row r="4" spans="2:9" ht="18.75" x14ac:dyDescent="0.25">
      <c r="B4" s="82" t="s">
        <v>122</v>
      </c>
      <c r="C4" s="201">
        <f>'1. TALLERES SEMINARIOS'!D5</f>
        <v>0</v>
      </c>
      <c r="H4" s="417" t="s">
        <v>1357</v>
      </c>
      <c r="I4" s="420">
        <f>'1. Desarrollo e Innov. Curricu.'!P28</f>
        <v>0</v>
      </c>
    </row>
    <row r="5" spans="2:9" ht="18.75" x14ac:dyDescent="0.25">
      <c r="B5" s="82" t="s">
        <v>415</v>
      </c>
      <c r="C5" s="201">
        <f>'2. CONTRATACION DE PERSONAL'!D5</f>
        <v>0</v>
      </c>
      <c r="H5" s="418" t="s">
        <v>1359</v>
      </c>
      <c r="I5" s="421">
        <f>'2. Investigación Científica'!P47</f>
        <v>0</v>
      </c>
    </row>
    <row r="6" spans="2:9" ht="18.75" x14ac:dyDescent="0.25">
      <c r="B6" s="82" t="s">
        <v>126</v>
      </c>
      <c r="C6" s="201">
        <f>'3. EQUIPO DE OFICINA'!D5</f>
        <v>228100</v>
      </c>
      <c r="H6" s="418" t="s">
        <v>471</v>
      </c>
      <c r="I6" s="421">
        <f>'3. Vinculación Univ. Sociedad'!P74</f>
        <v>0</v>
      </c>
    </row>
    <row r="7" spans="2:9" ht="19.5" thickBot="1" x14ac:dyDescent="0.3">
      <c r="B7" s="82" t="s">
        <v>416</v>
      </c>
      <c r="C7" s="201">
        <f>'4. EQUIPO TECNOLÓGICOS'!D5</f>
        <v>226000</v>
      </c>
      <c r="E7" s="428" t="s">
        <v>119</v>
      </c>
      <c r="F7" s="437" t="s">
        <v>1482</v>
      </c>
      <c r="H7" s="418" t="s">
        <v>1358</v>
      </c>
      <c r="I7" s="421">
        <f>'4. Docencia y Profesorado Univ.'!P21</f>
        <v>0</v>
      </c>
    </row>
    <row r="8" spans="2:9" ht="18.75" x14ac:dyDescent="0.25">
      <c r="B8" s="82" t="s">
        <v>127</v>
      </c>
      <c r="C8" s="201">
        <f>'5. ACTIVIDADES ESPECIALES'!D5</f>
        <v>0</v>
      </c>
      <c r="E8" s="433" t="s">
        <v>1484</v>
      </c>
      <c r="F8" s="434">
        <f>Presupuesto!D566</f>
        <v>0</v>
      </c>
      <c r="H8" s="418" t="s">
        <v>1360</v>
      </c>
      <c r="I8" s="421">
        <f>'5. Estudiantes y Graduados'!P43</f>
        <v>0</v>
      </c>
    </row>
    <row r="9" spans="2:9" ht="19.5" thickBot="1" x14ac:dyDescent="0.3">
      <c r="B9" s="92" t="s">
        <v>386</v>
      </c>
      <c r="C9" s="83">
        <f>'6. Becas'!D5</f>
        <v>0</v>
      </c>
      <c r="E9" s="435" t="s">
        <v>1509</v>
      </c>
      <c r="F9" s="436">
        <f>Presupuesto!E566</f>
        <v>454100</v>
      </c>
      <c r="H9" s="418" t="s">
        <v>472</v>
      </c>
      <c r="I9" s="421">
        <f>'6. Gestión del Conocimiento'!P27</f>
        <v>0</v>
      </c>
    </row>
    <row r="10" spans="2:9" ht="19.5" thickBot="1" x14ac:dyDescent="0.3">
      <c r="B10" s="92" t="s">
        <v>387</v>
      </c>
      <c r="C10" s="83">
        <f>'7. Infraestructura'!D5</f>
        <v>0</v>
      </c>
      <c r="E10" s="438" t="s">
        <v>1483</v>
      </c>
      <c r="F10" s="439">
        <f>Presupuesto!F566</f>
        <v>454100</v>
      </c>
      <c r="G10" s="111"/>
      <c r="H10" s="418" t="s">
        <v>1361</v>
      </c>
      <c r="I10" s="422">
        <f>'7. Lo Esencial de la Reforma U.'!P34</f>
        <v>0</v>
      </c>
    </row>
    <row r="11" spans="2:9" ht="18.75" x14ac:dyDescent="0.25">
      <c r="B11" s="82" t="s">
        <v>418</v>
      </c>
      <c r="C11" s="83">
        <f>'8. Venta de Servicios'!D5</f>
        <v>0</v>
      </c>
      <c r="E11" s="440" t="s">
        <v>405</v>
      </c>
      <c r="F11" s="441">
        <f>Presupuesto!AR566</f>
        <v>454100</v>
      </c>
      <c r="G11" s="111"/>
      <c r="H11" s="418" t="s">
        <v>1477</v>
      </c>
      <c r="I11" s="422">
        <f>'8. Asegura. de la Calid. y M'!P36</f>
        <v>0</v>
      </c>
    </row>
    <row r="12" spans="2:9" ht="18.75" x14ac:dyDescent="0.25">
      <c r="B12" s="92"/>
      <c r="C12" s="83"/>
      <c r="F12" s="111"/>
      <c r="G12" s="111"/>
      <c r="H12" s="418" t="s">
        <v>1363</v>
      </c>
      <c r="I12" s="422">
        <f>'9. Cultura de Inno. Insti...'!P21</f>
        <v>0</v>
      </c>
    </row>
    <row r="13" spans="2:9" ht="24" thickBot="1" x14ac:dyDescent="0.3">
      <c r="B13" s="84" t="s">
        <v>125</v>
      </c>
      <c r="C13" s="432">
        <f>SUM(C4:C12)</f>
        <v>454100</v>
      </c>
      <c r="F13" s="111"/>
      <c r="G13" s="111"/>
      <c r="H13" s="419" t="s">
        <v>1453</v>
      </c>
      <c r="I13" s="423">
        <f>'10. Posgrado'!P43</f>
        <v>0</v>
      </c>
    </row>
    <row r="14" spans="2:9" ht="23.25" x14ac:dyDescent="0.25">
      <c r="B14" s="84"/>
      <c r="C14" s="85"/>
      <c r="F14" s="111"/>
      <c r="G14" s="111"/>
      <c r="H14" s="426" t="s">
        <v>125</v>
      </c>
      <c r="I14" s="427">
        <f>SUM(I4:I13)</f>
        <v>0</v>
      </c>
    </row>
    <row r="15" spans="2:9" ht="15.75" x14ac:dyDescent="0.25">
      <c r="F15" s="111"/>
      <c r="G15" s="111"/>
      <c r="H15" s="517"/>
      <c r="I15" s="517"/>
    </row>
    <row r="16" spans="2:9" ht="16.5" thickBot="1" x14ac:dyDescent="0.3">
      <c r="F16" s="111"/>
      <c r="G16" s="111"/>
      <c r="H16" s="518" t="s">
        <v>1371</v>
      </c>
      <c r="I16" s="518"/>
    </row>
    <row r="17" spans="2:15" ht="15.75" thickBot="1" x14ac:dyDescent="0.3">
      <c r="F17" s="111"/>
      <c r="G17" s="111"/>
      <c r="H17" s="428" t="s">
        <v>390</v>
      </c>
      <c r="I17" s="429" t="s">
        <v>391</v>
      </c>
      <c r="J17" s="196"/>
    </row>
    <row r="18" spans="2:15" x14ac:dyDescent="0.25">
      <c r="H18" s="480" t="s">
        <v>1364</v>
      </c>
      <c r="I18" s="481">
        <f>'11. Gestion Administrativa'!P39</f>
        <v>398900</v>
      </c>
      <c r="J18" s="196"/>
    </row>
    <row r="19" spans="2:15" x14ac:dyDescent="0.25">
      <c r="H19" s="482" t="s">
        <v>1365</v>
      </c>
      <c r="I19" s="483">
        <f>'12. Gestión del Talento Humano'!P21</f>
        <v>0</v>
      </c>
      <c r="J19" s="196"/>
    </row>
    <row r="20" spans="2:15" x14ac:dyDescent="0.25">
      <c r="B20" s="474" t="s">
        <v>1504</v>
      </c>
      <c r="C20" s="475">
        <v>21.981300000000001</v>
      </c>
      <c r="D20" s="474" t="s">
        <v>1507</v>
      </c>
      <c r="E20" s="476"/>
      <c r="H20" s="482" t="s">
        <v>1366</v>
      </c>
      <c r="I20" s="483">
        <f>'13. Gestión Académica'!P21</f>
        <v>0</v>
      </c>
      <c r="J20" s="196"/>
    </row>
    <row r="21" spans="2:15" x14ac:dyDescent="0.25">
      <c r="H21" s="482" t="s">
        <v>1367</v>
      </c>
      <c r="I21" s="483">
        <f>'14. Internacional... de la E.S.'!P36</f>
        <v>0</v>
      </c>
      <c r="J21" s="196"/>
    </row>
    <row r="22" spans="2:15" x14ac:dyDescent="0.25">
      <c r="H22" s="484" t="s">
        <v>1368</v>
      </c>
      <c r="I22" s="485">
        <f>'15. Gobernabilidad y Proceso...'!P29</f>
        <v>0</v>
      </c>
      <c r="J22" s="196"/>
    </row>
    <row r="23" spans="2:15" x14ac:dyDescent="0.25">
      <c r="H23" s="486" t="s">
        <v>1478</v>
      </c>
      <c r="I23" s="487">
        <f>'16. Desa. del Sistema Educ.Sup.'!P70</f>
        <v>0</v>
      </c>
      <c r="J23" s="196"/>
    </row>
    <row r="24" spans="2:15" s="466" customFormat="1" ht="15.75" thickBot="1" x14ac:dyDescent="0.3">
      <c r="H24" s="488" t="s">
        <v>1516</v>
      </c>
      <c r="I24" s="489">
        <f>'17. Gestión TIC'!P74</f>
        <v>0</v>
      </c>
      <c r="J24" s="196"/>
    </row>
    <row r="25" spans="2:15" ht="15.75" thickBot="1" x14ac:dyDescent="0.3">
      <c r="H25" s="478" t="s">
        <v>125</v>
      </c>
      <c r="I25" s="479">
        <f>SUM(I18:I23)</f>
        <v>398900</v>
      </c>
    </row>
    <row r="26" spans="2:15" ht="15.75" thickBot="1" x14ac:dyDescent="0.3"/>
    <row r="27" spans="2:15" ht="15.75" thickBot="1" x14ac:dyDescent="0.3">
      <c r="H27" s="430" t="s">
        <v>1370</v>
      </c>
      <c r="I27" s="431">
        <f>I14+I25</f>
        <v>398900</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0</v>
      </c>
      <c r="D57" s="238">
        <f>SUM(D40:D56)</f>
        <v>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4</v>
      </c>
      <c r="D69" s="239">
        <f>SUMIF('3. EQUIPO DE OFICINA'!$C:$C,'Cuadro Resumen'!$B$69:$B$78,'3. EQUIPO DE OFICINA'!$F:$F)</f>
        <v>11200</v>
      </c>
    </row>
    <row r="70" spans="2:4" ht="18.75" x14ac:dyDescent="0.25">
      <c r="B70" s="92" t="s">
        <v>64</v>
      </c>
      <c r="C70" s="83">
        <f>SUMIF('3. EQUIPO DE OFICINA'!C:C,'Cuadro Resumen'!$B$69:$B$78,'3. EQUIPO DE OFICINA'!D:D)</f>
        <v>3</v>
      </c>
      <c r="D70" s="239">
        <f>SUMIF('3. EQUIPO DE OFICINA'!$C:$C,'Cuadro Resumen'!$B$69:$B$78,'3. EQUIPO DE OFICINA'!$F:$F)</f>
        <v>7200</v>
      </c>
    </row>
    <row r="71" spans="2:4" ht="18.75" x14ac:dyDescent="0.25">
      <c r="B71" s="92" t="s">
        <v>65</v>
      </c>
      <c r="C71" s="83">
        <f>SUMIF('3. EQUIPO DE OFICINA'!C:C,'Cuadro Resumen'!$B$69:$B$78,'3. EQUIPO DE OFICINA'!D:D)</f>
        <v>4</v>
      </c>
      <c r="D71" s="239">
        <f>SUMIF('3. EQUIPO DE OFICINA'!$C:$C,'Cuadro Resumen'!$B$69:$B$78,'3. EQUIPO DE OFICINA'!$F:$F)</f>
        <v>4000</v>
      </c>
    </row>
    <row r="72" spans="2:4" ht="18.75" x14ac:dyDescent="0.25">
      <c r="B72" s="92" t="s">
        <v>66</v>
      </c>
      <c r="C72" s="83">
        <f>SUMIF('3. EQUIPO DE OFICINA'!C:C,'Cuadro Resumen'!$B$69:$B$78,'3. EQUIPO DE OFICINA'!D:D)</f>
        <v>4</v>
      </c>
      <c r="D72" s="239">
        <f>SUMIF('3. EQUIPO DE OFICINA'!$C:$C,'Cuadro Resumen'!$B$69:$B$78,'3. EQUIPO DE OFICINA'!$F:$F)</f>
        <v>24000</v>
      </c>
    </row>
    <row r="73" spans="2:4" ht="18.75" x14ac:dyDescent="0.25">
      <c r="B73" s="92" t="s">
        <v>67</v>
      </c>
      <c r="C73" s="83">
        <f>SUMIF('3. EQUIPO DE OFICINA'!C:C,'Cuadro Resumen'!$B$69:$B$78,'3. EQUIPO DE OFICINA'!D:D)</f>
        <v>2</v>
      </c>
      <c r="D73" s="239">
        <f>SUMIF('3. EQUIPO DE OFICINA'!$C:$C,'Cuadro Resumen'!$B$69:$B$78,'3. EQUIPO DE OFICINA'!$F:$F)</f>
        <v>6000</v>
      </c>
    </row>
    <row r="74" spans="2:4" ht="18.75" x14ac:dyDescent="0.25">
      <c r="B74" s="92" t="s">
        <v>68</v>
      </c>
      <c r="C74" s="83">
        <f>SUMIF('3. EQUIPO DE OFICINA'!C:C,'Cuadro Resumen'!$B$69:$B$78,'3. EQUIPO DE OFICINA'!D:D)</f>
        <v>2</v>
      </c>
      <c r="D74" s="239">
        <f>SUMIF('3. EQUIPO DE OFICINA'!$C:$C,'Cuadro Resumen'!$B$69:$B$78,'3. EQUIPO DE OFICINA'!$F:$F)</f>
        <v>20000</v>
      </c>
    </row>
    <row r="75" spans="2:4" ht="18.75" x14ac:dyDescent="0.25">
      <c r="B75" s="92" t="s">
        <v>69</v>
      </c>
      <c r="C75" s="83">
        <f>SUMIF('3. EQUIPO DE OFICINA'!C:C,'Cuadro Resumen'!$B$69:$B$78,'3. EQUIPO DE OFICINA'!D:D)</f>
        <v>2</v>
      </c>
      <c r="D75" s="239">
        <f>SUMIF('3. EQUIPO DE OFICINA'!$C:$C,'Cuadro Resumen'!$B$69:$B$78,'3. EQUIPO DE OFICINA'!$F:$F)</f>
        <v>16000</v>
      </c>
    </row>
    <row r="76" spans="2:4" ht="18.75" x14ac:dyDescent="0.25">
      <c r="B76" s="82" t="s">
        <v>70</v>
      </c>
      <c r="C76" s="83">
        <f>SUMIF('3. EQUIPO DE OFICINA'!C:C,'Cuadro Resumen'!$B$69:$B$78,'3. EQUIPO DE OFICINA'!D:D)</f>
        <v>1</v>
      </c>
      <c r="D76" s="239">
        <f>SUMIF('3. EQUIPO DE OFICINA'!$C:$C,'Cuadro Resumen'!$B$69:$B$78,'3. EQUIPO DE OFICINA'!$F:$F)</f>
        <v>2000</v>
      </c>
    </row>
    <row r="77" spans="2:4" ht="18.75" x14ac:dyDescent="0.25">
      <c r="B77" s="82" t="s">
        <v>71</v>
      </c>
      <c r="C77" s="83">
        <f>SUMIF('3. EQUIPO DE OFICINA'!C:C,'Cuadro Resumen'!$B$69:$B$78,'3. EQUIPO DE OFICINA'!D:D)</f>
        <v>1</v>
      </c>
      <c r="D77" s="239">
        <f>SUMIF('3. EQUIPO DE OFICINA'!$C:$C,'Cuadro Resumen'!$B$69:$B$78,'3. EQUIPO DE OFICINA'!$F:$F)</f>
        <v>5000</v>
      </c>
    </row>
    <row r="78" spans="2:4" ht="18.75" x14ac:dyDescent="0.25">
      <c r="B78" s="82" t="s">
        <v>72</v>
      </c>
      <c r="C78" s="83">
        <f>SUMIF('3. EQUIPO DE OFICINA'!C:C,'Cuadro Resumen'!$B$69:$B$78,'3. EQUIPO DE OFICINA'!D:D)</f>
        <v>1</v>
      </c>
      <c r="D78" s="239">
        <f>SUMIF('3. EQUIPO DE OFICINA'!$C:$C,'Cuadro Resumen'!$B$69:$B$78,'3. EQUIPO DE OFICINA'!$F:$F)</f>
        <v>100000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24</v>
      </c>
      <c r="D80" s="240">
        <f>SUM(D69:D79)</f>
        <v>195400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3</v>
      </c>
      <c r="D86" s="83">
        <f>SUMIF('4. EQUIPO TECNOLÓGICOS'!$C:$C,'Cuadro Resumen'!$B$86:$B$102,'4. EQUIPO TECNOLÓGICOS'!F:F)</f>
        <v>105000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4</v>
      </c>
      <c r="D89" s="83">
        <f>SUMIF('4. EQUIPO TECNOLÓGICOS'!$C:$C,'Cuadro Resumen'!$B$86:$B$102,'4. EQUIPO TECNOLÓGICOS'!F:F)</f>
        <v>60000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1</v>
      </c>
      <c r="D91" s="83">
        <f>SUMIF('4. EQUIPO TECNOLÓGICOS'!$C:$C,'Cuadro Resumen'!$B$86:$B$102,'4. EQUIPO TECNOLÓGICOS'!F:F)</f>
        <v>4000</v>
      </c>
    </row>
    <row r="92" spans="2:4" ht="18.75" x14ac:dyDescent="0.25">
      <c r="B92" s="92" t="s">
        <v>74</v>
      </c>
      <c r="C92" s="83">
        <f>SUMIF('4. EQUIPO TECNOLÓGICOS'!C:C,'Cuadro Resumen'!$B$86:$B$102,'4. EQUIPO TECNOLÓGICOS'!D:D)</f>
        <v>1</v>
      </c>
      <c r="D92" s="83">
        <f>SUMIF('4. EQUIPO TECNOLÓGICOS'!$C:$C,'Cuadro Resumen'!$B$86:$B$102,'4. EQUIPO TECNOLÓGICOS'!F:F)</f>
        <v>8000</v>
      </c>
    </row>
    <row r="93" spans="2:4" ht="18.75" x14ac:dyDescent="0.25">
      <c r="B93" s="92" t="s">
        <v>75</v>
      </c>
      <c r="C93" s="83">
        <f>SUMIF('4. EQUIPO TECNOLÓGICOS'!C:C,'Cuadro Resumen'!$B$86:$B$102,'4. EQUIPO TECNOLÓGICOS'!D:D)</f>
        <v>1</v>
      </c>
      <c r="D93" s="83">
        <f>SUMIF('4. EQUIPO TECNOLÓGICOS'!$C:$C,'Cuadro Resumen'!$B$86:$B$102,'4. EQUIPO TECNOLÓGICOS'!F:F)</f>
        <v>5000</v>
      </c>
    </row>
    <row r="94" spans="2:4" ht="18.75" x14ac:dyDescent="0.25">
      <c r="B94" s="82" t="s">
        <v>35</v>
      </c>
      <c r="C94" s="83">
        <f>SUMIF('4. EQUIPO TECNOLÓGICOS'!C:C,'Cuadro Resumen'!$B$86:$B$102,'4. EQUIPO TECNOLÓGICOS'!D:D)</f>
        <v>1</v>
      </c>
      <c r="D94" s="83">
        <f>SUMIF('4. EQUIPO TECNOLÓGICOS'!$C:$C,'Cuadro Resumen'!$B$86:$B$102,'4. EQUIPO TECNOLÓGICOS'!F:F)</f>
        <v>13000</v>
      </c>
    </row>
    <row r="95" spans="2:4" ht="18.75" x14ac:dyDescent="0.25">
      <c r="B95" s="92" t="s">
        <v>76</v>
      </c>
      <c r="C95" s="83">
        <f>SUMIF('4. EQUIPO TECNOLÓGICOS'!C:C,'Cuadro Resumen'!$B$86:$B$102,'4. EQUIPO TECNOLÓGICOS'!D:D)</f>
        <v>1</v>
      </c>
      <c r="D95" s="83">
        <f>SUMIF('4. EQUIPO TECNOLÓGICOS'!$C:$C,'Cuadro Resumen'!$B$86:$B$102,'4. EQUIPO TECNOLÓGICOS'!F:F)</f>
        <v>15000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2</v>
      </c>
      <c r="D98" s="83">
        <f>SUMIF('4. EQUIPO TECNOLÓGICOS'!$C:$C,'Cuadro Resumen'!$B$86:$B$102,'4. EQUIPO TECNOLÓGICOS'!F:F)</f>
        <v>4000</v>
      </c>
    </row>
    <row r="99" spans="2:4" ht="18.75" x14ac:dyDescent="0.25">
      <c r="B99" s="82" t="s">
        <v>1481</v>
      </c>
      <c r="C99" s="83">
        <f>SUMIF('4. EQUIPO TECNOLÓGICOS'!C:C,'Cuadro Resumen'!$B$86:$B$102,'4. EQUIPO TECNOLÓGICOS'!D:D)</f>
        <v>4</v>
      </c>
      <c r="D99" s="83">
        <f>SUMIF('4. EQUIPO TECNOLÓGICOS'!$C:$C,'Cuadro Resumen'!$B$86:$B$102,'4. EQUIPO TECNOLÓGICOS'!F:F)</f>
        <v>6000</v>
      </c>
    </row>
    <row r="100" spans="2:4" ht="18.75" x14ac:dyDescent="0.25">
      <c r="B100" s="92" t="s">
        <v>80</v>
      </c>
      <c r="C100" s="83">
        <f>SUMIF('4. EQUIPO TECNOLÓGICOS'!C:C,'Cuadro Resumen'!$B$86:$B$102,'4. EQUIPO TECNOLÓGICOS'!D:D)</f>
        <v>1</v>
      </c>
      <c r="D100" s="83">
        <f>SUMIF('4. EQUIPO TECNOLÓGICOS'!$C:$C,'Cuadro Resumen'!$B$86:$B$102,'4. EQUIPO TECNOLÓGICOS'!F:F)</f>
        <v>1500</v>
      </c>
    </row>
    <row r="101" spans="2:4" ht="18.75" x14ac:dyDescent="0.25">
      <c r="B101" s="92" t="s">
        <v>81</v>
      </c>
      <c r="C101" s="83">
        <f>SUMIF('4. EQUIPO TECNOLÓGICOS'!C:C,'Cuadro Resumen'!$B$86:$B$102,'4. EQUIPO TECNOLÓGICOS'!D:D)</f>
        <v>5</v>
      </c>
      <c r="D101" s="83">
        <f>SUMIF('4. EQUIPO TECNOLÓGICOS'!$C:$C,'Cuadro Resumen'!$B$86:$B$102,'4. EQUIPO TECNOLÓGICOS'!F:F)</f>
        <v>2500</v>
      </c>
    </row>
    <row r="102" spans="2:4" ht="18.75" x14ac:dyDescent="0.25">
      <c r="B102" s="92" t="s">
        <v>82</v>
      </c>
      <c r="C102" s="83">
        <f>SUMIF('4. EQUIPO TECNOLÓGICOS'!C:C,'Cuadro Resumen'!$B$86:$B$102,'4. EQUIPO TECNOLÓGICOS'!D:D)</f>
        <v>100</v>
      </c>
      <c r="D102" s="83">
        <f>SUMIF('4. EQUIPO TECNOLÓGICOS'!$C:$C,'Cuadro Resumen'!$B$86:$B$102,'4. EQUIPO TECNOLÓGICOS'!F:F)</f>
        <v>2000</v>
      </c>
    </row>
    <row r="103" spans="2:4" ht="23.25" x14ac:dyDescent="0.25">
      <c r="B103" s="84" t="s">
        <v>125</v>
      </c>
      <c r="C103" s="85">
        <f>SUM(C86:C102)</f>
        <v>124</v>
      </c>
      <c r="D103" s="85">
        <f>SUM(D86:D102)</f>
        <v>226000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519" t="s">
        <v>1497</v>
      </c>
      <c r="C198" s="519"/>
      <c r="D198" s="519"/>
      <c r="E198" s="519"/>
      <c r="F198" s="519"/>
    </row>
    <row r="199" spans="2:9" hidden="1" x14ac:dyDescent="0.25">
      <c r="B199" s="455" t="s">
        <v>1498</v>
      </c>
      <c r="C199" s="454" t="s">
        <v>1499</v>
      </c>
      <c r="D199" s="454" t="s">
        <v>1499</v>
      </c>
      <c r="E199" s="454" t="s">
        <v>1500</v>
      </c>
      <c r="F199" s="454" t="s">
        <v>1500</v>
      </c>
    </row>
    <row r="200" spans="2:9" hidden="1" x14ac:dyDescent="0.25">
      <c r="B200" s="453"/>
      <c r="C200" s="453" t="s">
        <v>1501</v>
      </c>
      <c r="D200" s="453" t="s">
        <v>1502</v>
      </c>
      <c r="E200" s="453" t="s">
        <v>1501</v>
      </c>
      <c r="F200" s="453" t="s">
        <v>1502</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1503</v>
      </c>
      <c r="C205" s="452">
        <v>145</v>
      </c>
      <c r="D205" s="452">
        <v>135</v>
      </c>
      <c r="E205" s="452">
        <v>185</v>
      </c>
      <c r="F205" s="452">
        <v>170</v>
      </c>
    </row>
    <row r="206" spans="2:9" hidden="1" x14ac:dyDescent="0.25">
      <c r="B206" s="450"/>
      <c r="C206" s="450"/>
      <c r="D206" s="450"/>
      <c r="E206" s="450"/>
      <c r="F206" s="450"/>
    </row>
    <row r="207" spans="2:9" hidden="1" x14ac:dyDescent="0.25">
      <c r="B207" s="520" t="s">
        <v>1504</v>
      </c>
      <c r="C207" s="520"/>
      <c r="D207" s="520"/>
      <c r="E207" s="477">
        <f>C20</f>
        <v>21.981300000000001</v>
      </c>
      <c r="F207" s="477"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519" t="s">
        <v>1497</v>
      </c>
      <c r="C210" s="519"/>
      <c r="D210" s="519"/>
      <c r="E210" s="519"/>
      <c r="F210" s="519"/>
    </row>
    <row r="211" spans="2:9" hidden="1" x14ac:dyDescent="0.25">
      <c r="B211" s="455" t="s">
        <v>1498</v>
      </c>
      <c r="C211" s="454" t="s">
        <v>1499</v>
      </c>
      <c r="D211" s="454" t="s">
        <v>1499</v>
      </c>
      <c r="E211" s="454" t="s">
        <v>1500</v>
      </c>
      <c r="F211" s="454" t="s">
        <v>1500</v>
      </c>
    </row>
    <row r="212" spans="2:9" hidden="1" x14ac:dyDescent="0.25">
      <c r="B212" s="453"/>
      <c r="C212" s="453" t="s">
        <v>1501</v>
      </c>
      <c r="D212" s="453" t="s">
        <v>1502</v>
      </c>
      <c r="E212" s="453" t="s">
        <v>1501</v>
      </c>
      <c r="F212" s="453" t="s">
        <v>1502</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1503</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69" t="s">
        <v>1407</v>
      </c>
      <c r="B3" s="569"/>
      <c r="C3" s="569"/>
      <c r="D3" s="569"/>
      <c r="E3" s="569"/>
      <c r="F3" s="569"/>
      <c r="G3" s="569"/>
      <c r="H3" s="569"/>
      <c r="I3" s="569"/>
      <c r="J3" s="569"/>
      <c r="K3" s="569"/>
      <c r="L3" s="569"/>
      <c r="M3" s="569"/>
      <c r="N3" s="569"/>
      <c r="O3" s="569"/>
      <c r="P3" s="569"/>
      <c r="Q3" s="569"/>
      <c r="R3" s="569"/>
      <c r="S3" s="569"/>
      <c r="T3" s="569"/>
      <c r="U3" s="569"/>
    </row>
    <row r="4" spans="1:21" ht="1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66" t="s">
        <v>1407</v>
      </c>
      <c r="B8" s="566"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567"/>
      <c r="B9" s="567"/>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567"/>
      <c r="B10" s="567"/>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567"/>
      <c r="B11" s="567"/>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567"/>
      <c r="B12" s="567"/>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567"/>
      <c r="B13" s="567"/>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567"/>
      <c r="B14" s="567"/>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567"/>
      <c r="B15" s="567"/>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567"/>
      <c r="B16" s="567"/>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567"/>
      <c r="B17" s="567"/>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567"/>
      <c r="B18" s="567"/>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567"/>
      <c r="B19" s="567"/>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568"/>
      <c r="B20" s="568"/>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1451</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69" t="s">
        <v>1450</v>
      </c>
      <c r="B3" s="569"/>
      <c r="C3" s="569"/>
      <c r="D3" s="569"/>
      <c r="E3" s="569"/>
      <c r="F3" s="569"/>
      <c r="G3" s="569"/>
      <c r="H3" s="569"/>
      <c r="I3" s="569"/>
      <c r="J3" s="569"/>
      <c r="K3" s="569"/>
      <c r="L3" s="569"/>
      <c r="M3" s="569"/>
      <c r="N3" s="569"/>
      <c r="O3" s="569"/>
      <c r="P3" s="569"/>
      <c r="Q3" s="569"/>
      <c r="R3" s="569"/>
      <c r="S3" s="569"/>
      <c r="T3" s="569"/>
      <c r="U3" s="569"/>
    </row>
    <row r="4" spans="1:21" ht="1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66" t="s">
        <v>1444</v>
      </c>
      <c r="B8" s="565" t="s">
        <v>1442</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567"/>
      <c r="B9" s="565"/>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567"/>
      <c r="B10" s="565"/>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567"/>
      <c r="B11" s="565"/>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567"/>
      <c r="B12" s="565"/>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567"/>
      <c r="B13" s="565" t="s">
        <v>1449</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567"/>
      <c r="B14" s="565"/>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567"/>
      <c r="B15" s="565"/>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567"/>
      <c r="B16" s="565"/>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567"/>
      <c r="B17" s="565"/>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567"/>
      <c r="B18" s="565" t="s">
        <v>1443</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567"/>
      <c r="B19" s="565"/>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567"/>
      <c r="B20" s="565"/>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567"/>
      <c r="B21" s="565"/>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567"/>
      <c r="B22" s="565"/>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567"/>
      <c r="B23" s="566" t="s">
        <v>1445</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567"/>
      <c r="B24" s="567"/>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567"/>
      <c r="B25" s="567"/>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567"/>
      <c r="B26" s="567"/>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567"/>
      <c r="B27" s="568"/>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567"/>
      <c r="B28" s="566" t="s">
        <v>1446</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567"/>
      <c r="B29" s="567"/>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567"/>
      <c r="B30" s="567"/>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567"/>
      <c r="B31" s="567"/>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567"/>
      <c r="B32" s="568"/>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567"/>
      <c r="B33" s="565" t="s">
        <v>1447</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567"/>
      <c r="B34" s="565"/>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567"/>
      <c r="B35" s="565"/>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567"/>
      <c r="B36" s="565"/>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567"/>
      <c r="B37" s="565"/>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567"/>
      <c r="B38" s="565" t="s">
        <v>1448</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567"/>
      <c r="B39" s="565"/>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567"/>
      <c r="B40" s="565"/>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567"/>
      <c r="B41" s="565"/>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567"/>
      <c r="B42" s="565"/>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1452</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abSelected="1" topLeftCell="B1" zoomScale="90" zoomScaleNormal="90" workbookViewId="0">
      <pane ySplit="7" topLeftCell="A23" activePane="bottomLeft" state="frozen"/>
      <selection activeCell="Q6" sqref="Q6"/>
      <selection pane="bottomLeft" activeCell="F29" sqref="F29"/>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570" t="s">
        <v>1411</v>
      </c>
      <c r="B3" s="570"/>
      <c r="C3" s="570"/>
      <c r="D3" s="570"/>
      <c r="E3" s="570"/>
      <c r="F3" s="570"/>
      <c r="G3" s="570"/>
      <c r="H3" s="570"/>
      <c r="I3" s="570"/>
      <c r="J3" s="570"/>
      <c r="K3" s="570"/>
      <c r="L3" s="570"/>
      <c r="M3" s="570"/>
      <c r="N3" s="570"/>
      <c r="O3" s="570"/>
      <c r="P3" s="570"/>
      <c r="Q3" s="570"/>
      <c r="R3" s="570"/>
      <c r="S3" s="570"/>
      <c r="T3" s="570"/>
      <c r="U3" s="570"/>
    </row>
    <row r="4" spans="1:21" s="321" customFormat="1" x14ac:dyDescent="0.25">
      <c r="A4" s="571" t="s">
        <v>1416</v>
      </c>
      <c r="B4" s="571"/>
      <c r="C4" s="571"/>
      <c r="D4" s="571"/>
      <c r="E4" s="571"/>
      <c r="F4" s="571"/>
      <c r="G4" s="571"/>
      <c r="H4" s="571"/>
      <c r="I4" s="571"/>
      <c r="J4" s="571"/>
      <c r="K4" s="571"/>
      <c r="L4" s="571"/>
      <c r="M4" s="571"/>
      <c r="N4" s="571"/>
      <c r="O4" s="571"/>
      <c r="P4" s="571"/>
      <c r="Q4" s="571"/>
      <c r="R4" s="571"/>
      <c r="S4" s="571"/>
      <c r="T4" s="571"/>
      <c r="U4" s="571"/>
    </row>
    <row r="5" spans="1:21" s="66" customFormat="1" ht="23.25" customHeight="1" x14ac:dyDescent="0.25">
      <c r="A5" s="524" t="s">
        <v>97</v>
      </c>
      <c r="B5" s="526" t="s">
        <v>111</v>
      </c>
      <c r="C5" s="536" t="s">
        <v>86</v>
      </c>
      <c r="D5" s="536" t="s">
        <v>87</v>
      </c>
      <c r="E5" s="536" t="s">
        <v>392</v>
      </c>
      <c r="F5" s="536" t="s">
        <v>88</v>
      </c>
      <c r="G5" s="539" t="s">
        <v>100</v>
      </c>
      <c r="H5" s="541"/>
      <c r="I5" s="541"/>
      <c r="J5" s="541"/>
      <c r="K5" s="541"/>
      <c r="L5" s="541"/>
      <c r="M5" s="541"/>
      <c r="N5" s="540"/>
      <c r="O5" s="545" t="s">
        <v>101</v>
      </c>
      <c r="P5" s="546"/>
      <c r="Q5" s="526" t="s">
        <v>102</v>
      </c>
      <c r="R5" s="526" t="s">
        <v>103</v>
      </c>
      <c r="S5" s="526" t="s">
        <v>110</v>
      </c>
      <c r="T5" s="526" t="s">
        <v>109</v>
      </c>
      <c r="U5" s="542" t="s">
        <v>89</v>
      </c>
    </row>
    <row r="6" spans="1:21" s="66" customFormat="1" ht="15" customHeight="1" x14ac:dyDescent="0.25">
      <c r="A6" s="524"/>
      <c r="B6" s="524"/>
      <c r="C6" s="537"/>
      <c r="D6" s="537"/>
      <c r="E6" s="537"/>
      <c r="F6" s="537"/>
      <c r="G6" s="539" t="s">
        <v>104</v>
      </c>
      <c r="H6" s="540"/>
      <c r="I6" s="539" t="s">
        <v>105</v>
      </c>
      <c r="J6" s="540"/>
      <c r="K6" s="539" t="s">
        <v>106</v>
      </c>
      <c r="L6" s="540"/>
      <c r="M6" s="539" t="s">
        <v>107</v>
      </c>
      <c r="N6" s="540"/>
      <c r="O6" s="547"/>
      <c r="P6" s="548"/>
      <c r="Q6" s="524"/>
      <c r="R6" s="524"/>
      <c r="S6" s="524"/>
      <c r="T6" s="524"/>
      <c r="U6" s="543"/>
    </row>
    <row r="7" spans="1:21" s="67" customFormat="1" ht="24" customHeight="1" x14ac:dyDescent="0.25">
      <c r="A7" s="525"/>
      <c r="B7" s="525"/>
      <c r="C7" s="538"/>
      <c r="D7" s="538"/>
      <c r="E7" s="538"/>
      <c r="F7" s="538"/>
      <c r="G7" s="442" t="s">
        <v>108</v>
      </c>
      <c r="H7" s="442" t="s">
        <v>12</v>
      </c>
      <c r="I7" s="442" t="s">
        <v>108</v>
      </c>
      <c r="J7" s="442" t="s">
        <v>12</v>
      </c>
      <c r="K7" s="442" t="s">
        <v>108</v>
      </c>
      <c r="L7" s="442" t="s">
        <v>12</v>
      </c>
      <c r="M7" s="442" t="s">
        <v>108</v>
      </c>
      <c r="N7" s="442" t="s">
        <v>12</v>
      </c>
      <c r="O7" s="442" t="s">
        <v>108</v>
      </c>
      <c r="P7" s="442" t="s">
        <v>12</v>
      </c>
      <c r="Q7" s="525"/>
      <c r="R7" s="525"/>
      <c r="S7" s="525"/>
      <c r="T7" s="525"/>
      <c r="U7" s="544"/>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52" t="s">
        <v>1539</v>
      </c>
      <c r="B9" s="549" t="s">
        <v>1412</v>
      </c>
      <c r="C9" s="278"/>
      <c r="D9" s="278"/>
      <c r="E9" s="278"/>
      <c r="F9" s="278"/>
      <c r="G9" s="364"/>
      <c r="H9" s="365"/>
      <c r="I9" s="278"/>
      <c r="J9" s="365"/>
      <c r="K9" s="278"/>
      <c r="L9" s="365"/>
      <c r="M9" s="278"/>
      <c r="N9" s="365"/>
      <c r="O9" s="402">
        <f t="shared" ref="O9:P9" si="0">G9+I9+K9+M9</f>
        <v>0</v>
      </c>
      <c r="P9" s="403">
        <f t="shared" si="0"/>
        <v>0</v>
      </c>
      <c r="Q9" s="278"/>
      <c r="R9" s="278"/>
      <c r="S9" s="278"/>
      <c r="T9" s="278"/>
      <c r="U9" s="278"/>
    </row>
    <row r="10" spans="1:21" ht="15.75" x14ac:dyDescent="0.25">
      <c r="A10" s="552"/>
      <c r="B10" s="550"/>
      <c r="C10" s="278"/>
      <c r="D10" s="278"/>
      <c r="E10" s="278"/>
      <c r="F10" s="278"/>
      <c r="G10" s="364"/>
      <c r="H10" s="365"/>
      <c r="I10" s="278"/>
      <c r="J10" s="365"/>
      <c r="K10" s="278"/>
      <c r="L10" s="365"/>
      <c r="M10" s="278"/>
      <c r="N10" s="365"/>
      <c r="O10" s="402">
        <f t="shared" ref="O10:O38" si="1">G10+I10+K10+M10</f>
        <v>0</v>
      </c>
      <c r="P10" s="403">
        <f t="shared" ref="P10:P38" si="2">H10+J10+L10+N10</f>
        <v>0</v>
      </c>
      <c r="Q10" s="278"/>
      <c r="R10" s="278"/>
      <c r="S10" s="278"/>
      <c r="T10" s="278"/>
      <c r="U10" s="278"/>
    </row>
    <row r="11" spans="1:21" s="367" customFormat="1" ht="15.75" x14ac:dyDescent="0.25">
      <c r="A11" s="552"/>
      <c r="B11" s="550"/>
      <c r="C11" s="278"/>
      <c r="D11" s="278"/>
      <c r="E11" s="278"/>
      <c r="F11" s="278"/>
      <c r="G11" s="364"/>
      <c r="H11" s="365"/>
      <c r="I11" s="278"/>
      <c r="J11" s="365"/>
      <c r="K11" s="278"/>
      <c r="L11" s="365"/>
      <c r="M11" s="278"/>
      <c r="N11" s="365"/>
      <c r="O11" s="402">
        <f t="shared" si="1"/>
        <v>0</v>
      </c>
      <c r="P11" s="403">
        <f t="shared" si="2"/>
        <v>0</v>
      </c>
      <c r="Q11" s="278"/>
      <c r="R11" s="278"/>
      <c r="S11" s="278"/>
      <c r="T11" s="278"/>
      <c r="U11" s="278"/>
    </row>
    <row r="12" spans="1:21" ht="15.75" x14ac:dyDescent="0.25">
      <c r="A12" s="552"/>
      <c r="B12" s="550"/>
      <c r="C12" s="278"/>
      <c r="D12" s="278"/>
      <c r="E12" s="278"/>
      <c r="F12" s="278"/>
      <c r="G12" s="364"/>
      <c r="H12" s="365"/>
      <c r="I12" s="278"/>
      <c r="J12" s="365"/>
      <c r="K12" s="278"/>
      <c r="L12" s="365"/>
      <c r="M12" s="278"/>
      <c r="N12" s="365"/>
      <c r="O12" s="402">
        <f t="shared" si="1"/>
        <v>0</v>
      </c>
      <c r="P12" s="403">
        <f t="shared" si="2"/>
        <v>0</v>
      </c>
      <c r="Q12" s="278"/>
      <c r="R12" s="278"/>
      <c r="S12" s="278"/>
      <c r="T12" s="278"/>
      <c r="U12" s="278"/>
    </row>
    <row r="13" spans="1:21" ht="15.75" x14ac:dyDescent="0.25">
      <c r="A13" s="552"/>
      <c r="B13" s="550"/>
      <c r="C13" s="278"/>
      <c r="D13" s="278"/>
      <c r="E13" s="278"/>
      <c r="F13" s="278"/>
      <c r="G13" s="364"/>
      <c r="H13" s="365"/>
      <c r="I13" s="278"/>
      <c r="J13" s="365"/>
      <c r="K13" s="278"/>
      <c r="L13" s="365"/>
      <c r="M13" s="278"/>
      <c r="N13" s="365"/>
      <c r="O13" s="402">
        <f t="shared" si="1"/>
        <v>0</v>
      </c>
      <c r="P13" s="403">
        <f t="shared" si="2"/>
        <v>0</v>
      </c>
      <c r="Q13" s="278"/>
      <c r="R13" s="278"/>
      <c r="S13" s="278"/>
      <c r="T13" s="278"/>
      <c r="U13" s="278"/>
    </row>
    <row r="14" spans="1:21" ht="15.75" x14ac:dyDescent="0.25">
      <c r="A14" s="552"/>
      <c r="B14" s="551"/>
      <c r="C14" s="278"/>
      <c r="D14" s="278"/>
      <c r="E14" s="278"/>
      <c r="F14" s="278"/>
      <c r="G14" s="364"/>
      <c r="H14" s="365"/>
      <c r="I14" s="278"/>
      <c r="J14" s="365"/>
      <c r="K14" s="278"/>
      <c r="L14" s="365"/>
      <c r="M14" s="278"/>
      <c r="N14" s="365"/>
      <c r="O14" s="402">
        <f t="shared" si="1"/>
        <v>0</v>
      </c>
      <c r="P14" s="403">
        <f t="shared" si="2"/>
        <v>0</v>
      </c>
      <c r="Q14" s="278"/>
      <c r="R14" s="278"/>
      <c r="S14" s="278"/>
      <c r="T14" s="278"/>
      <c r="U14" s="278"/>
    </row>
    <row r="15" spans="1:21" ht="15.75" x14ac:dyDescent="0.25">
      <c r="A15" s="552"/>
      <c r="B15" s="549" t="s">
        <v>1413</v>
      </c>
      <c r="C15" s="278"/>
      <c r="D15" s="278"/>
      <c r="E15" s="278"/>
      <c r="F15" s="278"/>
      <c r="G15" s="364"/>
      <c r="H15" s="365"/>
      <c r="I15" s="278"/>
      <c r="J15" s="365"/>
      <c r="K15" s="278"/>
      <c r="L15" s="365"/>
      <c r="M15" s="278"/>
      <c r="N15" s="365"/>
      <c r="O15" s="402">
        <f t="shared" si="1"/>
        <v>0</v>
      </c>
      <c r="P15" s="403">
        <f t="shared" si="2"/>
        <v>0</v>
      </c>
      <c r="Q15" s="278"/>
      <c r="R15" s="278"/>
      <c r="S15" s="278"/>
      <c r="T15" s="278"/>
      <c r="U15" s="278"/>
    </row>
    <row r="16" spans="1:21" s="367" customFormat="1" ht="15.75" x14ac:dyDescent="0.25">
      <c r="A16" s="552"/>
      <c r="B16" s="550"/>
      <c r="C16" s="278"/>
      <c r="D16" s="278"/>
      <c r="E16" s="278"/>
      <c r="F16" s="278"/>
      <c r="G16" s="364"/>
      <c r="H16" s="365"/>
      <c r="I16" s="278"/>
      <c r="J16" s="365"/>
      <c r="K16" s="278"/>
      <c r="L16" s="365"/>
      <c r="M16" s="278"/>
      <c r="N16" s="365"/>
      <c r="O16" s="402">
        <f t="shared" si="1"/>
        <v>0</v>
      </c>
      <c r="P16" s="403">
        <f t="shared" si="2"/>
        <v>0</v>
      </c>
      <c r="Q16" s="278"/>
      <c r="R16" s="278"/>
      <c r="S16" s="278"/>
      <c r="T16" s="278"/>
      <c r="U16" s="278"/>
    </row>
    <row r="17" spans="1:21" s="367" customFormat="1" ht="15.75" x14ac:dyDescent="0.25">
      <c r="A17" s="552"/>
      <c r="B17" s="550"/>
      <c r="C17" s="278"/>
      <c r="D17" s="278"/>
      <c r="E17" s="278"/>
      <c r="F17" s="278"/>
      <c r="G17" s="364"/>
      <c r="H17" s="365"/>
      <c r="I17" s="278"/>
      <c r="J17" s="365"/>
      <c r="K17" s="278"/>
      <c r="L17" s="365"/>
      <c r="M17" s="278"/>
      <c r="N17" s="365"/>
      <c r="O17" s="402">
        <f t="shared" si="1"/>
        <v>0</v>
      </c>
      <c r="P17" s="403">
        <f t="shared" si="2"/>
        <v>0</v>
      </c>
      <c r="Q17" s="278"/>
      <c r="R17" s="278"/>
      <c r="S17" s="278"/>
      <c r="T17" s="278"/>
      <c r="U17" s="278"/>
    </row>
    <row r="18" spans="1:21" s="367" customFormat="1" ht="15.75" x14ac:dyDescent="0.25">
      <c r="A18" s="552"/>
      <c r="B18" s="550"/>
      <c r="C18" s="278"/>
      <c r="D18" s="278"/>
      <c r="E18" s="278"/>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52"/>
      <c r="B19" s="550"/>
      <c r="C19" s="278"/>
      <c r="D19" s="278"/>
      <c r="E19" s="278"/>
      <c r="F19" s="278"/>
      <c r="G19" s="364"/>
      <c r="H19" s="365"/>
      <c r="I19" s="278"/>
      <c r="J19" s="365"/>
      <c r="K19" s="278"/>
      <c r="L19" s="365"/>
      <c r="M19" s="278"/>
      <c r="N19" s="365"/>
      <c r="O19" s="402">
        <f t="shared" si="1"/>
        <v>0</v>
      </c>
      <c r="P19" s="403">
        <f t="shared" si="2"/>
        <v>0</v>
      </c>
      <c r="Q19" s="278"/>
      <c r="R19" s="278"/>
      <c r="S19" s="278"/>
      <c r="T19" s="278"/>
      <c r="U19" s="278"/>
    </row>
    <row r="20" spans="1:21" ht="15.75" x14ac:dyDescent="0.25">
      <c r="A20" s="552"/>
      <c r="B20" s="551"/>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52"/>
      <c r="B21" s="549" t="s">
        <v>1414</v>
      </c>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52"/>
      <c r="B22" s="550"/>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52"/>
      <c r="B23" s="550"/>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52"/>
      <c r="B24" s="550"/>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52"/>
      <c r="B25" s="550"/>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52"/>
      <c r="B26" s="551"/>
      <c r="C26" s="278"/>
      <c r="D26" s="278"/>
      <c r="E26" s="278"/>
      <c r="F26" s="278"/>
      <c r="G26" s="278"/>
      <c r="H26" s="365"/>
      <c r="I26" s="278"/>
      <c r="J26" s="365"/>
      <c r="K26" s="278"/>
      <c r="L26" s="365"/>
      <c r="M26" s="278"/>
      <c r="N26" s="365"/>
      <c r="O26" s="402">
        <f t="shared" si="1"/>
        <v>0</v>
      </c>
      <c r="P26" s="403">
        <f t="shared" si="2"/>
        <v>0</v>
      </c>
      <c r="Q26" s="278"/>
      <c r="R26" s="278"/>
      <c r="S26" s="278"/>
      <c r="T26" s="278"/>
      <c r="U26" s="278"/>
    </row>
    <row r="27" spans="1:21" ht="94.5" customHeight="1" x14ac:dyDescent="0.25">
      <c r="A27" s="549" t="s">
        <v>1415</v>
      </c>
      <c r="B27" s="549" t="s">
        <v>1417</v>
      </c>
      <c r="C27" s="278" t="s">
        <v>1540</v>
      </c>
      <c r="D27" s="278" t="s">
        <v>1541</v>
      </c>
      <c r="E27" s="278">
        <v>11.1</v>
      </c>
      <c r="F27" s="278" t="s">
        <v>1565</v>
      </c>
      <c r="G27" s="364">
        <v>0.25</v>
      </c>
      <c r="H27" s="365">
        <v>35050</v>
      </c>
      <c r="I27" s="364">
        <v>0.25</v>
      </c>
      <c r="J27" s="365">
        <v>35050</v>
      </c>
      <c r="K27" s="364">
        <v>0.25</v>
      </c>
      <c r="L27" s="365">
        <v>35050</v>
      </c>
      <c r="M27" s="364">
        <v>0.25</v>
      </c>
      <c r="N27" s="365">
        <v>35050</v>
      </c>
      <c r="O27" s="502">
        <v>1</v>
      </c>
      <c r="P27" s="403">
        <f>H27+J27+L27+N27</f>
        <v>140200</v>
      </c>
      <c r="Q27" s="278"/>
      <c r="R27" s="278" t="s">
        <v>1542</v>
      </c>
      <c r="S27" s="278" t="s">
        <v>1543</v>
      </c>
      <c r="T27" s="278" t="s">
        <v>1546</v>
      </c>
      <c r="U27" s="278" t="s">
        <v>1545</v>
      </c>
    </row>
    <row r="28" spans="1:21" s="367" customFormat="1" ht="409.5" x14ac:dyDescent="0.25">
      <c r="A28" s="550"/>
      <c r="B28" s="550"/>
      <c r="C28" s="278" t="s">
        <v>1547</v>
      </c>
      <c r="D28" s="278" t="s">
        <v>1548</v>
      </c>
      <c r="E28" s="278">
        <v>11.2</v>
      </c>
      <c r="F28" s="278" t="s">
        <v>1549</v>
      </c>
      <c r="G28" s="364">
        <v>0.25</v>
      </c>
      <c r="H28" s="365">
        <v>56500</v>
      </c>
      <c r="I28" s="364">
        <v>0.25</v>
      </c>
      <c r="J28" s="365">
        <v>56500</v>
      </c>
      <c r="K28" s="364">
        <v>0.25</v>
      </c>
      <c r="L28" s="365">
        <v>56500</v>
      </c>
      <c r="M28" s="364">
        <v>0.25</v>
      </c>
      <c r="N28" s="365">
        <v>56500</v>
      </c>
      <c r="O28" s="502">
        <v>1</v>
      </c>
      <c r="P28" s="403">
        <f t="shared" si="2"/>
        <v>226000</v>
      </c>
      <c r="Q28" s="278"/>
      <c r="R28" s="278" t="s">
        <v>1550</v>
      </c>
      <c r="S28" s="278" t="s">
        <v>1551</v>
      </c>
      <c r="T28" s="278" t="s">
        <v>1544</v>
      </c>
      <c r="U28" s="278" t="s">
        <v>1545</v>
      </c>
    </row>
    <row r="29" spans="1:21" s="367" customFormat="1" ht="141.75" x14ac:dyDescent="0.25">
      <c r="A29" s="550"/>
      <c r="B29" s="550"/>
      <c r="C29" s="278" t="s">
        <v>1553</v>
      </c>
      <c r="D29" s="278" t="s">
        <v>1552</v>
      </c>
      <c r="E29" s="278">
        <v>11.3</v>
      </c>
      <c r="F29" s="278" t="s">
        <v>1566</v>
      </c>
      <c r="G29" s="364">
        <v>0.5</v>
      </c>
      <c r="H29" s="365">
        <v>16350</v>
      </c>
      <c r="I29" s="364">
        <v>0.5</v>
      </c>
      <c r="J29" s="365">
        <v>16350</v>
      </c>
      <c r="K29" s="278"/>
      <c r="L29" s="365"/>
      <c r="M29" s="278"/>
      <c r="N29" s="365"/>
      <c r="O29" s="502">
        <v>1</v>
      </c>
      <c r="P29" s="403">
        <f t="shared" si="2"/>
        <v>32700</v>
      </c>
      <c r="Q29" s="278"/>
      <c r="R29" s="278" t="s">
        <v>1564</v>
      </c>
      <c r="S29" s="278" t="s">
        <v>1554</v>
      </c>
      <c r="T29" s="278" t="s">
        <v>1555</v>
      </c>
      <c r="U29" s="278" t="s">
        <v>1556</v>
      </c>
    </row>
    <row r="30" spans="1:21" s="367" customFormat="1" ht="15.75" x14ac:dyDescent="0.25">
      <c r="A30" s="550"/>
      <c r="B30" s="550"/>
      <c r="C30" s="278"/>
      <c r="D30" s="278"/>
      <c r="E30" s="278"/>
      <c r="F30" s="278"/>
      <c r="G30" s="364"/>
      <c r="H30" s="365"/>
      <c r="I30" s="278"/>
      <c r="J30" s="365"/>
      <c r="K30" s="278"/>
      <c r="L30" s="365"/>
      <c r="M30" s="278"/>
      <c r="N30" s="365"/>
      <c r="O30" s="402">
        <f t="shared" si="1"/>
        <v>0</v>
      </c>
      <c r="P30" s="403">
        <f t="shared" si="2"/>
        <v>0</v>
      </c>
      <c r="Q30" s="278"/>
      <c r="R30" s="278"/>
      <c r="S30" s="278"/>
      <c r="T30" s="278"/>
      <c r="U30" s="278"/>
    </row>
    <row r="31" spans="1:21" s="367" customFormat="1" ht="15.75" x14ac:dyDescent="0.25">
      <c r="A31" s="550"/>
      <c r="B31" s="550"/>
      <c r="C31" s="278"/>
      <c r="D31" s="278"/>
      <c r="E31" s="278"/>
      <c r="F31" s="278"/>
      <c r="G31" s="364"/>
      <c r="H31" s="365"/>
      <c r="I31" s="278"/>
      <c r="J31" s="365"/>
      <c r="K31" s="278"/>
      <c r="L31" s="365"/>
      <c r="M31" s="278"/>
      <c r="N31" s="365"/>
      <c r="O31" s="402">
        <f t="shared" si="1"/>
        <v>0</v>
      </c>
      <c r="P31" s="403">
        <f t="shared" si="2"/>
        <v>0</v>
      </c>
      <c r="Q31" s="278"/>
      <c r="R31" s="278"/>
      <c r="S31" s="278"/>
      <c r="T31" s="278"/>
      <c r="U31" s="278"/>
    </row>
    <row r="32" spans="1:21" s="367" customFormat="1" ht="15.75" x14ac:dyDescent="0.25">
      <c r="A32" s="550"/>
      <c r="B32" s="551"/>
      <c r="C32" s="278"/>
      <c r="D32" s="278"/>
      <c r="E32" s="278"/>
      <c r="F32" s="278"/>
      <c r="G32" s="364"/>
      <c r="H32" s="365"/>
      <c r="I32" s="278"/>
      <c r="J32" s="365"/>
      <c r="K32" s="278"/>
      <c r="L32" s="365"/>
      <c r="M32" s="278"/>
      <c r="N32" s="365"/>
      <c r="O32" s="402">
        <f t="shared" si="1"/>
        <v>0</v>
      </c>
      <c r="P32" s="403">
        <f t="shared" si="2"/>
        <v>0</v>
      </c>
      <c r="Q32" s="278"/>
      <c r="R32" s="278"/>
      <c r="S32" s="278"/>
      <c r="T32" s="278"/>
      <c r="U32" s="278"/>
    </row>
    <row r="33" spans="1:21" ht="15.75" x14ac:dyDescent="0.25">
      <c r="A33" s="550"/>
      <c r="B33" s="549" t="s">
        <v>1418</v>
      </c>
      <c r="C33" s="278"/>
      <c r="D33" s="278"/>
      <c r="E33" s="278"/>
      <c r="F33" s="278"/>
      <c r="G33" s="278"/>
      <c r="H33" s="365"/>
      <c r="I33" s="278"/>
      <c r="J33" s="365"/>
      <c r="K33" s="278"/>
      <c r="L33" s="365"/>
      <c r="M33" s="278"/>
      <c r="N33" s="365"/>
      <c r="O33" s="402">
        <f t="shared" si="1"/>
        <v>0</v>
      </c>
      <c r="P33" s="403">
        <f t="shared" si="2"/>
        <v>0</v>
      </c>
      <c r="Q33" s="278"/>
      <c r="R33" s="278"/>
      <c r="S33" s="278"/>
      <c r="T33" s="278"/>
      <c r="U33" s="278"/>
    </row>
    <row r="34" spans="1:21" s="367" customFormat="1" ht="15.75" x14ac:dyDescent="0.25">
      <c r="A34" s="550"/>
      <c r="B34" s="550"/>
      <c r="C34" s="278"/>
      <c r="D34" s="278"/>
      <c r="E34" s="278"/>
      <c r="F34" s="278"/>
      <c r="G34" s="278"/>
      <c r="H34" s="365"/>
      <c r="I34" s="278"/>
      <c r="J34" s="365"/>
      <c r="K34" s="278"/>
      <c r="L34" s="365"/>
      <c r="M34" s="278"/>
      <c r="N34" s="365"/>
      <c r="O34" s="402">
        <f t="shared" si="1"/>
        <v>0</v>
      </c>
      <c r="P34" s="403">
        <f t="shared" si="2"/>
        <v>0</v>
      </c>
      <c r="Q34" s="278"/>
      <c r="R34" s="278"/>
      <c r="S34" s="278"/>
      <c r="T34" s="278"/>
      <c r="U34" s="278"/>
    </row>
    <row r="35" spans="1:21" s="367" customFormat="1" ht="15.75" x14ac:dyDescent="0.25">
      <c r="A35" s="550"/>
      <c r="B35" s="550"/>
      <c r="C35" s="278"/>
      <c r="D35" s="278"/>
      <c r="E35" s="278"/>
      <c r="F35" s="278"/>
      <c r="G35" s="278"/>
      <c r="H35" s="365"/>
      <c r="I35" s="278"/>
      <c r="J35" s="365"/>
      <c r="K35" s="278"/>
      <c r="L35" s="365"/>
      <c r="M35" s="278"/>
      <c r="N35" s="365"/>
      <c r="O35" s="402">
        <f t="shared" si="1"/>
        <v>0</v>
      </c>
      <c r="P35" s="403">
        <f t="shared" si="2"/>
        <v>0</v>
      </c>
      <c r="Q35" s="278"/>
      <c r="R35" s="278"/>
      <c r="S35" s="278"/>
      <c r="T35" s="278"/>
      <c r="U35" s="278"/>
    </row>
    <row r="36" spans="1:21" s="367" customFormat="1" ht="15.75" x14ac:dyDescent="0.25">
      <c r="A36" s="550"/>
      <c r="B36" s="550"/>
      <c r="C36" s="278"/>
      <c r="D36" s="278"/>
      <c r="E36" s="278"/>
      <c r="F36" s="278"/>
      <c r="G36" s="278"/>
      <c r="H36" s="365"/>
      <c r="I36" s="278"/>
      <c r="J36" s="365"/>
      <c r="K36" s="278"/>
      <c r="L36" s="365"/>
      <c r="M36" s="278"/>
      <c r="N36" s="365"/>
      <c r="O36" s="402">
        <f t="shared" si="1"/>
        <v>0</v>
      </c>
      <c r="P36" s="403">
        <f t="shared" si="2"/>
        <v>0</v>
      </c>
      <c r="Q36" s="278"/>
      <c r="R36" s="278"/>
      <c r="S36" s="278"/>
      <c r="T36" s="278"/>
      <c r="U36" s="278"/>
    </row>
    <row r="37" spans="1:21" ht="15.75" x14ac:dyDescent="0.25">
      <c r="A37" s="550"/>
      <c r="B37" s="550"/>
      <c r="C37" s="278"/>
      <c r="D37" s="278"/>
      <c r="E37" s="278"/>
      <c r="F37" s="278"/>
      <c r="G37" s="278"/>
      <c r="H37" s="365"/>
      <c r="I37" s="278"/>
      <c r="J37" s="365"/>
      <c r="K37" s="278"/>
      <c r="L37" s="365"/>
      <c r="M37" s="278"/>
      <c r="N37" s="365"/>
      <c r="O37" s="402">
        <f t="shared" si="1"/>
        <v>0</v>
      </c>
      <c r="P37" s="403">
        <f t="shared" si="2"/>
        <v>0</v>
      </c>
      <c r="Q37" s="278"/>
      <c r="R37" s="278"/>
      <c r="S37" s="278"/>
      <c r="T37" s="278"/>
      <c r="U37" s="278"/>
    </row>
    <row r="38" spans="1:21" ht="15.75" x14ac:dyDescent="0.25">
      <c r="A38" s="551"/>
      <c r="B38" s="551"/>
      <c r="C38" s="278"/>
      <c r="D38" s="278"/>
      <c r="E38" s="278"/>
      <c r="F38" s="278"/>
      <c r="G38" s="278"/>
      <c r="H38" s="365"/>
      <c r="I38" s="278"/>
      <c r="J38" s="365"/>
      <c r="K38" s="278"/>
      <c r="L38" s="365"/>
      <c r="M38" s="278"/>
      <c r="N38" s="365"/>
      <c r="O38" s="402">
        <f t="shared" si="1"/>
        <v>0</v>
      </c>
      <c r="P38" s="403">
        <f t="shared" si="2"/>
        <v>0</v>
      </c>
      <c r="Q38" s="278"/>
      <c r="R38" s="278"/>
      <c r="S38" s="278"/>
      <c r="T38" s="278"/>
      <c r="U38" s="361"/>
    </row>
    <row r="39" spans="1:21" ht="15.75" x14ac:dyDescent="0.25">
      <c r="A39" s="299"/>
      <c r="B39" s="300"/>
      <c r="C39" s="299" t="s">
        <v>1410</v>
      </c>
      <c r="D39" s="300"/>
      <c r="E39" s="300"/>
      <c r="F39" s="301"/>
      <c r="G39" s="265">
        <f t="shared" ref="G39:P39" si="3">SUM(G9:G38)</f>
        <v>1</v>
      </c>
      <c r="H39" s="233">
        <f t="shared" si="3"/>
        <v>107900</v>
      </c>
      <c r="I39" s="265">
        <f t="shared" si="3"/>
        <v>1</v>
      </c>
      <c r="J39" s="233">
        <f t="shared" si="3"/>
        <v>107900</v>
      </c>
      <c r="K39" s="265">
        <f t="shared" si="3"/>
        <v>0.5</v>
      </c>
      <c r="L39" s="233">
        <f t="shared" si="3"/>
        <v>91550</v>
      </c>
      <c r="M39" s="265">
        <f t="shared" si="3"/>
        <v>0.5</v>
      </c>
      <c r="N39" s="233">
        <f t="shared" si="3"/>
        <v>91550</v>
      </c>
      <c r="O39" s="233">
        <f t="shared" si="3"/>
        <v>3</v>
      </c>
      <c r="P39" s="233">
        <f t="shared" si="3"/>
        <v>398900</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F31" sqref="F30:F31"/>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1419</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1422</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52" t="s">
        <v>1420</v>
      </c>
      <c r="B8" s="549" t="s">
        <v>1421</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552"/>
      <c r="B9" s="550"/>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552"/>
      <c r="B10" s="550"/>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552"/>
      <c r="B11" s="550"/>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552"/>
      <c r="B12" s="550"/>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552"/>
      <c r="B13" s="550"/>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552"/>
      <c r="B14" s="550"/>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552"/>
      <c r="B15" s="550"/>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552"/>
      <c r="B16" s="550"/>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552"/>
      <c r="B17" s="550"/>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552"/>
      <c r="B18" s="550"/>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552"/>
      <c r="B19" s="550"/>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552"/>
      <c r="B20" s="551"/>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1519</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572" t="s">
        <v>1353</v>
      </c>
      <c r="B4" s="572"/>
      <c r="C4" s="572"/>
      <c r="D4" s="572"/>
      <c r="E4" s="572"/>
      <c r="F4" s="572"/>
      <c r="G4" s="572"/>
      <c r="H4" s="572"/>
      <c r="I4" s="572"/>
      <c r="J4" s="572"/>
      <c r="K4" s="572"/>
      <c r="L4" s="572"/>
      <c r="M4" s="572"/>
      <c r="N4" s="572"/>
      <c r="O4" s="572"/>
      <c r="P4" s="572"/>
      <c r="Q4" s="572"/>
      <c r="R4" s="572"/>
      <c r="S4" s="572"/>
      <c r="T4" s="572"/>
      <c r="U4" s="572"/>
    </row>
    <row r="5" spans="1:21" ht="14.45" customHeight="1" x14ac:dyDescent="0.25">
      <c r="A5" s="524" t="s">
        <v>97</v>
      </c>
      <c r="B5" s="526" t="s">
        <v>111</v>
      </c>
      <c r="C5" s="536" t="s">
        <v>86</v>
      </c>
      <c r="D5" s="536" t="s">
        <v>87</v>
      </c>
      <c r="E5" s="536" t="s">
        <v>392</v>
      </c>
      <c r="F5" s="536" t="s">
        <v>88</v>
      </c>
      <c r="G5" s="539" t="s">
        <v>100</v>
      </c>
      <c r="H5" s="541"/>
      <c r="I5" s="541"/>
      <c r="J5" s="541"/>
      <c r="K5" s="541"/>
      <c r="L5" s="541"/>
      <c r="M5" s="541"/>
      <c r="N5" s="540"/>
      <c r="O5" s="545" t="s">
        <v>101</v>
      </c>
      <c r="P5" s="546"/>
      <c r="Q5" s="526" t="s">
        <v>102</v>
      </c>
      <c r="R5" s="526" t="s">
        <v>103</v>
      </c>
      <c r="S5" s="526" t="s">
        <v>110</v>
      </c>
      <c r="T5" s="526" t="s">
        <v>109</v>
      </c>
      <c r="U5" s="542" t="s">
        <v>89</v>
      </c>
    </row>
    <row r="6" spans="1:21" ht="14.45" customHeight="1" x14ac:dyDescent="0.25">
      <c r="A6" s="524"/>
      <c r="B6" s="524"/>
      <c r="C6" s="537"/>
      <c r="D6" s="537"/>
      <c r="E6" s="537"/>
      <c r="F6" s="537"/>
      <c r="G6" s="539" t="s">
        <v>104</v>
      </c>
      <c r="H6" s="540"/>
      <c r="I6" s="539" t="s">
        <v>105</v>
      </c>
      <c r="J6" s="540"/>
      <c r="K6" s="539" t="s">
        <v>106</v>
      </c>
      <c r="L6" s="540"/>
      <c r="M6" s="539" t="s">
        <v>107</v>
      </c>
      <c r="N6" s="540"/>
      <c r="O6" s="547"/>
      <c r="P6" s="548"/>
      <c r="Q6" s="524"/>
      <c r="R6" s="524"/>
      <c r="S6" s="524"/>
      <c r="T6" s="524"/>
      <c r="U6" s="543"/>
    </row>
    <row r="7" spans="1:21" ht="25.5" x14ac:dyDescent="0.25">
      <c r="A7" s="525"/>
      <c r="B7" s="525"/>
      <c r="C7" s="538"/>
      <c r="D7" s="538"/>
      <c r="E7" s="538"/>
      <c r="F7" s="538"/>
      <c r="G7" s="442" t="s">
        <v>108</v>
      </c>
      <c r="H7" s="442" t="s">
        <v>12</v>
      </c>
      <c r="I7" s="442" t="s">
        <v>108</v>
      </c>
      <c r="J7" s="442" t="s">
        <v>12</v>
      </c>
      <c r="K7" s="442" t="s">
        <v>108</v>
      </c>
      <c r="L7" s="442" t="s">
        <v>12</v>
      </c>
      <c r="M7" s="442" t="s">
        <v>108</v>
      </c>
      <c r="N7" s="442" t="s">
        <v>12</v>
      </c>
      <c r="O7" s="442" t="s">
        <v>108</v>
      </c>
      <c r="P7" s="442" t="s">
        <v>12</v>
      </c>
      <c r="Q7" s="525"/>
      <c r="R7" s="525"/>
      <c r="S7" s="525"/>
      <c r="T7" s="525"/>
      <c r="U7" s="544"/>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73" t="s">
        <v>1423</v>
      </c>
      <c r="B9" s="527" t="s">
        <v>1424</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574"/>
      <c r="B10" s="528"/>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574"/>
      <c r="B11" s="528"/>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574"/>
      <c r="B12" s="528"/>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574"/>
      <c r="B13" s="528"/>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574"/>
      <c r="B14" s="528"/>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574"/>
      <c r="B15" s="528"/>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574"/>
      <c r="B16" s="528"/>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574"/>
      <c r="B17" s="528"/>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574"/>
      <c r="B18" s="528"/>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574"/>
      <c r="B19" s="528"/>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575"/>
      <c r="B20" s="529"/>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10"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81" t="s">
        <v>1345</v>
      </c>
      <c r="B1" s="581"/>
      <c r="C1" s="581"/>
      <c r="D1" s="581"/>
      <c r="E1" s="581"/>
      <c r="F1" s="581"/>
      <c r="G1" s="581"/>
      <c r="H1" s="581"/>
      <c r="I1" s="581"/>
      <c r="J1" s="581"/>
      <c r="K1" s="581"/>
      <c r="L1" s="581"/>
      <c r="M1" s="581"/>
      <c r="N1" s="581"/>
      <c r="O1" s="581"/>
      <c r="P1" s="581"/>
      <c r="Q1" s="581"/>
      <c r="R1" s="581"/>
      <c r="S1" s="581"/>
      <c r="T1" s="581"/>
      <c r="U1" s="581"/>
    </row>
    <row r="2" spans="1:21" x14ac:dyDescent="0.25">
      <c r="A2" s="582" t="s">
        <v>1425</v>
      </c>
      <c r="B2" s="582"/>
      <c r="C2" s="582"/>
      <c r="D2" s="582"/>
      <c r="E2" s="582"/>
      <c r="F2" s="582"/>
      <c r="G2" s="582"/>
      <c r="H2" s="582"/>
      <c r="I2" s="582"/>
      <c r="J2" s="582"/>
      <c r="K2" s="582"/>
      <c r="L2" s="582"/>
      <c r="M2" s="582"/>
      <c r="N2" s="582"/>
      <c r="O2" s="582"/>
      <c r="P2" s="582"/>
      <c r="Q2" s="582"/>
      <c r="R2" s="582"/>
      <c r="S2" s="582"/>
      <c r="T2" s="582"/>
      <c r="U2" s="582"/>
    </row>
    <row r="3" spans="1:21" ht="13.5" customHeight="1" x14ac:dyDescent="0.25">
      <c r="A3" s="314" t="s">
        <v>1426</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24" t="s">
        <v>97</v>
      </c>
      <c r="B4" s="526" t="s">
        <v>111</v>
      </c>
      <c r="C4" s="536" t="s">
        <v>86</v>
      </c>
      <c r="D4" s="536" t="s">
        <v>87</v>
      </c>
      <c r="E4" s="536" t="s">
        <v>392</v>
      </c>
      <c r="F4" s="536" t="s">
        <v>88</v>
      </c>
      <c r="G4" s="539" t="s">
        <v>100</v>
      </c>
      <c r="H4" s="541"/>
      <c r="I4" s="541"/>
      <c r="J4" s="541"/>
      <c r="K4" s="541"/>
      <c r="L4" s="541"/>
      <c r="M4" s="541"/>
      <c r="N4" s="540"/>
      <c r="O4" s="545" t="s">
        <v>101</v>
      </c>
      <c r="P4" s="546"/>
      <c r="Q4" s="526" t="s">
        <v>102</v>
      </c>
      <c r="R4" s="526" t="s">
        <v>103</v>
      </c>
      <c r="S4" s="526" t="s">
        <v>110</v>
      </c>
      <c r="T4" s="526" t="s">
        <v>109</v>
      </c>
      <c r="U4" s="542" t="s">
        <v>89</v>
      </c>
    </row>
    <row r="5" spans="1:21" ht="15" customHeight="1" x14ac:dyDescent="0.25">
      <c r="A5" s="524"/>
      <c r="B5" s="524"/>
      <c r="C5" s="537"/>
      <c r="D5" s="537"/>
      <c r="E5" s="537"/>
      <c r="F5" s="537"/>
      <c r="G5" s="539" t="s">
        <v>104</v>
      </c>
      <c r="H5" s="540"/>
      <c r="I5" s="539" t="s">
        <v>105</v>
      </c>
      <c r="J5" s="540"/>
      <c r="K5" s="539" t="s">
        <v>106</v>
      </c>
      <c r="L5" s="540"/>
      <c r="M5" s="539" t="s">
        <v>107</v>
      </c>
      <c r="N5" s="540"/>
      <c r="O5" s="547"/>
      <c r="P5" s="548"/>
      <c r="Q5" s="524"/>
      <c r="R5" s="524"/>
      <c r="S5" s="524"/>
      <c r="T5" s="524"/>
      <c r="U5" s="543"/>
    </row>
    <row r="6" spans="1:21" ht="25.5" x14ac:dyDescent="0.25">
      <c r="A6" s="525"/>
      <c r="B6" s="525"/>
      <c r="C6" s="538"/>
      <c r="D6" s="538"/>
      <c r="E6" s="538"/>
      <c r="F6" s="538"/>
      <c r="G6" s="442" t="s">
        <v>108</v>
      </c>
      <c r="H6" s="442" t="s">
        <v>12</v>
      </c>
      <c r="I6" s="442" t="s">
        <v>108</v>
      </c>
      <c r="J6" s="442" t="s">
        <v>12</v>
      </c>
      <c r="K6" s="442" t="s">
        <v>108</v>
      </c>
      <c r="L6" s="442" t="s">
        <v>12</v>
      </c>
      <c r="M6" s="442" t="s">
        <v>108</v>
      </c>
      <c r="N6" s="442" t="s">
        <v>12</v>
      </c>
      <c r="O6" s="442" t="s">
        <v>108</v>
      </c>
      <c r="P6" s="442" t="s">
        <v>12</v>
      </c>
      <c r="Q6" s="525"/>
      <c r="R6" s="525"/>
      <c r="S6" s="525"/>
      <c r="T6" s="525"/>
      <c r="U6" s="544"/>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30" t="s">
        <v>1520</v>
      </c>
      <c r="B8" s="577" t="s">
        <v>1521</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531"/>
      <c r="B9" s="577"/>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531"/>
      <c r="B10" s="577"/>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5" customFormat="1" ht="15.75" x14ac:dyDescent="0.25">
      <c r="A11" s="531"/>
      <c r="B11" s="577"/>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531"/>
      <c r="B12" s="577"/>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5" customFormat="1" ht="15.75" x14ac:dyDescent="0.25">
      <c r="A13" s="531"/>
      <c r="B13" s="577"/>
      <c r="C13" s="278"/>
      <c r="D13" s="278"/>
      <c r="E13" s="310"/>
      <c r="F13" s="278"/>
      <c r="G13" s="364"/>
      <c r="H13" s="365"/>
      <c r="I13" s="278"/>
      <c r="J13" s="365"/>
      <c r="K13" s="278"/>
      <c r="L13" s="365"/>
      <c r="M13" s="278"/>
      <c r="N13" s="365"/>
      <c r="O13" s="402"/>
      <c r="P13" s="403"/>
      <c r="Q13" s="278"/>
      <c r="R13" s="278"/>
      <c r="S13" s="278"/>
      <c r="T13" s="278"/>
      <c r="U13" s="278"/>
    </row>
    <row r="14" spans="1:21" s="465" customFormat="1" ht="15.75" x14ac:dyDescent="0.25">
      <c r="A14" s="531"/>
      <c r="B14" s="577"/>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531"/>
      <c r="B15" s="577"/>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5" customFormat="1" ht="15.75" x14ac:dyDescent="0.25">
      <c r="A16" s="531"/>
      <c r="B16" s="577"/>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531"/>
      <c r="B17" s="577"/>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531"/>
      <c r="B18" s="577"/>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31"/>
      <c r="B19" s="576" t="s">
        <v>1522</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531"/>
      <c r="B20" s="576"/>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31"/>
      <c r="B21" s="576"/>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31"/>
      <c r="B22" s="576"/>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31"/>
      <c r="B23" s="576"/>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31"/>
      <c r="B24" s="576"/>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31"/>
      <c r="B25" s="576"/>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31"/>
      <c r="B26" s="576"/>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531"/>
      <c r="B27" s="576"/>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531"/>
      <c r="B28" s="576"/>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531"/>
      <c r="B29" s="576"/>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531"/>
      <c r="B30" s="576" t="s">
        <v>1523</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531"/>
      <c r="B31" s="576"/>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531"/>
      <c r="B32" s="576"/>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531"/>
      <c r="B33" s="576"/>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531"/>
      <c r="B34" s="576"/>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531"/>
      <c r="B35" s="576"/>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578" t="s">
        <v>1346</v>
      </c>
      <c r="B36" s="579"/>
      <c r="C36" s="579"/>
      <c r="D36" s="579"/>
      <c r="E36" s="579"/>
      <c r="F36" s="580"/>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584" t="s">
        <v>1356</v>
      </c>
      <c r="F1" s="584"/>
      <c r="G1" s="584"/>
      <c r="H1" s="584"/>
      <c r="I1" s="584"/>
      <c r="J1" s="584"/>
      <c r="K1" s="584"/>
      <c r="L1" s="584"/>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1427</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1428</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572" t="s">
        <v>1429</v>
      </c>
      <c r="B5" s="585"/>
      <c r="C5" s="585"/>
      <c r="D5" s="585"/>
      <c r="E5" s="585"/>
      <c r="F5" s="585"/>
      <c r="G5" s="585"/>
      <c r="H5" s="585"/>
      <c r="I5" s="585"/>
      <c r="J5" s="585"/>
      <c r="K5" s="585"/>
      <c r="L5" s="585"/>
      <c r="M5" s="585"/>
      <c r="N5" s="585"/>
      <c r="O5" s="585"/>
      <c r="P5" s="585"/>
      <c r="Q5" s="585"/>
      <c r="R5" s="585"/>
      <c r="S5" s="585"/>
      <c r="T5" s="585"/>
      <c r="U5" s="585"/>
    </row>
    <row r="6" spans="1:27" ht="15" customHeight="1" x14ac:dyDescent="0.25">
      <c r="A6" s="524" t="s">
        <v>97</v>
      </c>
      <c r="B6" s="526" t="s">
        <v>111</v>
      </c>
      <c r="C6" s="536" t="s">
        <v>86</v>
      </c>
      <c r="D6" s="536" t="s">
        <v>87</v>
      </c>
      <c r="E6" s="536" t="s">
        <v>392</v>
      </c>
      <c r="F6" s="536" t="s">
        <v>88</v>
      </c>
      <c r="G6" s="539" t="s">
        <v>100</v>
      </c>
      <c r="H6" s="541"/>
      <c r="I6" s="541"/>
      <c r="J6" s="541"/>
      <c r="K6" s="541"/>
      <c r="L6" s="541"/>
      <c r="M6" s="541"/>
      <c r="N6" s="540"/>
      <c r="O6" s="545" t="s">
        <v>101</v>
      </c>
      <c r="P6" s="546"/>
      <c r="Q6" s="526" t="s">
        <v>102</v>
      </c>
      <c r="R6" s="526" t="s">
        <v>103</v>
      </c>
      <c r="S6" s="526" t="s">
        <v>110</v>
      </c>
      <c r="T6" s="526" t="s">
        <v>109</v>
      </c>
      <c r="U6" s="542" t="s">
        <v>89</v>
      </c>
    </row>
    <row r="7" spans="1:27" ht="15" customHeight="1" x14ac:dyDescent="0.25">
      <c r="A7" s="524"/>
      <c r="B7" s="524"/>
      <c r="C7" s="537"/>
      <c r="D7" s="537"/>
      <c r="E7" s="537"/>
      <c r="F7" s="537"/>
      <c r="G7" s="539" t="s">
        <v>104</v>
      </c>
      <c r="H7" s="540"/>
      <c r="I7" s="539" t="s">
        <v>105</v>
      </c>
      <c r="J7" s="540"/>
      <c r="K7" s="539" t="s">
        <v>106</v>
      </c>
      <c r="L7" s="540"/>
      <c r="M7" s="539" t="s">
        <v>107</v>
      </c>
      <c r="N7" s="540"/>
      <c r="O7" s="547"/>
      <c r="P7" s="548"/>
      <c r="Q7" s="524"/>
      <c r="R7" s="524"/>
      <c r="S7" s="524"/>
      <c r="T7" s="524"/>
      <c r="U7" s="543"/>
    </row>
    <row r="8" spans="1:27" ht="25.5" x14ac:dyDescent="0.25">
      <c r="A8" s="525"/>
      <c r="B8" s="525"/>
      <c r="C8" s="538"/>
      <c r="D8" s="538"/>
      <c r="E8" s="538"/>
      <c r="F8" s="538"/>
      <c r="G8" s="442" t="s">
        <v>108</v>
      </c>
      <c r="H8" s="442" t="s">
        <v>12</v>
      </c>
      <c r="I8" s="442" t="s">
        <v>108</v>
      </c>
      <c r="J8" s="442" t="s">
        <v>12</v>
      </c>
      <c r="K8" s="442" t="s">
        <v>108</v>
      </c>
      <c r="L8" s="442" t="s">
        <v>12</v>
      </c>
      <c r="M8" s="442" t="s">
        <v>108</v>
      </c>
      <c r="N8" s="442" t="s">
        <v>12</v>
      </c>
      <c r="O8" s="442" t="s">
        <v>108</v>
      </c>
      <c r="P8" s="442" t="s">
        <v>12</v>
      </c>
      <c r="Q8" s="525"/>
      <c r="R8" s="525"/>
      <c r="S8" s="525"/>
      <c r="T8" s="525"/>
      <c r="U8" s="544"/>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83" t="s">
        <v>1431</v>
      </c>
      <c r="B10" s="583" t="s">
        <v>1430</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583"/>
      <c r="B11" s="583"/>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583"/>
      <c r="B12" s="583"/>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583"/>
      <c r="B13" s="583"/>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583"/>
      <c r="B14" s="583"/>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583"/>
      <c r="B15" s="583"/>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583"/>
      <c r="B16" s="583"/>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527" t="s">
        <v>1433</v>
      </c>
      <c r="B17" s="527"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528"/>
      <c r="B18" s="528"/>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528"/>
      <c r="B19" s="528"/>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528"/>
      <c r="B20" s="528"/>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528"/>
      <c r="B21" s="528"/>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529"/>
      <c r="B22" s="529"/>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583" t="s">
        <v>1434</v>
      </c>
      <c r="B23" s="527"/>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583"/>
      <c r="B24" s="528"/>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583"/>
      <c r="B25" s="528"/>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583"/>
      <c r="B26" s="528"/>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583"/>
      <c r="B27" s="528"/>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583"/>
      <c r="B28" s="529"/>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1432</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586" t="s">
        <v>1479</v>
      </c>
      <c r="F1" s="586"/>
      <c r="G1" s="586"/>
      <c r="H1" s="586"/>
      <c r="I1" s="586"/>
      <c r="J1" s="586"/>
      <c r="K1" s="586"/>
      <c r="L1" s="586"/>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1485</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1496</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1486</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524" t="s">
        <v>97</v>
      </c>
      <c r="B6" s="526" t="s">
        <v>111</v>
      </c>
      <c r="C6" s="536" t="s">
        <v>86</v>
      </c>
      <c r="D6" s="536" t="s">
        <v>87</v>
      </c>
      <c r="E6" s="536" t="s">
        <v>392</v>
      </c>
      <c r="F6" s="536" t="s">
        <v>88</v>
      </c>
      <c r="G6" s="539" t="s">
        <v>100</v>
      </c>
      <c r="H6" s="541"/>
      <c r="I6" s="541"/>
      <c r="J6" s="541"/>
      <c r="K6" s="541"/>
      <c r="L6" s="541"/>
      <c r="M6" s="541"/>
      <c r="N6" s="540"/>
      <c r="O6" s="545" t="s">
        <v>101</v>
      </c>
      <c r="P6" s="546"/>
      <c r="Q6" s="526" t="s">
        <v>102</v>
      </c>
      <c r="R6" s="526" t="s">
        <v>103</v>
      </c>
      <c r="S6" s="526" t="s">
        <v>110</v>
      </c>
      <c r="T6" s="526" t="s">
        <v>109</v>
      </c>
      <c r="U6" s="542" t="s">
        <v>89</v>
      </c>
    </row>
    <row r="7" spans="1:42" ht="15" customHeight="1" x14ac:dyDescent="0.25">
      <c r="A7" s="524"/>
      <c r="B7" s="524"/>
      <c r="C7" s="537"/>
      <c r="D7" s="537"/>
      <c r="E7" s="537"/>
      <c r="F7" s="537"/>
      <c r="G7" s="539" t="s">
        <v>104</v>
      </c>
      <c r="H7" s="540"/>
      <c r="I7" s="539" t="s">
        <v>105</v>
      </c>
      <c r="J7" s="540"/>
      <c r="K7" s="539" t="s">
        <v>106</v>
      </c>
      <c r="L7" s="540"/>
      <c r="M7" s="539" t="s">
        <v>107</v>
      </c>
      <c r="N7" s="540"/>
      <c r="O7" s="547"/>
      <c r="P7" s="548"/>
      <c r="Q7" s="524"/>
      <c r="R7" s="524"/>
      <c r="S7" s="524"/>
      <c r="T7" s="524"/>
      <c r="U7" s="543"/>
    </row>
    <row r="8" spans="1:42" ht="25.5" x14ac:dyDescent="0.25">
      <c r="A8" s="525"/>
      <c r="B8" s="525"/>
      <c r="C8" s="538"/>
      <c r="D8" s="538"/>
      <c r="E8" s="538"/>
      <c r="F8" s="538"/>
      <c r="G8" s="442" t="s">
        <v>108</v>
      </c>
      <c r="H8" s="442" t="s">
        <v>12</v>
      </c>
      <c r="I8" s="442" t="s">
        <v>108</v>
      </c>
      <c r="J8" s="442" t="s">
        <v>12</v>
      </c>
      <c r="K8" s="442" t="s">
        <v>108</v>
      </c>
      <c r="L8" s="442" t="s">
        <v>12</v>
      </c>
      <c r="M8" s="442" t="s">
        <v>108</v>
      </c>
      <c r="N8" s="442" t="s">
        <v>12</v>
      </c>
      <c r="O8" s="442" t="s">
        <v>108</v>
      </c>
      <c r="P8" s="442" t="s">
        <v>12</v>
      </c>
      <c r="Q8" s="525"/>
      <c r="R8" s="525"/>
      <c r="S8" s="525"/>
      <c r="T8" s="525"/>
      <c r="U8" s="544"/>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527" t="s">
        <v>1487</v>
      </c>
      <c r="B10" s="527" t="s">
        <v>1488</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528"/>
      <c r="B11" s="528"/>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528"/>
      <c r="B12" s="528"/>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528"/>
      <c r="B13" s="528"/>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528"/>
      <c r="B14" s="528"/>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528"/>
      <c r="B15" s="528"/>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528"/>
      <c r="B16" s="528"/>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528"/>
      <c r="B17" s="529"/>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528"/>
      <c r="B18" s="527" t="s">
        <v>1489</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528"/>
      <c r="B19" s="528"/>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528"/>
      <c r="B20" s="528"/>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528"/>
      <c r="B21" s="528"/>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528"/>
      <c r="B22" s="528"/>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528"/>
      <c r="B23" s="528"/>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528"/>
      <c r="B24" s="529"/>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528"/>
      <c r="B25" s="527" t="s">
        <v>1490</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528"/>
      <c r="B26" s="528"/>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528"/>
      <c r="B27" s="528"/>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528"/>
      <c r="B28" s="529"/>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528"/>
      <c r="B29" s="527" t="s">
        <v>1491</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528"/>
      <c r="B30" s="528"/>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528"/>
      <c r="B31" s="528"/>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528"/>
      <c r="B32" s="528"/>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528"/>
      <c r="B33" s="528"/>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528"/>
      <c r="B34" s="528"/>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528"/>
      <c r="B35" s="528"/>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528"/>
      <c r="B36" s="528"/>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528"/>
      <c r="B37" s="528"/>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528"/>
      <c r="B38" s="528"/>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528"/>
      <c r="B39" s="528"/>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529"/>
      <c r="B40" s="529"/>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527" t="s">
        <v>1492</v>
      </c>
      <c r="B41" s="527" t="s">
        <v>1493</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528"/>
      <c r="B42" s="528"/>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528"/>
      <c r="B43" s="528"/>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528"/>
      <c r="B44" s="528"/>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528"/>
      <c r="B45" s="528"/>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528"/>
      <c r="B46" s="528"/>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528"/>
      <c r="B47" s="528"/>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528"/>
      <c r="B48" s="528"/>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528"/>
      <c r="B49" s="529"/>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528"/>
      <c r="B50" s="527" t="s">
        <v>1494</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528"/>
      <c r="B51" s="528"/>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528"/>
      <c r="B52" s="528"/>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528"/>
      <c r="B53" s="528"/>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528"/>
      <c r="B54" s="528"/>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528"/>
      <c r="B55" s="528"/>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528"/>
      <c r="B56" s="528"/>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528"/>
      <c r="B57" s="528"/>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528"/>
      <c r="B58" s="528"/>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528"/>
      <c r="B59" s="528"/>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528"/>
      <c r="B60" s="528"/>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528"/>
      <c r="B61" s="528"/>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529"/>
      <c r="B62" s="529"/>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527" t="s">
        <v>1495</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528"/>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528"/>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528"/>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528"/>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528"/>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529"/>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1480</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C18" sqref="C18"/>
    </sheetView>
  </sheetViews>
  <sheetFormatPr baseColWidth="10" defaultRowHeight="15" x14ac:dyDescent="0.25"/>
  <cols>
    <col min="1" max="1" width="35.7109375" style="465" customWidth="1"/>
    <col min="2" max="2" width="35.85546875" style="465" customWidth="1"/>
    <col min="3" max="6" width="27.42578125" style="465" customWidth="1"/>
    <col min="7" max="7" width="15.28515625" style="465" customWidth="1"/>
    <col min="8" max="8" width="11.42578125" style="234"/>
    <col min="9" max="9" width="15.28515625" style="465" customWidth="1"/>
    <col min="10" max="10" width="18.85546875" style="234" customWidth="1"/>
    <col min="11" max="11" width="11.42578125" style="465"/>
    <col min="12" max="12" width="11.42578125" style="234"/>
    <col min="13" max="13" width="11.42578125" style="465"/>
    <col min="14" max="14" width="11.42578125" style="234"/>
    <col min="15" max="15" width="15.28515625" style="465" customWidth="1"/>
    <col min="16" max="16" width="18.28515625" style="234" customWidth="1"/>
    <col min="17" max="17" width="14.140625" style="465" hidden="1" customWidth="1"/>
    <col min="18" max="20" width="14.140625" style="465" customWidth="1"/>
    <col min="21" max="21" width="17" style="465" customWidth="1"/>
    <col min="22" max="16384" width="11.42578125" style="465"/>
  </cols>
  <sheetData>
    <row r="1" spans="1:42" ht="21" x14ac:dyDescent="0.25">
      <c r="A1" s="411"/>
      <c r="B1" s="411"/>
      <c r="C1" s="411"/>
      <c r="D1" s="411"/>
      <c r="E1" s="586" t="s">
        <v>1514</v>
      </c>
      <c r="F1" s="586"/>
      <c r="G1" s="586"/>
      <c r="H1" s="586"/>
      <c r="I1" s="586"/>
      <c r="J1" s="586"/>
      <c r="K1" s="586"/>
      <c r="L1" s="586"/>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1510</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1511</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1512</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1513</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524" t="s">
        <v>97</v>
      </c>
      <c r="B7" s="526" t="s">
        <v>111</v>
      </c>
      <c r="C7" s="536" t="s">
        <v>86</v>
      </c>
      <c r="D7" s="536" t="s">
        <v>87</v>
      </c>
      <c r="E7" s="536" t="s">
        <v>392</v>
      </c>
      <c r="F7" s="536" t="s">
        <v>88</v>
      </c>
      <c r="G7" s="539" t="s">
        <v>100</v>
      </c>
      <c r="H7" s="541"/>
      <c r="I7" s="541"/>
      <c r="J7" s="541"/>
      <c r="K7" s="541"/>
      <c r="L7" s="541"/>
      <c r="M7" s="541"/>
      <c r="N7" s="540"/>
      <c r="O7" s="545" t="s">
        <v>101</v>
      </c>
      <c r="P7" s="546"/>
      <c r="Q7" s="526" t="s">
        <v>102</v>
      </c>
      <c r="R7" s="526" t="s">
        <v>103</v>
      </c>
      <c r="S7" s="526" t="s">
        <v>110</v>
      </c>
      <c r="T7" s="526" t="s">
        <v>109</v>
      </c>
      <c r="U7" s="542" t="s">
        <v>89</v>
      </c>
    </row>
    <row r="8" spans="1:42" ht="15" customHeight="1" x14ac:dyDescent="0.25">
      <c r="A8" s="524"/>
      <c r="B8" s="524"/>
      <c r="C8" s="537"/>
      <c r="D8" s="537"/>
      <c r="E8" s="537"/>
      <c r="F8" s="537"/>
      <c r="G8" s="539" t="s">
        <v>104</v>
      </c>
      <c r="H8" s="540"/>
      <c r="I8" s="539" t="s">
        <v>105</v>
      </c>
      <c r="J8" s="540"/>
      <c r="K8" s="539" t="s">
        <v>106</v>
      </c>
      <c r="L8" s="540"/>
      <c r="M8" s="539" t="s">
        <v>107</v>
      </c>
      <c r="N8" s="540"/>
      <c r="O8" s="547"/>
      <c r="P8" s="548"/>
      <c r="Q8" s="524"/>
      <c r="R8" s="524"/>
      <c r="S8" s="524"/>
      <c r="T8" s="524"/>
      <c r="U8" s="543"/>
    </row>
    <row r="9" spans="1:42" ht="25.5" x14ac:dyDescent="0.25">
      <c r="A9" s="525"/>
      <c r="B9" s="525"/>
      <c r="C9" s="538"/>
      <c r="D9" s="538"/>
      <c r="E9" s="538"/>
      <c r="F9" s="538"/>
      <c r="G9" s="442" t="s">
        <v>108</v>
      </c>
      <c r="H9" s="442" t="s">
        <v>12</v>
      </c>
      <c r="I9" s="442" t="s">
        <v>108</v>
      </c>
      <c r="J9" s="442" t="s">
        <v>12</v>
      </c>
      <c r="K9" s="442" t="s">
        <v>108</v>
      </c>
      <c r="L9" s="442" t="s">
        <v>12</v>
      </c>
      <c r="M9" s="442" t="s">
        <v>108</v>
      </c>
      <c r="N9" s="442" t="s">
        <v>12</v>
      </c>
      <c r="O9" s="442" t="s">
        <v>108</v>
      </c>
      <c r="P9" s="442" t="s">
        <v>12</v>
      </c>
      <c r="Q9" s="525"/>
      <c r="R9" s="525"/>
      <c r="S9" s="525"/>
      <c r="T9" s="525"/>
      <c r="U9" s="544"/>
    </row>
    <row r="10" spans="1:42" ht="15.75" x14ac:dyDescent="0.25">
      <c r="A10" s="500"/>
      <c r="B10" s="501"/>
      <c r="C10" s="445"/>
      <c r="D10" s="445"/>
      <c r="E10" s="446"/>
      <c r="F10" s="445"/>
      <c r="G10" s="447"/>
      <c r="H10" s="447"/>
      <c r="I10" s="447"/>
      <c r="J10" s="447"/>
      <c r="K10" s="447"/>
      <c r="L10" s="447"/>
      <c r="M10" s="447"/>
      <c r="N10" s="447"/>
      <c r="O10" s="447"/>
      <c r="P10" s="447"/>
      <c r="Q10" s="448"/>
      <c r="R10" s="448"/>
      <c r="S10" s="448"/>
      <c r="T10" s="448"/>
      <c r="U10" s="449"/>
    </row>
    <row r="11" spans="1:42" s="499" customFormat="1" ht="21.75" customHeight="1" x14ac:dyDescent="0.25">
      <c r="A11" s="534" t="s">
        <v>1510</v>
      </c>
      <c r="B11" s="587" t="s">
        <v>1538</v>
      </c>
      <c r="C11" s="494"/>
      <c r="D11" s="494"/>
      <c r="E11" s="495"/>
      <c r="F11" s="494"/>
      <c r="G11" s="496"/>
      <c r="H11" s="496"/>
      <c r="I11" s="496"/>
      <c r="J11" s="496"/>
      <c r="K11" s="496"/>
      <c r="L11" s="496"/>
      <c r="M11" s="496"/>
      <c r="N11" s="496"/>
      <c r="O11" s="496"/>
      <c r="P11" s="496"/>
      <c r="Q11" s="497"/>
      <c r="R11" s="497"/>
      <c r="S11" s="497"/>
      <c r="T11" s="497"/>
      <c r="U11" s="498"/>
    </row>
    <row r="12" spans="1:42" s="499" customFormat="1" ht="15.75" x14ac:dyDescent="0.25">
      <c r="A12" s="534"/>
      <c r="B12" s="588"/>
      <c r="C12" s="494"/>
      <c r="D12" s="494"/>
      <c r="E12" s="495"/>
      <c r="F12" s="494"/>
      <c r="G12" s="496"/>
      <c r="H12" s="496"/>
      <c r="I12" s="496"/>
      <c r="J12" s="496"/>
      <c r="K12" s="496"/>
      <c r="L12" s="496"/>
      <c r="M12" s="496"/>
      <c r="N12" s="496"/>
      <c r="O12" s="496"/>
      <c r="P12" s="496"/>
      <c r="Q12" s="497"/>
      <c r="R12" s="497"/>
      <c r="S12" s="497"/>
      <c r="T12" s="497"/>
      <c r="U12" s="498"/>
    </row>
    <row r="13" spans="1:42" s="499" customFormat="1" ht="15.75" x14ac:dyDescent="0.25">
      <c r="A13" s="534"/>
      <c r="B13" s="588"/>
      <c r="C13" s="494"/>
      <c r="D13" s="494"/>
      <c r="E13" s="495"/>
      <c r="F13" s="494"/>
      <c r="G13" s="496"/>
      <c r="H13" s="496"/>
      <c r="I13" s="496"/>
      <c r="J13" s="496"/>
      <c r="K13" s="496"/>
      <c r="L13" s="496"/>
      <c r="M13" s="496"/>
      <c r="N13" s="496"/>
      <c r="O13" s="496"/>
      <c r="P13" s="496"/>
      <c r="Q13" s="497"/>
      <c r="R13" s="497"/>
      <c r="S13" s="497"/>
      <c r="T13" s="497"/>
      <c r="U13" s="498"/>
    </row>
    <row r="14" spans="1:42" s="499" customFormat="1" ht="15.75" x14ac:dyDescent="0.25">
      <c r="A14" s="534"/>
      <c r="B14" s="588"/>
      <c r="C14" s="494"/>
      <c r="D14" s="494"/>
      <c r="E14" s="495"/>
      <c r="F14" s="494"/>
      <c r="G14" s="496"/>
      <c r="H14" s="496"/>
      <c r="I14" s="496"/>
      <c r="J14" s="496"/>
      <c r="K14" s="496"/>
      <c r="L14" s="496"/>
      <c r="M14" s="496"/>
      <c r="N14" s="496"/>
      <c r="O14" s="496"/>
      <c r="P14" s="496"/>
      <c r="Q14" s="497"/>
      <c r="R14" s="497"/>
      <c r="S14" s="497"/>
      <c r="T14" s="497"/>
      <c r="U14" s="498"/>
    </row>
    <row r="15" spans="1:42" s="499" customFormat="1" ht="15.75" x14ac:dyDescent="0.25">
      <c r="A15" s="534"/>
      <c r="B15" s="588"/>
      <c r="C15" s="494"/>
      <c r="D15" s="494"/>
      <c r="E15" s="495"/>
      <c r="F15" s="494"/>
      <c r="G15" s="496"/>
      <c r="H15" s="496"/>
      <c r="I15" s="496"/>
      <c r="J15" s="496"/>
      <c r="K15" s="496"/>
      <c r="L15" s="496"/>
      <c r="M15" s="496"/>
      <c r="N15" s="496"/>
      <c r="O15" s="496"/>
      <c r="P15" s="496"/>
      <c r="Q15" s="497"/>
      <c r="R15" s="497"/>
      <c r="S15" s="497"/>
      <c r="T15" s="497"/>
      <c r="U15" s="498"/>
    </row>
    <row r="16" spans="1:42" s="499" customFormat="1" ht="15.75" x14ac:dyDescent="0.25">
      <c r="A16" s="534"/>
      <c r="B16" s="588"/>
      <c r="C16" s="494"/>
      <c r="D16" s="494"/>
      <c r="E16" s="495"/>
      <c r="F16" s="494"/>
      <c r="G16" s="496"/>
      <c r="H16" s="496"/>
      <c r="I16" s="496"/>
      <c r="J16" s="496"/>
      <c r="K16" s="496"/>
      <c r="L16" s="496"/>
      <c r="M16" s="496"/>
      <c r="N16" s="496"/>
      <c r="O16" s="496"/>
      <c r="P16" s="496"/>
      <c r="Q16" s="497"/>
      <c r="R16" s="497"/>
      <c r="S16" s="497"/>
      <c r="T16" s="497"/>
      <c r="U16" s="498"/>
    </row>
    <row r="17" spans="1:21" s="499" customFormat="1" ht="15.75" hidden="1" x14ac:dyDescent="0.25">
      <c r="A17" s="534"/>
      <c r="B17" s="589"/>
      <c r="C17" s="494"/>
      <c r="D17" s="494"/>
      <c r="E17" s="495"/>
      <c r="F17" s="494"/>
      <c r="G17" s="496"/>
      <c r="H17" s="496"/>
      <c r="I17" s="496"/>
      <c r="J17" s="496"/>
      <c r="K17" s="496"/>
      <c r="L17" s="496"/>
      <c r="M17" s="496"/>
      <c r="N17" s="496"/>
      <c r="O17" s="496"/>
      <c r="P17" s="496"/>
      <c r="Q17" s="497"/>
      <c r="R17" s="497"/>
      <c r="S17" s="497"/>
      <c r="T17" s="497"/>
      <c r="U17" s="498"/>
    </row>
    <row r="18" spans="1:21" ht="15.75" customHeight="1" x14ac:dyDescent="0.25">
      <c r="A18" s="534"/>
      <c r="B18" s="527" t="s">
        <v>1524</v>
      </c>
      <c r="C18" s="490"/>
      <c r="D18" s="490"/>
      <c r="E18" s="490"/>
      <c r="F18" s="363"/>
      <c r="G18" s="491"/>
      <c r="H18" s="492"/>
      <c r="I18" s="491"/>
      <c r="J18" s="492"/>
      <c r="K18" s="491"/>
      <c r="L18" s="492"/>
      <c r="M18" s="491"/>
      <c r="N18" s="492"/>
      <c r="O18" s="405">
        <f t="shared" ref="O18:P22" si="0">G18+I18+K18+M18</f>
        <v>0</v>
      </c>
      <c r="P18" s="403">
        <f t="shared" si="0"/>
        <v>0</v>
      </c>
      <c r="Q18" s="363"/>
      <c r="R18" s="363"/>
      <c r="S18" s="363"/>
      <c r="T18" s="363"/>
      <c r="U18" s="363"/>
    </row>
    <row r="19" spans="1:21" ht="15.75" x14ac:dyDescent="0.25">
      <c r="A19" s="534"/>
      <c r="B19" s="528"/>
      <c r="C19" s="490"/>
      <c r="D19" s="490"/>
      <c r="E19" s="490"/>
      <c r="F19" s="363"/>
      <c r="G19" s="491"/>
      <c r="H19" s="492"/>
      <c r="I19" s="491"/>
      <c r="J19" s="492"/>
      <c r="K19" s="491"/>
      <c r="L19" s="492"/>
      <c r="M19" s="491"/>
      <c r="N19" s="492"/>
      <c r="O19" s="405">
        <f t="shared" si="0"/>
        <v>0</v>
      </c>
      <c r="P19" s="403">
        <f t="shared" si="0"/>
        <v>0</v>
      </c>
      <c r="Q19" s="363"/>
      <c r="R19" s="363"/>
      <c r="S19" s="363"/>
      <c r="T19" s="363"/>
      <c r="U19" s="363"/>
    </row>
    <row r="20" spans="1:21" ht="15.75" x14ac:dyDescent="0.25">
      <c r="A20" s="534"/>
      <c r="B20" s="528"/>
      <c r="C20" s="490"/>
      <c r="D20" s="490"/>
      <c r="E20" s="490"/>
      <c r="F20" s="363"/>
      <c r="G20" s="491"/>
      <c r="H20" s="492"/>
      <c r="I20" s="491"/>
      <c r="J20" s="492"/>
      <c r="K20" s="491"/>
      <c r="L20" s="492"/>
      <c r="M20" s="491"/>
      <c r="N20" s="492"/>
      <c r="O20" s="405">
        <f t="shared" si="0"/>
        <v>0</v>
      </c>
      <c r="P20" s="403">
        <f t="shared" si="0"/>
        <v>0</v>
      </c>
      <c r="Q20" s="363"/>
      <c r="R20" s="363"/>
      <c r="S20" s="363"/>
      <c r="T20" s="363"/>
      <c r="U20" s="363"/>
    </row>
    <row r="21" spans="1:21" ht="15.75" x14ac:dyDescent="0.25">
      <c r="A21" s="534"/>
      <c r="B21" s="528"/>
      <c r="C21" s="490"/>
      <c r="D21" s="490"/>
      <c r="E21" s="490"/>
      <c r="F21" s="363"/>
      <c r="G21" s="491"/>
      <c r="H21" s="492"/>
      <c r="I21" s="491"/>
      <c r="J21" s="492"/>
      <c r="K21" s="491"/>
      <c r="L21" s="492"/>
      <c r="M21" s="491"/>
      <c r="N21" s="492"/>
      <c r="O21" s="405">
        <f t="shared" si="0"/>
        <v>0</v>
      </c>
      <c r="P21" s="403">
        <f t="shared" si="0"/>
        <v>0</v>
      </c>
      <c r="Q21" s="363"/>
      <c r="R21" s="363"/>
      <c r="S21" s="363"/>
      <c r="T21" s="363"/>
      <c r="U21" s="363"/>
    </row>
    <row r="22" spans="1:21" ht="15.75" x14ac:dyDescent="0.25">
      <c r="A22" s="534"/>
      <c r="B22" s="527" t="s">
        <v>1525</v>
      </c>
      <c r="C22" s="490"/>
      <c r="D22" s="490"/>
      <c r="E22" s="490"/>
      <c r="F22" s="363"/>
      <c r="G22" s="491"/>
      <c r="H22" s="492"/>
      <c r="I22" s="491"/>
      <c r="J22" s="492"/>
      <c r="K22" s="491"/>
      <c r="L22" s="492"/>
      <c r="M22" s="491"/>
      <c r="N22" s="492"/>
      <c r="O22" s="405">
        <f t="shared" si="0"/>
        <v>0</v>
      </c>
      <c r="P22" s="403">
        <f t="shared" si="0"/>
        <v>0</v>
      </c>
      <c r="Q22" s="363"/>
      <c r="R22" s="363"/>
      <c r="S22" s="363"/>
      <c r="T22" s="363"/>
      <c r="U22" s="363"/>
    </row>
    <row r="23" spans="1:21" ht="15.75" x14ac:dyDescent="0.25">
      <c r="A23" s="534"/>
      <c r="B23" s="528"/>
      <c r="C23" s="490"/>
      <c r="D23" s="490"/>
      <c r="E23" s="490"/>
      <c r="F23" s="363"/>
      <c r="G23" s="491"/>
      <c r="H23" s="492"/>
      <c r="I23" s="491"/>
      <c r="J23" s="492"/>
      <c r="K23" s="491"/>
      <c r="L23" s="492"/>
      <c r="M23" s="491"/>
      <c r="N23" s="492"/>
      <c r="O23" s="405">
        <f t="shared" ref="O23:O72" si="1">G23+I23+K23+M23</f>
        <v>0</v>
      </c>
      <c r="P23" s="403">
        <f t="shared" ref="P23:P72" si="2">H23+J23+L23+N23</f>
        <v>0</v>
      </c>
      <c r="Q23" s="363"/>
      <c r="R23" s="363"/>
      <c r="S23" s="363"/>
      <c r="T23" s="363"/>
      <c r="U23" s="363"/>
    </row>
    <row r="24" spans="1:21" ht="15.75" x14ac:dyDescent="0.25">
      <c r="A24" s="534"/>
      <c r="B24" s="528"/>
      <c r="C24" s="490"/>
      <c r="D24" s="490"/>
      <c r="E24" s="490"/>
      <c r="F24" s="363"/>
      <c r="G24" s="491"/>
      <c r="H24" s="492"/>
      <c r="I24" s="491"/>
      <c r="J24" s="492"/>
      <c r="K24" s="491"/>
      <c r="L24" s="492"/>
      <c r="M24" s="491"/>
      <c r="N24" s="492"/>
      <c r="O24" s="405">
        <f t="shared" si="1"/>
        <v>0</v>
      </c>
      <c r="P24" s="403">
        <f t="shared" si="2"/>
        <v>0</v>
      </c>
      <c r="Q24" s="363"/>
      <c r="R24" s="363"/>
      <c r="S24" s="363"/>
      <c r="T24" s="363"/>
      <c r="U24" s="363"/>
    </row>
    <row r="25" spans="1:21" ht="15.75" x14ac:dyDescent="0.25">
      <c r="A25" s="534"/>
      <c r="B25" s="529"/>
      <c r="C25" s="490"/>
      <c r="D25" s="490"/>
      <c r="E25" s="490"/>
      <c r="F25" s="363"/>
      <c r="G25" s="491"/>
      <c r="H25" s="492"/>
      <c r="I25" s="491"/>
      <c r="J25" s="492"/>
      <c r="K25" s="491"/>
      <c r="L25" s="492"/>
      <c r="M25" s="491"/>
      <c r="N25" s="492"/>
      <c r="O25" s="405">
        <f t="shared" si="1"/>
        <v>0</v>
      </c>
      <c r="P25" s="403">
        <f t="shared" si="2"/>
        <v>0</v>
      </c>
      <c r="Q25" s="363"/>
      <c r="R25" s="363"/>
      <c r="S25" s="363"/>
      <c r="T25" s="363"/>
      <c r="U25" s="363"/>
    </row>
    <row r="26" spans="1:21" ht="15.75" x14ac:dyDescent="0.25">
      <c r="A26" s="534"/>
      <c r="B26" s="527" t="s">
        <v>1526</v>
      </c>
      <c r="C26" s="490"/>
      <c r="D26" s="490"/>
      <c r="E26" s="490"/>
      <c r="F26" s="363"/>
      <c r="G26" s="491"/>
      <c r="H26" s="492"/>
      <c r="I26" s="491"/>
      <c r="J26" s="492"/>
      <c r="K26" s="491"/>
      <c r="L26" s="492"/>
      <c r="M26" s="491"/>
      <c r="N26" s="492"/>
      <c r="O26" s="405">
        <f t="shared" si="1"/>
        <v>0</v>
      </c>
      <c r="P26" s="403">
        <f t="shared" si="2"/>
        <v>0</v>
      </c>
      <c r="Q26" s="363"/>
      <c r="R26" s="363"/>
      <c r="S26" s="363"/>
      <c r="T26" s="363"/>
      <c r="U26" s="363"/>
    </row>
    <row r="27" spans="1:21" ht="15.75" x14ac:dyDescent="0.25">
      <c r="A27" s="534"/>
      <c r="B27" s="528"/>
      <c r="C27" s="490"/>
      <c r="D27" s="490"/>
      <c r="E27" s="490"/>
      <c r="F27" s="363"/>
      <c r="G27" s="491"/>
      <c r="H27" s="492"/>
      <c r="I27" s="491"/>
      <c r="J27" s="492"/>
      <c r="K27" s="491"/>
      <c r="L27" s="492"/>
      <c r="M27" s="491"/>
      <c r="N27" s="492"/>
      <c r="O27" s="405">
        <f t="shared" si="1"/>
        <v>0</v>
      </c>
      <c r="P27" s="403">
        <f t="shared" si="2"/>
        <v>0</v>
      </c>
      <c r="Q27" s="363"/>
      <c r="R27" s="363"/>
      <c r="S27" s="363"/>
      <c r="T27" s="363"/>
      <c r="U27" s="363"/>
    </row>
    <row r="28" spans="1:21" ht="15.75" x14ac:dyDescent="0.25">
      <c r="A28" s="534"/>
      <c r="B28" s="528"/>
      <c r="C28" s="490"/>
      <c r="D28" s="490"/>
      <c r="E28" s="490"/>
      <c r="F28" s="363"/>
      <c r="G28" s="491"/>
      <c r="H28" s="492"/>
      <c r="I28" s="491"/>
      <c r="J28" s="492"/>
      <c r="K28" s="491"/>
      <c r="L28" s="492"/>
      <c r="M28" s="491"/>
      <c r="N28" s="492"/>
      <c r="O28" s="405">
        <f t="shared" si="1"/>
        <v>0</v>
      </c>
      <c r="P28" s="403">
        <f t="shared" si="2"/>
        <v>0</v>
      </c>
      <c r="Q28" s="363"/>
      <c r="R28" s="363"/>
      <c r="S28" s="363"/>
      <c r="T28" s="363"/>
      <c r="U28" s="363"/>
    </row>
    <row r="29" spans="1:21" ht="15.75" x14ac:dyDescent="0.25">
      <c r="A29" s="534"/>
      <c r="B29" s="529"/>
      <c r="C29" s="490"/>
      <c r="D29" s="490"/>
      <c r="E29" s="490"/>
      <c r="F29" s="363"/>
      <c r="G29" s="491"/>
      <c r="H29" s="492"/>
      <c r="I29" s="491"/>
      <c r="J29" s="492"/>
      <c r="K29" s="491"/>
      <c r="L29" s="492"/>
      <c r="M29" s="491"/>
      <c r="N29" s="492"/>
      <c r="O29" s="405">
        <f t="shared" si="1"/>
        <v>0</v>
      </c>
      <c r="P29" s="403">
        <f t="shared" si="2"/>
        <v>0</v>
      </c>
      <c r="Q29" s="363"/>
      <c r="R29" s="363"/>
      <c r="S29" s="363"/>
      <c r="T29" s="363"/>
      <c r="U29" s="363"/>
    </row>
    <row r="30" spans="1:21" ht="15.75" x14ac:dyDescent="0.25">
      <c r="A30" s="534"/>
      <c r="B30" s="583" t="s">
        <v>1527</v>
      </c>
      <c r="C30" s="490"/>
      <c r="D30" s="490"/>
      <c r="E30" s="490"/>
      <c r="F30" s="363"/>
      <c r="G30" s="491"/>
      <c r="H30" s="492"/>
      <c r="I30" s="491"/>
      <c r="J30" s="492"/>
      <c r="K30" s="491"/>
      <c r="L30" s="492"/>
      <c r="M30" s="491"/>
      <c r="N30" s="492"/>
      <c r="O30" s="405">
        <f t="shared" si="1"/>
        <v>0</v>
      </c>
      <c r="P30" s="403">
        <f t="shared" si="2"/>
        <v>0</v>
      </c>
      <c r="Q30" s="363"/>
      <c r="R30" s="363"/>
      <c r="S30" s="363"/>
      <c r="T30" s="363"/>
      <c r="U30" s="363"/>
    </row>
    <row r="31" spans="1:21" ht="15.75" x14ac:dyDescent="0.25">
      <c r="A31" s="534"/>
      <c r="B31" s="583"/>
      <c r="C31" s="490"/>
      <c r="D31" s="490"/>
      <c r="E31" s="490"/>
      <c r="F31" s="363"/>
      <c r="G31" s="491"/>
      <c r="H31" s="492"/>
      <c r="I31" s="491"/>
      <c r="J31" s="492"/>
      <c r="K31" s="491"/>
      <c r="L31" s="492"/>
      <c r="M31" s="491"/>
      <c r="N31" s="492"/>
      <c r="O31" s="405">
        <f t="shared" si="1"/>
        <v>0</v>
      </c>
      <c r="P31" s="403">
        <f t="shared" si="2"/>
        <v>0</v>
      </c>
      <c r="Q31" s="363"/>
      <c r="R31" s="363"/>
      <c r="S31" s="363"/>
      <c r="T31" s="363"/>
      <c r="U31" s="363"/>
    </row>
    <row r="32" spans="1:21" ht="15.75" x14ac:dyDescent="0.25">
      <c r="A32" s="534"/>
      <c r="B32" s="583"/>
      <c r="C32" s="490"/>
      <c r="D32" s="490"/>
      <c r="E32" s="490"/>
      <c r="F32" s="363"/>
      <c r="G32" s="491"/>
      <c r="H32" s="492"/>
      <c r="I32" s="491"/>
      <c r="J32" s="492"/>
      <c r="K32" s="491"/>
      <c r="L32" s="492"/>
      <c r="M32" s="491"/>
      <c r="N32" s="492"/>
      <c r="O32" s="405">
        <f t="shared" si="1"/>
        <v>0</v>
      </c>
      <c r="P32" s="403">
        <f t="shared" si="2"/>
        <v>0</v>
      </c>
      <c r="Q32" s="363"/>
      <c r="R32" s="363"/>
      <c r="S32" s="363"/>
      <c r="T32" s="363"/>
      <c r="U32" s="363"/>
    </row>
    <row r="33" spans="1:21" ht="15.75" x14ac:dyDescent="0.25">
      <c r="A33" s="534"/>
      <c r="B33" s="583"/>
      <c r="C33" s="490"/>
      <c r="D33" s="490"/>
      <c r="E33" s="490"/>
      <c r="F33" s="363"/>
      <c r="G33" s="491"/>
      <c r="H33" s="492"/>
      <c r="I33" s="491"/>
      <c r="J33" s="492"/>
      <c r="K33" s="491"/>
      <c r="L33" s="492"/>
      <c r="M33" s="491"/>
      <c r="N33" s="492"/>
      <c r="O33" s="405">
        <f t="shared" si="1"/>
        <v>0</v>
      </c>
      <c r="P33" s="403">
        <f t="shared" si="2"/>
        <v>0</v>
      </c>
      <c r="Q33" s="363"/>
      <c r="R33" s="363"/>
      <c r="S33" s="363"/>
      <c r="T33" s="363"/>
      <c r="U33" s="363"/>
    </row>
    <row r="34" spans="1:21" ht="15.75" x14ac:dyDescent="0.25">
      <c r="A34" s="534"/>
      <c r="B34" s="583" t="s">
        <v>1528</v>
      </c>
      <c r="C34" s="490"/>
      <c r="D34" s="490"/>
      <c r="E34" s="490"/>
      <c r="F34" s="363"/>
      <c r="G34" s="491"/>
      <c r="H34" s="492"/>
      <c r="I34" s="491"/>
      <c r="J34" s="492"/>
      <c r="K34" s="491"/>
      <c r="L34" s="492"/>
      <c r="M34" s="491"/>
      <c r="N34" s="492"/>
      <c r="O34" s="405">
        <f t="shared" si="1"/>
        <v>0</v>
      </c>
      <c r="P34" s="403">
        <f t="shared" si="2"/>
        <v>0</v>
      </c>
      <c r="Q34" s="363"/>
      <c r="R34" s="363"/>
      <c r="S34" s="363"/>
      <c r="T34" s="363"/>
      <c r="U34" s="363"/>
    </row>
    <row r="35" spans="1:21" ht="15.75" x14ac:dyDescent="0.25">
      <c r="A35" s="534"/>
      <c r="B35" s="583"/>
      <c r="C35" s="490"/>
      <c r="D35" s="490"/>
      <c r="E35" s="490"/>
      <c r="F35" s="363"/>
      <c r="G35" s="491"/>
      <c r="H35" s="492"/>
      <c r="I35" s="491"/>
      <c r="J35" s="492"/>
      <c r="K35" s="491"/>
      <c r="L35" s="492"/>
      <c r="M35" s="491"/>
      <c r="N35" s="492"/>
      <c r="O35" s="405">
        <f t="shared" si="1"/>
        <v>0</v>
      </c>
      <c r="P35" s="403">
        <f t="shared" si="2"/>
        <v>0</v>
      </c>
      <c r="Q35" s="363"/>
      <c r="R35" s="363"/>
      <c r="S35" s="363"/>
      <c r="T35" s="363"/>
      <c r="U35" s="363"/>
    </row>
    <row r="36" spans="1:21" ht="15.75" x14ac:dyDescent="0.25">
      <c r="A36" s="534"/>
      <c r="B36" s="583"/>
      <c r="C36" s="490"/>
      <c r="D36" s="490"/>
      <c r="E36" s="490"/>
      <c r="F36" s="363"/>
      <c r="G36" s="491"/>
      <c r="H36" s="492"/>
      <c r="I36" s="491"/>
      <c r="J36" s="492"/>
      <c r="K36" s="491"/>
      <c r="L36" s="492"/>
      <c r="M36" s="491"/>
      <c r="N36" s="492"/>
      <c r="O36" s="405">
        <f t="shared" si="1"/>
        <v>0</v>
      </c>
      <c r="P36" s="403">
        <f t="shared" si="2"/>
        <v>0</v>
      </c>
      <c r="Q36" s="363"/>
      <c r="R36" s="363"/>
      <c r="S36" s="363"/>
      <c r="T36" s="363"/>
      <c r="U36" s="363"/>
    </row>
    <row r="37" spans="1:21" ht="15.75" x14ac:dyDescent="0.25">
      <c r="A37" s="535"/>
      <c r="B37" s="583"/>
      <c r="C37" s="490"/>
      <c r="D37" s="490"/>
      <c r="E37" s="490"/>
      <c r="F37" s="363"/>
      <c r="G37" s="491"/>
      <c r="H37" s="492"/>
      <c r="I37" s="491"/>
      <c r="J37" s="492"/>
      <c r="K37" s="491"/>
      <c r="L37" s="492"/>
      <c r="M37" s="491"/>
      <c r="N37" s="492"/>
      <c r="O37" s="405">
        <f t="shared" si="1"/>
        <v>0</v>
      </c>
      <c r="P37" s="403">
        <f t="shared" si="2"/>
        <v>0</v>
      </c>
      <c r="Q37" s="363"/>
      <c r="R37" s="363"/>
      <c r="S37" s="363"/>
      <c r="T37" s="363"/>
      <c r="U37" s="363"/>
    </row>
    <row r="38" spans="1:21" ht="15.75" customHeight="1" x14ac:dyDescent="0.25">
      <c r="A38" s="583" t="s">
        <v>1511</v>
      </c>
      <c r="B38" s="527" t="s">
        <v>1529</v>
      </c>
      <c r="C38" s="490"/>
      <c r="D38" s="490"/>
      <c r="E38" s="490"/>
      <c r="F38" s="363"/>
      <c r="G38" s="491"/>
      <c r="H38" s="492"/>
      <c r="I38" s="491"/>
      <c r="J38" s="492"/>
      <c r="K38" s="491"/>
      <c r="L38" s="492"/>
      <c r="M38" s="491"/>
      <c r="N38" s="492"/>
      <c r="O38" s="405">
        <f t="shared" si="1"/>
        <v>0</v>
      </c>
      <c r="P38" s="403">
        <f t="shared" si="2"/>
        <v>0</v>
      </c>
      <c r="Q38" s="363"/>
      <c r="R38" s="363"/>
      <c r="S38" s="363"/>
      <c r="T38" s="363"/>
      <c r="U38" s="363"/>
    </row>
    <row r="39" spans="1:21" ht="15.75" x14ac:dyDescent="0.25">
      <c r="A39" s="583"/>
      <c r="B39" s="528"/>
      <c r="C39" s="490"/>
      <c r="D39" s="490"/>
      <c r="E39" s="490"/>
      <c r="F39" s="363"/>
      <c r="G39" s="491"/>
      <c r="H39" s="492"/>
      <c r="I39" s="491"/>
      <c r="J39" s="492"/>
      <c r="K39" s="491"/>
      <c r="L39" s="492"/>
      <c r="M39" s="491"/>
      <c r="N39" s="492"/>
      <c r="O39" s="405">
        <f t="shared" si="1"/>
        <v>0</v>
      </c>
      <c r="P39" s="403">
        <f t="shared" si="2"/>
        <v>0</v>
      </c>
      <c r="Q39" s="363"/>
      <c r="R39" s="363"/>
      <c r="S39" s="363"/>
      <c r="T39" s="363"/>
      <c r="U39" s="363"/>
    </row>
    <row r="40" spans="1:21" ht="15.75" x14ac:dyDescent="0.25">
      <c r="A40" s="583"/>
      <c r="B40" s="528"/>
      <c r="C40" s="490"/>
      <c r="D40" s="490"/>
      <c r="E40" s="490"/>
      <c r="F40" s="363"/>
      <c r="G40" s="491"/>
      <c r="H40" s="492"/>
      <c r="I40" s="491"/>
      <c r="J40" s="492"/>
      <c r="K40" s="491"/>
      <c r="L40" s="492"/>
      <c r="M40" s="491"/>
      <c r="N40" s="492"/>
      <c r="O40" s="405">
        <f t="shared" si="1"/>
        <v>0</v>
      </c>
      <c r="P40" s="403">
        <f t="shared" si="2"/>
        <v>0</v>
      </c>
      <c r="Q40" s="363"/>
      <c r="R40" s="363"/>
      <c r="S40" s="363"/>
      <c r="T40" s="363"/>
      <c r="U40" s="363"/>
    </row>
    <row r="41" spans="1:21" ht="15.75" x14ac:dyDescent="0.25">
      <c r="A41" s="583"/>
      <c r="B41" s="529"/>
      <c r="C41" s="490"/>
      <c r="D41" s="490"/>
      <c r="E41" s="490"/>
      <c r="F41" s="363"/>
      <c r="G41" s="491"/>
      <c r="H41" s="492"/>
      <c r="I41" s="491"/>
      <c r="J41" s="492"/>
      <c r="K41" s="491"/>
      <c r="L41" s="492"/>
      <c r="M41" s="491"/>
      <c r="N41" s="492"/>
      <c r="O41" s="405">
        <f t="shared" si="1"/>
        <v>0</v>
      </c>
      <c r="P41" s="403">
        <f t="shared" si="2"/>
        <v>0</v>
      </c>
      <c r="Q41" s="363"/>
      <c r="R41" s="363"/>
      <c r="S41" s="363"/>
      <c r="T41" s="363"/>
      <c r="U41" s="363"/>
    </row>
    <row r="42" spans="1:21" ht="15.75" x14ac:dyDescent="0.25">
      <c r="A42" s="583"/>
      <c r="B42" s="527" t="s">
        <v>1530</v>
      </c>
      <c r="C42" s="490"/>
      <c r="D42" s="490"/>
      <c r="E42" s="490"/>
      <c r="F42" s="363"/>
      <c r="G42" s="491"/>
      <c r="H42" s="492"/>
      <c r="I42" s="491"/>
      <c r="J42" s="492"/>
      <c r="K42" s="491"/>
      <c r="L42" s="492"/>
      <c r="M42" s="491"/>
      <c r="N42" s="492"/>
      <c r="O42" s="405">
        <f t="shared" si="1"/>
        <v>0</v>
      </c>
      <c r="P42" s="403">
        <f t="shared" si="2"/>
        <v>0</v>
      </c>
      <c r="Q42" s="363"/>
      <c r="R42" s="363"/>
      <c r="S42" s="363"/>
      <c r="T42" s="363"/>
      <c r="U42" s="363"/>
    </row>
    <row r="43" spans="1:21" ht="15.75" x14ac:dyDescent="0.25">
      <c r="A43" s="583"/>
      <c r="B43" s="528"/>
      <c r="C43" s="490"/>
      <c r="D43" s="490"/>
      <c r="E43" s="490"/>
      <c r="F43" s="363"/>
      <c r="G43" s="491"/>
      <c r="H43" s="492"/>
      <c r="I43" s="491"/>
      <c r="J43" s="492"/>
      <c r="K43" s="491"/>
      <c r="L43" s="492"/>
      <c r="M43" s="491"/>
      <c r="N43" s="492"/>
      <c r="O43" s="405">
        <f t="shared" si="1"/>
        <v>0</v>
      </c>
      <c r="P43" s="403">
        <f t="shared" si="2"/>
        <v>0</v>
      </c>
      <c r="Q43" s="363"/>
      <c r="R43" s="363"/>
      <c r="S43" s="363"/>
      <c r="T43" s="363"/>
      <c r="U43" s="363"/>
    </row>
    <row r="44" spans="1:21" ht="15.75" x14ac:dyDescent="0.25">
      <c r="A44" s="583"/>
      <c r="B44" s="528"/>
      <c r="C44" s="490"/>
      <c r="D44" s="490"/>
      <c r="E44" s="490"/>
      <c r="F44" s="363"/>
      <c r="G44" s="491"/>
      <c r="H44" s="492"/>
      <c r="I44" s="491"/>
      <c r="J44" s="492"/>
      <c r="K44" s="491"/>
      <c r="L44" s="492"/>
      <c r="M44" s="491"/>
      <c r="N44" s="492"/>
      <c r="O44" s="405">
        <f t="shared" si="1"/>
        <v>0</v>
      </c>
      <c r="P44" s="403">
        <f t="shared" si="2"/>
        <v>0</v>
      </c>
      <c r="Q44" s="363"/>
      <c r="R44" s="363"/>
      <c r="S44" s="363"/>
      <c r="T44" s="363"/>
      <c r="U44" s="363"/>
    </row>
    <row r="45" spans="1:21" ht="15.75" x14ac:dyDescent="0.25">
      <c r="A45" s="583"/>
      <c r="B45" s="529"/>
      <c r="C45" s="490"/>
      <c r="D45" s="490"/>
      <c r="E45" s="490"/>
      <c r="F45" s="363"/>
      <c r="G45" s="491"/>
      <c r="H45" s="492"/>
      <c r="I45" s="491"/>
      <c r="J45" s="492"/>
      <c r="K45" s="491"/>
      <c r="L45" s="492"/>
      <c r="M45" s="491"/>
      <c r="N45" s="492"/>
      <c r="O45" s="405">
        <f t="shared" si="1"/>
        <v>0</v>
      </c>
      <c r="P45" s="403">
        <f t="shared" si="2"/>
        <v>0</v>
      </c>
      <c r="Q45" s="363"/>
      <c r="R45" s="363"/>
      <c r="S45" s="363"/>
      <c r="T45" s="363"/>
      <c r="U45" s="363"/>
    </row>
    <row r="46" spans="1:21" ht="15.75" x14ac:dyDescent="0.25">
      <c r="A46" s="527" t="s">
        <v>1512</v>
      </c>
      <c r="B46" s="583" t="s">
        <v>1531</v>
      </c>
      <c r="C46" s="490"/>
      <c r="D46" s="490"/>
      <c r="E46" s="490"/>
      <c r="F46" s="363"/>
      <c r="G46" s="491"/>
      <c r="H46" s="492"/>
      <c r="I46" s="491"/>
      <c r="J46" s="492"/>
      <c r="K46" s="491"/>
      <c r="L46" s="492"/>
      <c r="M46" s="491"/>
      <c r="N46" s="492"/>
      <c r="O46" s="405">
        <f t="shared" si="1"/>
        <v>0</v>
      </c>
      <c r="P46" s="403">
        <f t="shared" si="2"/>
        <v>0</v>
      </c>
      <c r="Q46" s="363"/>
      <c r="R46" s="363"/>
      <c r="S46" s="363"/>
      <c r="T46" s="363"/>
      <c r="U46" s="363"/>
    </row>
    <row r="47" spans="1:21" ht="15.75" x14ac:dyDescent="0.25">
      <c r="A47" s="528"/>
      <c r="B47" s="583"/>
      <c r="C47" s="490"/>
      <c r="D47" s="490"/>
      <c r="E47" s="490"/>
      <c r="F47" s="363"/>
      <c r="G47" s="491"/>
      <c r="H47" s="492"/>
      <c r="I47" s="491"/>
      <c r="J47" s="492"/>
      <c r="K47" s="491"/>
      <c r="L47" s="492"/>
      <c r="M47" s="491"/>
      <c r="N47" s="492"/>
      <c r="O47" s="405">
        <f t="shared" si="1"/>
        <v>0</v>
      </c>
      <c r="P47" s="403">
        <f t="shared" si="2"/>
        <v>0</v>
      </c>
      <c r="Q47" s="363"/>
      <c r="R47" s="363"/>
      <c r="S47" s="363"/>
      <c r="T47" s="363"/>
      <c r="U47" s="363"/>
    </row>
    <row r="48" spans="1:21" ht="15.75" x14ac:dyDescent="0.25">
      <c r="A48" s="528"/>
      <c r="B48" s="583"/>
      <c r="C48" s="490"/>
      <c r="D48" s="490"/>
      <c r="E48" s="490"/>
      <c r="F48" s="363"/>
      <c r="G48" s="491"/>
      <c r="H48" s="492"/>
      <c r="I48" s="491"/>
      <c r="J48" s="492"/>
      <c r="K48" s="491"/>
      <c r="L48" s="492"/>
      <c r="M48" s="491"/>
      <c r="N48" s="492"/>
      <c r="O48" s="405">
        <f t="shared" si="1"/>
        <v>0</v>
      </c>
      <c r="P48" s="403">
        <f t="shared" si="2"/>
        <v>0</v>
      </c>
      <c r="Q48" s="363"/>
      <c r="R48" s="363"/>
      <c r="S48" s="363"/>
      <c r="T48" s="363"/>
      <c r="U48" s="363"/>
    </row>
    <row r="49" spans="1:21" ht="15.75" x14ac:dyDescent="0.25">
      <c r="A49" s="528"/>
      <c r="B49" s="583"/>
      <c r="C49" s="490"/>
      <c r="D49" s="490"/>
      <c r="E49" s="490"/>
      <c r="F49" s="363"/>
      <c r="G49" s="491"/>
      <c r="H49" s="492"/>
      <c r="I49" s="491"/>
      <c r="J49" s="492"/>
      <c r="K49" s="491"/>
      <c r="L49" s="492"/>
      <c r="M49" s="491"/>
      <c r="N49" s="492"/>
      <c r="O49" s="405">
        <f t="shared" si="1"/>
        <v>0</v>
      </c>
      <c r="P49" s="403">
        <f t="shared" si="2"/>
        <v>0</v>
      </c>
      <c r="Q49" s="363"/>
      <c r="R49" s="363"/>
      <c r="S49" s="363"/>
      <c r="T49" s="363"/>
      <c r="U49" s="363"/>
    </row>
    <row r="50" spans="1:21" ht="15.75" x14ac:dyDescent="0.25">
      <c r="A50" s="528"/>
      <c r="B50" s="583" t="s">
        <v>1532</v>
      </c>
      <c r="C50" s="490"/>
      <c r="D50" s="490"/>
      <c r="E50" s="490"/>
      <c r="F50" s="363"/>
      <c r="G50" s="491"/>
      <c r="H50" s="492"/>
      <c r="I50" s="491"/>
      <c r="J50" s="492"/>
      <c r="K50" s="491"/>
      <c r="L50" s="492"/>
      <c r="M50" s="491"/>
      <c r="N50" s="492"/>
      <c r="O50" s="405">
        <f t="shared" si="1"/>
        <v>0</v>
      </c>
      <c r="P50" s="403">
        <f t="shared" si="2"/>
        <v>0</v>
      </c>
      <c r="Q50" s="363"/>
      <c r="R50" s="363"/>
      <c r="S50" s="363"/>
      <c r="T50" s="363"/>
      <c r="U50" s="363"/>
    </row>
    <row r="51" spans="1:21" ht="15.75" x14ac:dyDescent="0.25">
      <c r="A51" s="528"/>
      <c r="B51" s="583"/>
      <c r="C51" s="490"/>
      <c r="D51" s="490"/>
      <c r="E51" s="490"/>
      <c r="F51" s="363"/>
      <c r="G51" s="491"/>
      <c r="H51" s="492"/>
      <c r="I51" s="491"/>
      <c r="J51" s="492"/>
      <c r="K51" s="491"/>
      <c r="L51" s="492"/>
      <c r="M51" s="491"/>
      <c r="N51" s="492"/>
      <c r="O51" s="405">
        <f t="shared" si="1"/>
        <v>0</v>
      </c>
      <c r="P51" s="403">
        <f t="shared" si="2"/>
        <v>0</v>
      </c>
      <c r="Q51" s="363"/>
      <c r="R51" s="363"/>
      <c r="S51" s="363"/>
      <c r="T51" s="363"/>
      <c r="U51" s="363"/>
    </row>
    <row r="52" spans="1:21" ht="15.75" x14ac:dyDescent="0.25">
      <c r="A52" s="528"/>
      <c r="B52" s="583"/>
      <c r="C52" s="490"/>
      <c r="D52" s="490"/>
      <c r="E52" s="490"/>
      <c r="F52" s="363"/>
      <c r="G52" s="491"/>
      <c r="H52" s="492"/>
      <c r="I52" s="491"/>
      <c r="J52" s="492"/>
      <c r="K52" s="491"/>
      <c r="L52" s="492"/>
      <c r="M52" s="491"/>
      <c r="N52" s="492"/>
      <c r="O52" s="405">
        <f t="shared" si="1"/>
        <v>0</v>
      </c>
      <c r="P52" s="403">
        <f t="shared" si="2"/>
        <v>0</v>
      </c>
      <c r="Q52" s="363"/>
      <c r="R52" s="363"/>
      <c r="S52" s="363"/>
      <c r="T52" s="363"/>
      <c r="U52" s="363"/>
    </row>
    <row r="53" spans="1:21" ht="15.75" x14ac:dyDescent="0.25">
      <c r="A53" s="528"/>
      <c r="B53" s="583"/>
      <c r="C53" s="490"/>
      <c r="D53" s="490"/>
      <c r="E53" s="490"/>
      <c r="F53" s="363"/>
      <c r="G53" s="491"/>
      <c r="H53" s="492"/>
      <c r="I53" s="491"/>
      <c r="J53" s="492"/>
      <c r="K53" s="491"/>
      <c r="L53" s="492"/>
      <c r="M53" s="491"/>
      <c r="N53" s="492"/>
      <c r="O53" s="405">
        <f t="shared" si="1"/>
        <v>0</v>
      </c>
      <c r="P53" s="403">
        <f t="shared" si="2"/>
        <v>0</v>
      </c>
      <c r="Q53" s="363"/>
      <c r="R53" s="363"/>
      <c r="S53" s="363"/>
      <c r="T53" s="363"/>
      <c r="U53" s="363"/>
    </row>
    <row r="54" spans="1:21" ht="15.75" x14ac:dyDescent="0.25">
      <c r="A54" s="528"/>
      <c r="B54" s="527" t="s">
        <v>1533</v>
      </c>
      <c r="C54" s="490"/>
      <c r="D54" s="490"/>
      <c r="E54" s="490"/>
      <c r="F54" s="363"/>
      <c r="G54" s="491"/>
      <c r="H54" s="492"/>
      <c r="I54" s="491"/>
      <c r="J54" s="492"/>
      <c r="K54" s="491"/>
      <c r="L54" s="492"/>
      <c r="M54" s="491"/>
      <c r="N54" s="492"/>
      <c r="O54" s="405">
        <f t="shared" si="1"/>
        <v>0</v>
      </c>
      <c r="P54" s="403">
        <f t="shared" si="2"/>
        <v>0</v>
      </c>
      <c r="Q54" s="363"/>
      <c r="R54" s="363"/>
      <c r="S54" s="363"/>
      <c r="T54" s="363"/>
      <c r="U54" s="363"/>
    </row>
    <row r="55" spans="1:21" ht="15.75" x14ac:dyDescent="0.25">
      <c r="A55" s="528"/>
      <c r="B55" s="528"/>
      <c r="C55" s="490"/>
      <c r="D55" s="490"/>
      <c r="E55" s="490"/>
      <c r="F55" s="363"/>
      <c r="G55" s="491"/>
      <c r="H55" s="492"/>
      <c r="I55" s="491"/>
      <c r="J55" s="492"/>
      <c r="K55" s="491"/>
      <c r="L55" s="492"/>
      <c r="M55" s="491"/>
      <c r="N55" s="492"/>
      <c r="O55" s="405">
        <f t="shared" si="1"/>
        <v>0</v>
      </c>
      <c r="P55" s="403">
        <f t="shared" si="2"/>
        <v>0</v>
      </c>
      <c r="Q55" s="363"/>
      <c r="R55" s="363"/>
      <c r="S55" s="363"/>
      <c r="T55" s="363"/>
      <c r="U55" s="363"/>
    </row>
    <row r="56" spans="1:21" ht="15.75" x14ac:dyDescent="0.25">
      <c r="A56" s="528"/>
      <c r="B56" s="528"/>
      <c r="C56" s="490"/>
      <c r="D56" s="490"/>
      <c r="E56" s="490"/>
      <c r="F56" s="363"/>
      <c r="G56" s="491"/>
      <c r="H56" s="492"/>
      <c r="I56" s="491"/>
      <c r="J56" s="492"/>
      <c r="K56" s="491"/>
      <c r="L56" s="492"/>
      <c r="M56" s="491"/>
      <c r="N56" s="492"/>
      <c r="O56" s="405">
        <f t="shared" si="1"/>
        <v>0</v>
      </c>
      <c r="P56" s="403">
        <f t="shared" si="2"/>
        <v>0</v>
      </c>
      <c r="Q56" s="363"/>
      <c r="R56" s="363"/>
      <c r="S56" s="363"/>
      <c r="T56" s="363"/>
      <c r="U56" s="363"/>
    </row>
    <row r="57" spans="1:21" ht="15.75" x14ac:dyDescent="0.25">
      <c r="A57" s="529"/>
      <c r="B57" s="529"/>
      <c r="C57" s="490"/>
      <c r="D57" s="490"/>
      <c r="E57" s="490"/>
      <c r="F57" s="363"/>
      <c r="G57" s="491"/>
      <c r="H57" s="492"/>
      <c r="I57" s="491"/>
      <c r="J57" s="492"/>
      <c r="K57" s="491"/>
      <c r="L57" s="492"/>
      <c r="M57" s="491"/>
      <c r="N57" s="492"/>
      <c r="O57" s="405">
        <f t="shared" si="1"/>
        <v>0</v>
      </c>
      <c r="P57" s="403">
        <f t="shared" si="2"/>
        <v>0</v>
      </c>
      <c r="Q57" s="363"/>
      <c r="R57" s="363"/>
      <c r="S57" s="363"/>
      <c r="T57" s="363"/>
      <c r="U57" s="363"/>
    </row>
    <row r="58" spans="1:21" ht="15.75" x14ac:dyDescent="0.25">
      <c r="A58" s="527" t="s">
        <v>1513</v>
      </c>
      <c r="B58" s="527" t="s">
        <v>1534</v>
      </c>
      <c r="C58" s="490"/>
      <c r="D58" s="490"/>
      <c r="E58" s="490"/>
      <c r="F58" s="363"/>
      <c r="G58" s="491"/>
      <c r="H58" s="492"/>
      <c r="I58" s="491"/>
      <c r="J58" s="492"/>
      <c r="K58" s="491"/>
      <c r="L58" s="492"/>
      <c r="M58" s="491"/>
      <c r="N58" s="492"/>
      <c r="O58" s="405">
        <f t="shared" si="1"/>
        <v>0</v>
      </c>
      <c r="P58" s="403">
        <f t="shared" si="2"/>
        <v>0</v>
      </c>
      <c r="Q58" s="363"/>
      <c r="R58" s="363"/>
      <c r="S58" s="363"/>
      <c r="T58" s="363"/>
      <c r="U58" s="363"/>
    </row>
    <row r="59" spans="1:21" ht="15.75" x14ac:dyDescent="0.25">
      <c r="A59" s="528"/>
      <c r="B59" s="528"/>
      <c r="C59" s="490"/>
      <c r="D59" s="490"/>
      <c r="E59" s="490"/>
      <c r="F59" s="363"/>
      <c r="G59" s="491"/>
      <c r="H59" s="492"/>
      <c r="I59" s="491"/>
      <c r="J59" s="492"/>
      <c r="K59" s="491"/>
      <c r="L59" s="492"/>
      <c r="M59" s="491"/>
      <c r="N59" s="492"/>
      <c r="O59" s="405">
        <f t="shared" si="1"/>
        <v>0</v>
      </c>
      <c r="P59" s="403">
        <f t="shared" si="2"/>
        <v>0</v>
      </c>
      <c r="Q59" s="363"/>
      <c r="R59" s="363"/>
      <c r="S59" s="363"/>
      <c r="T59" s="363"/>
      <c r="U59" s="363"/>
    </row>
    <row r="60" spans="1:21" ht="15.75" x14ac:dyDescent="0.25">
      <c r="A60" s="528"/>
      <c r="B60" s="528"/>
      <c r="C60" s="490"/>
      <c r="D60" s="490"/>
      <c r="E60" s="490"/>
      <c r="F60" s="363"/>
      <c r="G60" s="491"/>
      <c r="H60" s="492"/>
      <c r="I60" s="491"/>
      <c r="J60" s="492"/>
      <c r="K60" s="491"/>
      <c r="L60" s="492"/>
      <c r="M60" s="491"/>
      <c r="N60" s="492"/>
      <c r="O60" s="405">
        <f t="shared" si="1"/>
        <v>0</v>
      </c>
      <c r="P60" s="403">
        <f t="shared" si="2"/>
        <v>0</v>
      </c>
      <c r="Q60" s="363"/>
      <c r="R60" s="363"/>
      <c r="S60" s="363"/>
      <c r="T60" s="363"/>
      <c r="U60" s="363"/>
    </row>
    <row r="61" spans="1:21" ht="15.75" x14ac:dyDescent="0.25">
      <c r="A61" s="528"/>
      <c r="B61" s="529"/>
      <c r="C61" s="490"/>
      <c r="D61" s="490"/>
      <c r="E61" s="490"/>
      <c r="F61" s="363"/>
      <c r="G61" s="491"/>
      <c r="H61" s="492"/>
      <c r="I61" s="491"/>
      <c r="J61" s="492"/>
      <c r="K61" s="491"/>
      <c r="L61" s="492"/>
      <c r="M61" s="491"/>
      <c r="N61" s="492"/>
      <c r="O61" s="405">
        <f t="shared" si="1"/>
        <v>0</v>
      </c>
      <c r="P61" s="403">
        <f t="shared" si="2"/>
        <v>0</v>
      </c>
      <c r="Q61" s="363"/>
      <c r="R61" s="363"/>
      <c r="S61" s="363"/>
      <c r="T61" s="363"/>
      <c r="U61" s="363"/>
    </row>
    <row r="62" spans="1:21" ht="15.75" x14ac:dyDescent="0.25">
      <c r="A62" s="528"/>
      <c r="B62" s="527" t="s">
        <v>1535</v>
      </c>
      <c r="C62" s="490"/>
      <c r="D62" s="490"/>
      <c r="E62" s="490"/>
      <c r="F62" s="363"/>
      <c r="G62" s="491"/>
      <c r="H62" s="492"/>
      <c r="I62" s="491"/>
      <c r="J62" s="492"/>
      <c r="K62" s="491"/>
      <c r="L62" s="492"/>
      <c r="M62" s="491"/>
      <c r="N62" s="492"/>
      <c r="O62" s="405">
        <f t="shared" si="1"/>
        <v>0</v>
      </c>
      <c r="P62" s="403">
        <f t="shared" si="2"/>
        <v>0</v>
      </c>
      <c r="Q62" s="363"/>
      <c r="R62" s="363"/>
      <c r="S62" s="363"/>
      <c r="T62" s="363"/>
      <c r="U62" s="363"/>
    </row>
    <row r="63" spans="1:21" ht="15.75" x14ac:dyDescent="0.25">
      <c r="A63" s="528"/>
      <c r="B63" s="528"/>
      <c r="C63" s="490"/>
      <c r="D63" s="490"/>
      <c r="E63" s="490"/>
      <c r="F63" s="363"/>
      <c r="G63" s="491"/>
      <c r="H63" s="492"/>
      <c r="I63" s="491"/>
      <c r="J63" s="492"/>
      <c r="K63" s="491"/>
      <c r="L63" s="492"/>
      <c r="M63" s="491"/>
      <c r="N63" s="492"/>
      <c r="O63" s="405">
        <f t="shared" si="1"/>
        <v>0</v>
      </c>
      <c r="P63" s="403">
        <f t="shared" si="2"/>
        <v>0</v>
      </c>
      <c r="Q63" s="363"/>
      <c r="R63" s="363"/>
      <c r="S63" s="363"/>
      <c r="T63" s="363"/>
      <c r="U63" s="363"/>
    </row>
    <row r="64" spans="1:21" ht="15.75" x14ac:dyDescent="0.25">
      <c r="A64" s="528"/>
      <c r="B64" s="528"/>
      <c r="C64" s="490"/>
      <c r="D64" s="490"/>
      <c r="E64" s="490"/>
      <c r="F64" s="363"/>
      <c r="G64" s="491"/>
      <c r="H64" s="492"/>
      <c r="I64" s="491"/>
      <c r="J64" s="492"/>
      <c r="K64" s="491"/>
      <c r="L64" s="492"/>
      <c r="M64" s="491"/>
      <c r="N64" s="492"/>
      <c r="O64" s="405">
        <f t="shared" si="1"/>
        <v>0</v>
      </c>
      <c r="P64" s="403">
        <f t="shared" si="2"/>
        <v>0</v>
      </c>
      <c r="Q64" s="363"/>
      <c r="R64" s="363"/>
      <c r="S64" s="363"/>
      <c r="T64" s="363"/>
      <c r="U64" s="363"/>
    </row>
    <row r="65" spans="1:21" ht="15.75" x14ac:dyDescent="0.25">
      <c r="A65" s="528"/>
      <c r="B65" s="529"/>
      <c r="C65" s="490"/>
      <c r="D65" s="490"/>
      <c r="E65" s="490"/>
      <c r="F65" s="363"/>
      <c r="G65" s="491"/>
      <c r="H65" s="492"/>
      <c r="I65" s="491"/>
      <c r="J65" s="492"/>
      <c r="K65" s="491"/>
      <c r="L65" s="492"/>
      <c r="M65" s="491"/>
      <c r="N65" s="492"/>
      <c r="O65" s="405">
        <f t="shared" si="1"/>
        <v>0</v>
      </c>
      <c r="P65" s="403">
        <f t="shared" si="2"/>
        <v>0</v>
      </c>
      <c r="Q65" s="363"/>
      <c r="R65" s="363"/>
      <c r="S65" s="363"/>
      <c r="T65" s="363"/>
      <c r="U65" s="363"/>
    </row>
    <row r="66" spans="1:21" ht="15.75" x14ac:dyDescent="0.25">
      <c r="A66" s="528"/>
      <c r="B66" s="527" t="s">
        <v>1536</v>
      </c>
      <c r="C66" s="490"/>
      <c r="D66" s="490"/>
      <c r="E66" s="490"/>
      <c r="F66" s="363"/>
      <c r="G66" s="491"/>
      <c r="H66" s="492"/>
      <c r="I66" s="491"/>
      <c r="J66" s="492"/>
      <c r="K66" s="491"/>
      <c r="L66" s="492"/>
      <c r="M66" s="491"/>
      <c r="N66" s="492"/>
      <c r="O66" s="405">
        <f t="shared" si="1"/>
        <v>0</v>
      </c>
      <c r="P66" s="403">
        <f t="shared" si="2"/>
        <v>0</v>
      </c>
      <c r="Q66" s="363"/>
      <c r="R66" s="363"/>
      <c r="S66" s="363"/>
      <c r="T66" s="363"/>
      <c r="U66" s="363"/>
    </row>
    <row r="67" spans="1:21" ht="15.75" x14ac:dyDescent="0.25">
      <c r="A67" s="528"/>
      <c r="B67" s="528"/>
      <c r="C67" s="490"/>
      <c r="D67" s="490"/>
      <c r="E67" s="490"/>
      <c r="F67" s="363"/>
      <c r="G67" s="491"/>
      <c r="H67" s="492"/>
      <c r="I67" s="491"/>
      <c r="J67" s="492"/>
      <c r="K67" s="491"/>
      <c r="L67" s="492"/>
      <c r="M67" s="491"/>
      <c r="N67" s="492"/>
      <c r="O67" s="405">
        <f t="shared" si="1"/>
        <v>0</v>
      </c>
      <c r="P67" s="403">
        <f t="shared" si="2"/>
        <v>0</v>
      </c>
      <c r="Q67" s="363"/>
      <c r="R67" s="363"/>
      <c r="S67" s="363"/>
      <c r="T67" s="363"/>
      <c r="U67" s="363"/>
    </row>
    <row r="68" spans="1:21" ht="15.75" x14ac:dyDescent="0.25">
      <c r="A68" s="528"/>
      <c r="B68" s="528"/>
      <c r="C68" s="490"/>
      <c r="D68" s="490"/>
      <c r="E68" s="490"/>
      <c r="F68" s="363"/>
      <c r="G68" s="491"/>
      <c r="H68" s="492"/>
      <c r="I68" s="491"/>
      <c r="J68" s="492"/>
      <c r="K68" s="491"/>
      <c r="L68" s="492"/>
      <c r="M68" s="491"/>
      <c r="N68" s="492"/>
      <c r="O68" s="405">
        <f t="shared" si="1"/>
        <v>0</v>
      </c>
      <c r="P68" s="403">
        <f t="shared" si="2"/>
        <v>0</v>
      </c>
      <c r="Q68" s="363"/>
      <c r="R68" s="363"/>
      <c r="S68" s="363"/>
      <c r="T68" s="363"/>
      <c r="U68" s="363"/>
    </row>
    <row r="69" spans="1:21" ht="15.75" x14ac:dyDescent="0.25">
      <c r="A69" s="528"/>
      <c r="B69" s="529"/>
      <c r="C69" s="490"/>
      <c r="D69" s="490"/>
      <c r="E69" s="490"/>
      <c r="F69" s="363"/>
      <c r="G69" s="491"/>
      <c r="H69" s="492"/>
      <c r="I69" s="491"/>
      <c r="J69" s="492"/>
      <c r="K69" s="491"/>
      <c r="L69" s="492"/>
      <c r="M69" s="491"/>
      <c r="N69" s="492"/>
      <c r="O69" s="405">
        <f t="shared" si="1"/>
        <v>0</v>
      </c>
      <c r="P69" s="403">
        <f t="shared" si="2"/>
        <v>0</v>
      </c>
      <c r="Q69" s="363"/>
      <c r="R69" s="363"/>
      <c r="S69" s="363"/>
      <c r="T69" s="363"/>
      <c r="U69" s="363"/>
    </row>
    <row r="70" spans="1:21" ht="15.75" x14ac:dyDescent="0.25">
      <c r="A70" s="528"/>
      <c r="B70" s="527" t="s">
        <v>1537</v>
      </c>
      <c r="C70" s="490"/>
      <c r="D70" s="490"/>
      <c r="E70" s="490"/>
      <c r="F70" s="363"/>
      <c r="G70" s="491"/>
      <c r="H70" s="492"/>
      <c r="I70" s="491"/>
      <c r="J70" s="492"/>
      <c r="K70" s="491"/>
      <c r="L70" s="492"/>
      <c r="M70" s="491"/>
      <c r="N70" s="492"/>
      <c r="O70" s="405">
        <f t="shared" si="1"/>
        <v>0</v>
      </c>
      <c r="P70" s="403">
        <f t="shared" si="2"/>
        <v>0</v>
      </c>
      <c r="Q70" s="363"/>
      <c r="R70" s="363"/>
      <c r="S70" s="363"/>
      <c r="T70" s="363"/>
      <c r="U70" s="363"/>
    </row>
    <row r="71" spans="1:21" ht="15.75" x14ac:dyDescent="0.25">
      <c r="A71" s="528"/>
      <c r="B71" s="528"/>
      <c r="C71" s="490"/>
      <c r="D71" s="490"/>
      <c r="E71" s="490"/>
      <c r="F71" s="363"/>
      <c r="G71" s="491"/>
      <c r="H71" s="492"/>
      <c r="I71" s="491"/>
      <c r="J71" s="492"/>
      <c r="K71" s="491"/>
      <c r="L71" s="492"/>
      <c r="M71" s="491"/>
      <c r="N71" s="492"/>
      <c r="O71" s="405">
        <f t="shared" si="1"/>
        <v>0</v>
      </c>
      <c r="P71" s="403">
        <f t="shared" si="2"/>
        <v>0</v>
      </c>
      <c r="Q71" s="363"/>
      <c r="R71" s="363"/>
      <c r="S71" s="363"/>
      <c r="T71" s="363"/>
      <c r="U71" s="363"/>
    </row>
    <row r="72" spans="1:21" ht="15.75" x14ac:dyDescent="0.25">
      <c r="A72" s="528"/>
      <c r="B72" s="528"/>
      <c r="C72" s="490"/>
      <c r="D72" s="490"/>
      <c r="E72" s="490"/>
      <c r="F72" s="363"/>
      <c r="G72" s="491"/>
      <c r="H72" s="492"/>
      <c r="I72" s="491"/>
      <c r="J72" s="492"/>
      <c r="K72" s="491"/>
      <c r="L72" s="492"/>
      <c r="M72" s="491"/>
      <c r="N72" s="492"/>
      <c r="O72" s="405">
        <f t="shared" si="1"/>
        <v>0</v>
      </c>
      <c r="P72" s="403">
        <f t="shared" si="2"/>
        <v>0</v>
      </c>
      <c r="Q72" s="363"/>
      <c r="R72" s="363"/>
      <c r="S72" s="363"/>
      <c r="T72" s="363"/>
      <c r="U72" s="363"/>
    </row>
    <row r="73" spans="1:21" ht="15.75" x14ac:dyDescent="0.25">
      <c r="A73" s="529"/>
      <c r="B73" s="529"/>
      <c r="C73" s="490"/>
      <c r="D73" s="490"/>
      <c r="E73" s="490"/>
      <c r="F73" s="363"/>
      <c r="G73" s="363"/>
      <c r="H73" s="492"/>
      <c r="I73" s="363"/>
      <c r="J73" s="492"/>
      <c r="K73" s="363"/>
      <c r="L73" s="492"/>
      <c r="M73" s="363"/>
      <c r="N73" s="492"/>
      <c r="O73" s="405">
        <f t="shared" ref="O73:P73" si="3">G73+I73+K73+M73</f>
        <v>0</v>
      </c>
      <c r="P73" s="403">
        <f t="shared" si="3"/>
        <v>0</v>
      </c>
      <c r="Q73" s="363"/>
      <c r="R73" s="493"/>
      <c r="S73" s="363"/>
      <c r="T73" s="363"/>
      <c r="U73" s="363"/>
    </row>
    <row r="74" spans="1:21" ht="15.75" x14ac:dyDescent="0.25">
      <c r="A74" s="296"/>
      <c r="B74" s="297"/>
      <c r="C74" s="297"/>
      <c r="D74" s="296" t="s">
        <v>1515</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546" activePane="bottomLeft" state="frozen"/>
      <selection activeCell="A11" sqref="A11"/>
      <selection pane="bottomLeft" activeCell="A570" sqref="A570"/>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0"/>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7"/>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21" t="s">
        <v>393</v>
      </c>
      <c r="L10" s="521"/>
      <c r="M10" s="521"/>
      <c r="N10" s="521"/>
      <c r="O10" s="521"/>
      <c r="P10" s="521"/>
      <c r="Q10" s="521"/>
      <c r="R10" s="521"/>
      <c r="S10" s="521"/>
      <c r="T10" s="521"/>
      <c r="U10" s="521"/>
      <c r="V10" s="521"/>
      <c r="W10" s="521"/>
      <c r="X10" s="521"/>
      <c r="Y10" s="521"/>
      <c r="Z10" s="521"/>
      <c r="AA10" s="521"/>
    </row>
    <row r="11" spans="1:571" ht="79.5" thickBot="1" x14ac:dyDescent="0.3">
      <c r="A11" s="376"/>
      <c r="B11" s="324" t="s">
        <v>133</v>
      </c>
      <c r="C11" s="193" t="s">
        <v>132</v>
      </c>
      <c r="D11" s="194" t="s">
        <v>129</v>
      </c>
      <c r="E11" s="212" t="s">
        <v>1508</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1453</v>
      </c>
      <c r="U11" s="342" t="s">
        <v>1364</v>
      </c>
      <c r="V11" s="342" t="s">
        <v>1365</v>
      </c>
      <c r="W11" s="342" t="s">
        <v>1366</v>
      </c>
      <c r="X11" s="342" t="s">
        <v>1367</v>
      </c>
      <c r="Y11" s="342" t="s">
        <v>1368</v>
      </c>
      <c r="Z11" s="342" t="s">
        <v>1478</v>
      </c>
      <c r="AA11" s="342" t="s">
        <v>1516</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0</v>
      </c>
      <c r="E106" s="180">
        <f>E107+E118+E133+E149+E164+E190+E207+E214</f>
        <v>0</v>
      </c>
      <c r="F106" s="180">
        <f t="shared" si="0"/>
        <v>0</v>
      </c>
      <c r="G106" s="180">
        <f>G107+G118+G133+G149+G164+G190+G207+G214</f>
        <v>0</v>
      </c>
      <c r="H106" s="180">
        <f t="shared" si="4"/>
        <v>0</v>
      </c>
      <c r="I106" s="180">
        <f>I107+I118+I133+I149+I164+I190+I207+I214</f>
        <v>0</v>
      </c>
      <c r="J106" s="180">
        <f t="shared" si="5"/>
        <v>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0</v>
      </c>
      <c r="AE106" s="180">
        <f t="shared" si="9"/>
        <v>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0</v>
      </c>
      <c r="E222" s="180">
        <f>E223+E235+E243+E260+E267+E312</f>
        <v>23200</v>
      </c>
      <c r="F222" s="180">
        <f t="shared" ref="F222:F382" si="622">D222+E222</f>
        <v>23200</v>
      </c>
      <c r="G222" s="180">
        <f>G223+G235+G243+G260+G267+G312</f>
        <v>0</v>
      </c>
      <c r="H222" s="180">
        <f t="shared" ref="H222:H498" si="623">F222-G222</f>
        <v>23200</v>
      </c>
      <c r="I222" s="180">
        <f>I223+I235+I243+I260+I267+I312</f>
        <v>0</v>
      </c>
      <c r="J222" s="180">
        <f t="shared" ref="J222:J498" si="624">F222-I222</f>
        <v>23200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23200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2000</v>
      </c>
      <c r="AC222" s="180">
        <f t="shared" si="625"/>
        <v>900</v>
      </c>
      <c r="AD222" s="180">
        <f t="shared" si="625"/>
        <v>18300</v>
      </c>
      <c r="AE222" s="180">
        <f t="shared" ref="AE222:AE498" si="628">AB222+AC222+AD222</f>
        <v>21200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400</v>
      </c>
      <c r="AP222" s="180">
        <f>AP223+AP235+AP243+AP260+AP267+AP312</f>
        <v>1600</v>
      </c>
      <c r="AQ222" s="180">
        <f t="shared" ref="AQ222:AQ498" si="631">AN222+AO222+AP222</f>
        <v>2000</v>
      </c>
      <c r="AR222" s="180">
        <f t="shared" ref="AR222:AR498" si="632">AE222+AI222+AM222+AQ222</f>
        <v>23200</v>
      </c>
    </row>
    <row r="223" spans="2:44" x14ac:dyDescent="0.25">
      <c r="B223" s="190" t="s">
        <v>310</v>
      </c>
      <c r="C223" s="191" t="s">
        <v>189</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0</v>
      </c>
      <c r="E243" s="192">
        <f>SUM(E244:E259)</f>
        <v>2500</v>
      </c>
      <c r="F243" s="192">
        <f t="shared" si="622"/>
        <v>2500</v>
      </c>
      <c r="G243" s="192">
        <f>SUM(G244:G259)</f>
        <v>0</v>
      </c>
      <c r="H243" s="192">
        <f t="shared" si="623"/>
        <v>2500</v>
      </c>
      <c r="I243" s="192">
        <f>SUM(I244:I259)</f>
        <v>0</v>
      </c>
      <c r="J243" s="192">
        <f t="shared" si="624"/>
        <v>2500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2500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900</v>
      </c>
      <c r="AD243" s="192">
        <f t="shared" si="689"/>
        <v>0</v>
      </c>
      <c r="AE243" s="192">
        <f t="shared" si="628"/>
        <v>900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1600</v>
      </c>
      <c r="AQ243" s="192">
        <f t="shared" si="631"/>
        <v>1600</v>
      </c>
      <c r="AR243" s="192">
        <f t="shared" si="632"/>
        <v>2500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v>
      </c>
      <c r="F247" s="183">
        <f t="shared" si="694"/>
        <v>900</v>
      </c>
      <c r="G247" s="183"/>
      <c r="H247" s="183">
        <f t="shared" si="695"/>
        <v>900</v>
      </c>
      <c r="I247" s="183"/>
      <c r="J247" s="183">
        <f t="shared" si="696"/>
        <v>900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900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900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v>
      </c>
      <c r="F248" s="183">
        <f t="shared" si="694"/>
        <v>1600</v>
      </c>
      <c r="G248" s="183"/>
      <c r="H248" s="183">
        <f t="shared" si="695"/>
        <v>1600</v>
      </c>
      <c r="I248" s="183"/>
      <c r="J248" s="183">
        <f t="shared" si="696"/>
        <v>1600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Q248" s="183">
        <f t="shared" si="700"/>
        <v>1600</v>
      </c>
      <c r="AR248" s="183">
        <f t="shared" si="701"/>
        <v>1600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0</v>
      </c>
      <c r="E312" s="192">
        <f>SUM(E313:E326)</f>
        <v>20700</v>
      </c>
      <c r="F312" s="192">
        <f t="shared" si="622"/>
        <v>20700</v>
      </c>
      <c r="G312" s="192">
        <f>SUM(G313:G326)</f>
        <v>0</v>
      </c>
      <c r="H312" s="192">
        <f t="shared" si="623"/>
        <v>20700</v>
      </c>
      <c r="I312" s="192">
        <f>SUM(I313:I326)</f>
        <v>0</v>
      </c>
      <c r="J312" s="192">
        <f t="shared" si="624"/>
        <v>20700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20700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2000</v>
      </c>
      <c r="AC312" s="192">
        <f t="shared" si="744"/>
        <v>0</v>
      </c>
      <c r="AD312" s="192">
        <f t="shared" si="744"/>
        <v>18300</v>
      </c>
      <c r="AE312" s="192">
        <f t="shared" si="628"/>
        <v>20300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400</v>
      </c>
      <c r="AP312" s="192">
        <f>SUM(AP313:AP326)</f>
        <v>0</v>
      </c>
      <c r="AQ312" s="192">
        <f t="shared" si="631"/>
        <v>400</v>
      </c>
      <c r="AR312" s="192">
        <f t="shared" si="632"/>
        <v>20700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v>
      </c>
      <c r="F315" s="183">
        <f t="shared" si="622"/>
        <v>10200</v>
      </c>
      <c r="G315" s="183"/>
      <c r="H315" s="183">
        <f t="shared" si="623"/>
        <v>10200</v>
      </c>
      <c r="I315" s="183"/>
      <c r="J315" s="183">
        <f t="shared" si="624"/>
        <v>10200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10200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9800</v>
      </c>
      <c r="AE315" s="183">
        <f t="shared" si="628"/>
        <v>9800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400</v>
      </c>
      <c r="AR315" s="183">
        <f t="shared" si="632"/>
        <v>10200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F317" s="183">
        <f t="shared" si="622"/>
        <v>6000</v>
      </c>
      <c r="G317" s="183"/>
      <c r="H317" s="183">
        <f t="shared" si="623"/>
        <v>6000</v>
      </c>
      <c r="I317" s="183"/>
      <c r="J317" s="183">
        <f t="shared" si="624"/>
        <v>6000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17" s="183">
        <f t="shared" si="628"/>
        <v>6000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6000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F322" s="183">
        <f t="shared" si="757"/>
        <v>4500</v>
      </c>
      <c r="G322" s="183"/>
      <c r="H322" s="183">
        <f t="shared" si="758"/>
        <v>4500</v>
      </c>
      <c r="I322" s="183"/>
      <c r="J322" s="183">
        <f t="shared" si="759"/>
        <v>4500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E322" s="183">
        <f t="shared" si="760"/>
        <v>4500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4500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430900</v>
      </c>
      <c r="F327" s="180">
        <f t="shared" si="622"/>
        <v>430900</v>
      </c>
      <c r="G327" s="180">
        <f>G328+G345+G383+G389</f>
        <v>0</v>
      </c>
      <c r="H327" s="180">
        <f t="shared" si="623"/>
        <v>430900</v>
      </c>
      <c r="I327" s="180">
        <f>I328+I345+I383+I389</f>
        <v>0</v>
      </c>
      <c r="J327" s="180">
        <f t="shared" si="624"/>
        <v>430900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430900</v>
      </c>
      <c r="V327" s="180">
        <f t="shared" si="781"/>
        <v>0</v>
      </c>
      <c r="W327" s="180">
        <f t="shared" si="781"/>
        <v>0</v>
      </c>
      <c r="X327" s="180">
        <f t="shared" si="781"/>
        <v>0</v>
      </c>
      <c r="Y327" s="180">
        <f t="shared" ref="Y327:Z327" si="783">Y328+Y345+Y383+Y389</f>
        <v>0</v>
      </c>
      <c r="Z327" s="180">
        <f t="shared" si="783"/>
        <v>0</v>
      </c>
      <c r="AA327" s="180">
        <f t="shared" si="781"/>
        <v>0</v>
      </c>
      <c r="AB327" s="180">
        <f t="shared" si="781"/>
        <v>160000</v>
      </c>
      <c r="AC327" s="180">
        <f t="shared" si="781"/>
        <v>112200</v>
      </c>
      <c r="AD327" s="180">
        <f t="shared" si="781"/>
        <v>140500</v>
      </c>
      <c r="AE327" s="180">
        <f t="shared" si="628"/>
        <v>412700</v>
      </c>
      <c r="AF327" s="180">
        <f>AF328+AF345+AF383+AF389</f>
        <v>0</v>
      </c>
      <c r="AG327" s="180">
        <f>AG328+AG345+AG383+AG389</f>
        <v>0</v>
      </c>
      <c r="AH327" s="180">
        <f>AH328+AH345+AH383+AH389</f>
        <v>0</v>
      </c>
      <c r="AI327" s="180">
        <f t="shared" si="629"/>
        <v>0</v>
      </c>
      <c r="AJ327" s="180">
        <f>AJ328+AJ345+AJ383+AJ389</f>
        <v>5000</v>
      </c>
      <c r="AK327" s="180">
        <f>AK328+AK345+AK383+AK389</f>
        <v>0</v>
      </c>
      <c r="AL327" s="180">
        <f>AL328+AL345+AL383+AL389</f>
        <v>0</v>
      </c>
      <c r="AM327" s="180">
        <f t="shared" si="630"/>
        <v>5000</v>
      </c>
      <c r="AN327" s="180">
        <f>AN328+AN345+AN383+AN389</f>
        <v>0</v>
      </c>
      <c r="AO327" s="180">
        <f>AO328+AO345+AO383+AO389</f>
        <v>2000</v>
      </c>
      <c r="AP327" s="180">
        <f>AP328+AP345+AP383+AP389</f>
        <v>11200</v>
      </c>
      <c r="AQ327" s="180">
        <f t="shared" si="631"/>
        <v>13200</v>
      </c>
      <c r="AR327" s="180">
        <f t="shared" si="632"/>
        <v>430900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430900</v>
      </c>
      <c r="F345" s="192">
        <f t="shared" si="622"/>
        <v>430900</v>
      </c>
      <c r="G345" s="192">
        <f>SUM(G346:G382)</f>
        <v>0</v>
      </c>
      <c r="H345" s="192">
        <f t="shared" si="623"/>
        <v>430900</v>
      </c>
      <c r="I345" s="192">
        <f>SUM(I346:I382)</f>
        <v>0</v>
      </c>
      <c r="J345" s="192">
        <f t="shared" si="624"/>
        <v>430900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430900</v>
      </c>
      <c r="V345" s="192">
        <f t="shared" si="819"/>
        <v>0</v>
      </c>
      <c r="W345" s="192">
        <f t="shared" si="819"/>
        <v>0</v>
      </c>
      <c r="X345" s="192">
        <f t="shared" si="819"/>
        <v>0</v>
      </c>
      <c r="Y345" s="192">
        <f t="shared" ref="Y345:Z345" si="821">SUM(Y346:Y382)</f>
        <v>0</v>
      </c>
      <c r="Z345" s="192">
        <f t="shared" si="821"/>
        <v>0</v>
      </c>
      <c r="AA345" s="192">
        <f t="shared" si="819"/>
        <v>0</v>
      </c>
      <c r="AB345" s="192">
        <f t="shared" si="819"/>
        <v>160000</v>
      </c>
      <c r="AC345" s="192">
        <f t="shared" si="819"/>
        <v>112200</v>
      </c>
      <c r="AD345" s="192">
        <f t="shared" si="819"/>
        <v>140500</v>
      </c>
      <c r="AE345" s="192">
        <f t="shared" si="628"/>
        <v>412700</v>
      </c>
      <c r="AF345" s="192">
        <f>SUM(AF346:AF382)</f>
        <v>0</v>
      </c>
      <c r="AG345" s="192">
        <f>SUM(AG346:AG382)</f>
        <v>0</v>
      </c>
      <c r="AH345" s="192">
        <f>SUM(AH346:AH382)</f>
        <v>0</v>
      </c>
      <c r="AI345" s="192">
        <f t="shared" si="629"/>
        <v>0</v>
      </c>
      <c r="AJ345" s="192">
        <f>SUM(AJ346:AJ382)</f>
        <v>5000</v>
      </c>
      <c r="AK345" s="192">
        <f>SUM(AK346:AK382)</f>
        <v>0</v>
      </c>
      <c r="AL345" s="192">
        <f>SUM(AL346:AL382)</f>
        <v>0</v>
      </c>
      <c r="AM345" s="192">
        <f t="shared" si="630"/>
        <v>5000</v>
      </c>
      <c r="AN345" s="192">
        <f>SUM(AN346:AN382)</f>
        <v>0</v>
      </c>
      <c r="AO345" s="192">
        <f>SUM(AO346:AO382)</f>
        <v>2000</v>
      </c>
      <c r="AP345" s="192">
        <f>SUM(AP346:AP382)</f>
        <v>11200</v>
      </c>
      <c r="AQ345" s="192">
        <f t="shared" si="631"/>
        <v>13200</v>
      </c>
      <c r="AR345" s="192">
        <f t="shared" si="632"/>
        <v>430900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72400</v>
      </c>
      <c r="F348" s="183">
        <f t="shared" si="622"/>
        <v>72400</v>
      </c>
      <c r="G348" s="183"/>
      <c r="H348" s="183">
        <f t="shared" si="623"/>
        <v>72400</v>
      </c>
      <c r="I348" s="183"/>
      <c r="J348" s="183">
        <f t="shared" si="624"/>
        <v>72400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E348" s="183">
        <f t="shared" si="628"/>
        <v>61200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11200</v>
      </c>
      <c r="AQ348" s="183">
        <f t="shared" si="631"/>
        <v>11200</v>
      </c>
      <c r="AR348" s="183">
        <f t="shared" si="632"/>
        <v>72400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83">
        <f t="shared" si="622"/>
        <v>4000</v>
      </c>
      <c r="G349" s="183"/>
      <c r="H349" s="183">
        <f t="shared" si="623"/>
        <v>4000</v>
      </c>
      <c r="I349" s="183"/>
      <c r="J349" s="183">
        <f t="shared" si="624"/>
        <v>4000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49" s="183">
        <f t="shared" si="628"/>
        <v>4000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4000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143000</v>
      </c>
      <c r="F350" s="183">
        <f t="shared" si="622"/>
        <v>143000</v>
      </c>
      <c r="G350" s="183"/>
      <c r="H350" s="183">
        <f t="shared" si="623"/>
        <v>143000</v>
      </c>
      <c r="I350" s="183"/>
      <c r="J350" s="183">
        <f t="shared" si="624"/>
        <v>143000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143000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E350" s="183">
        <f t="shared" si="628"/>
        <v>136000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5000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2000</v>
      </c>
      <c r="AR350" s="183">
        <f t="shared" si="632"/>
        <v>143000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v>
      </c>
      <c r="F357" s="183">
        <f t="shared" si="622"/>
        <v>28000</v>
      </c>
      <c r="G357" s="183"/>
      <c r="H357" s="183">
        <f t="shared" si="623"/>
        <v>28000</v>
      </c>
      <c r="I357" s="183"/>
      <c r="J357" s="183">
        <f t="shared" si="624"/>
        <v>28000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E357" s="183">
        <f t="shared" si="628"/>
        <v>28000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28000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183500</v>
      </c>
      <c r="F366" s="183">
        <f t="shared" si="822"/>
        <v>183500</v>
      </c>
      <c r="G366" s="183"/>
      <c r="H366" s="183">
        <f t="shared" si="823"/>
        <v>183500</v>
      </c>
      <c r="I366" s="183"/>
      <c r="J366" s="183">
        <f t="shared" si="824"/>
        <v>183500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183500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18500</v>
      </c>
      <c r="AE366" s="183">
        <f t="shared" si="825"/>
        <v>183500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183500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0</v>
      </c>
      <c r="E566" s="186">
        <f>E12+E106+E222+E327+E397+E499+E526+E560</f>
        <v>454100</v>
      </c>
      <c r="F566" s="186">
        <f t="shared" si="1050"/>
        <v>454100</v>
      </c>
      <c r="G566" s="186">
        <f>G12+G106+G222+G327+G397+G499+G526+G560</f>
        <v>0</v>
      </c>
      <c r="H566" s="186">
        <f t="shared" si="1052"/>
        <v>454100</v>
      </c>
      <c r="I566" s="186">
        <f>I12+I106+I222+I327+I397+I499+I526+I560</f>
        <v>0</v>
      </c>
      <c r="J566" s="186">
        <f t="shared" si="1053"/>
        <v>454100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454100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162000</v>
      </c>
      <c r="AC566" s="186">
        <f t="shared" si="1209"/>
        <v>113100</v>
      </c>
      <c r="AD566" s="186">
        <f t="shared" si="1209"/>
        <v>158800</v>
      </c>
      <c r="AE566" s="186">
        <f t="shared" si="1059"/>
        <v>433900</v>
      </c>
      <c r="AF566" s="186">
        <f t="shared" ref="AF566:AH566" si="1214">AF12+AF106+AF222+AF327+AF397+AF499+AF526+AF560</f>
        <v>0</v>
      </c>
      <c r="AG566" s="186">
        <f t="shared" si="1214"/>
        <v>0</v>
      </c>
      <c r="AH566" s="186">
        <f t="shared" si="1214"/>
        <v>0</v>
      </c>
      <c r="AI566" s="186">
        <f t="shared" si="1060"/>
        <v>0</v>
      </c>
      <c r="AJ566" s="186">
        <f t="shared" ref="AJ566:AL566" si="1215">AJ12+AJ106+AJ222+AJ327+AJ397+AJ499+AJ526+AJ560</f>
        <v>5000</v>
      </c>
      <c r="AK566" s="186">
        <f t="shared" si="1215"/>
        <v>0</v>
      </c>
      <c r="AL566" s="186">
        <f t="shared" si="1215"/>
        <v>0</v>
      </c>
      <c r="AM566" s="186">
        <f t="shared" si="1061"/>
        <v>5000</v>
      </c>
      <c r="AN566" s="186">
        <f t="shared" ref="AN566:AP566" si="1216">AN12+AN106+AN222+AN327+AN397+AN499+AN526+AN560</f>
        <v>0</v>
      </c>
      <c r="AO566" s="186">
        <f t="shared" si="1216"/>
        <v>2400</v>
      </c>
      <c r="AP566" s="186">
        <f t="shared" si="1216"/>
        <v>12800</v>
      </c>
      <c r="AQ566" s="186">
        <f t="shared" si="1062"/>
        <v>15200</v>
      </c>
      <c r="AR566" s="186">
        <f t="shared" si="1063"/>
        <v>454100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90" zoomScaleNormal="90" workbookViewId="0">
      <selection activeCell="I22" sqref="I22"/>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1453</v>
      </c>
      <c r="K2" s="125" t="s">
        <v>1364</v>
      </c>
      <c r="L2" s="125" t="s">
        <v>1365</v>
      </c>
      <c r="M2" s="125" t="s">
        <v>1366</v>
      </c>
      <c r="N2" s="125" t="s">
        <v>1367</v>
      </c>
      <c r="O2" s="125" t="s">
        <v>1368</v>
      </c>
      <c r="P2" s="122" t="s">
        <v>1478</v>
      </c>
      <c r="Q2" s="122" t="s">
        <v>1516</v>
      </c>
      <c r="S2" s="462" t="str">
        <f>+Presupuesto!D11</f>
        <v>Recurrente</v>
      </c>
      <c r="T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3">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c r="E13" s="93"/>
      <c r="F13" s="93"/>
      <c r="G13" s="93"/>
      <c r="H13" s="76"/>
      <c r="I13" s="76"/>
      <c r="J13" s="76"/>
      <c r="K13" s="112"/>
      <c r="N13" s="153"/>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22"/>
      <c r="E17" s="329"/>
      <c r="F17" s="115">
        <v>30000</v>
      </c>
      <c r="G17" s="330">
        <f t="shared" ref="G17:G25" si="0">E17*F17</f>
        <v>0</v>
      </c>
      <c r="H17" s="331"/>
      <c r="I17" s="116" t="s">
        <v>699</v>
      </c>
      <c r="J17" s="116" t="str">
        <f>VLOOKUP(I17,Presupuesto!$B$11:$C$566,2,0)</f>
        <v>SERVICIOS DE CAPACITACION.</v>
      </c>
      <c r="K17" s="332" t="s">
        <v>1516</v>
      </c>
      <c r="L17" s="116" t="s">
        <v>394</v>
      </c>
      <c r="N17" s="153"/>
    </row>
    <row r="18" spans="2:14" x14ac:dyDescent="0.25">
      <c r="B18" s="93"/>
      <c r="C18" s="99" t="s">
        <v>48</v>
      </c>
      <c r="D18" s="523"/>
      <c r="E18" s="200">
        <f>D17</f>
        <v>0</v>
      </c>
      <c r="F18" s="100">
        <v>50</v>
      </c>
      <c r="G18" s="97">
        <f t="shared" si="0"/>
        <v>0</v>
      </c>
      <c r="H18" s="161"/>
      <c r="I18" s="98" t="s">
        <v>717</v>
      </c>
      <c r="J18" s="98" t="str">
        <f>VLOOKUP(I18,Presupuesto!$B$11:$C$566,2,0)</f>
        <v>SERVICIOS DE IMPRENTA PUBLIC.Y REPRODUCCION</v>
      </c>
      <c r="K18" s="98" t="str">
        <f t="shared" ref="K18:K26" si="1">$K$17</f>
        <v>Gestión Tecnologías de Información y Comunicación</v>
      </c>
      <c r="L18" s="98" t="s">
        <v>412</v>
      </c>
      <c r="N18" s="153"/>
    </row>
    <row r="19" spans="2:14" x14ac:dyDescent="0.25">
      <c r="B19" s="93"/>
      <c r="C19" s="99" t="s">
        <v>49</v>
      </c>
      <c r="D19" s="523"/>
      <c r="E19" s="200">
        <f>D17</f>
        <v>0</v>
      </c>
      <c r="F19" s="100">
        <v>150</v>
      </c>
      <c r="G19" s="97">
        <f t="shared" si="0"/>
        <v>0</v>
      </c>
      <c r="H19" s="161"/>
      <c r="I19" s="98" t="s">
        <v>792</v>
      </c>
      <c r="J19" s="98" t="str">
        <f>VLOOKUP(I19,Presupuesto!$B$11:$C$566,2,0)</f>
        <v>ALIMENTOS B EBIDAS PARA PERSONAS</v>
      </c>
      <c r="K19" s="98" t="str">
        <f t="shared" si="1"/>
        <v>Gestión Tecnologías de Información y Comunicación</v>
      </c>
      <c r="L19" s="98" t="s">
        <v>396</v>
      </c>
      <c r="N19" s="153"/>
    </row>
    <row r="20" spans="2:14" x14ac:dyDescent="0.25">
      <c r="B20" s="93"/>
      <c r="C20" s="99" t="s">
        <v>50</v>
      </c>
      <c r="D20" s="523"/>
      <c r="E20" s="151">
        <v>0</v>
      </c>
      <c r="F20" s="118">
        <v>10000</v>
      </c>
      <c r="G20" s="97">
        <f t="shared" si="0"/>
        <v>0</v>
      </c>
      <c r="H20" s="161"/>
      <c r="I20" s="323" t="s">
        <v>300</v>
      </c>
      <c r="J20" s="98" t="str">
        <f>VLOOKUP(I20,Presupuesto!$B$11:$C$566,2,0)</f>
        <v>PASAJES (26100-00)</v>
      </c>
      <c r="K20" s="98" t="str">
        <f t="shared" si="1"/>
        <v>Gestión Tecnologías de Información y Comunicación</v>
      </c>
      <c r="L20" s="98" t="s">
        <v>412</v>
      </c>
      <c r="N20" s="153"/>
    </row>
    <row r="21" spans="2:14" x14ac:dyDescent="0.25">
      <c r="B21" s="93"/>
      <c r="C21" s="99" t="s">
        <v>417</v>
      </c>
      <c r="D21" s="523"/>
      <c r="E21" s="151">
        <v>0</v>
      </c>
      <c r="F21" s="118">
        <v>250</v>
      </c>
      <c r="G21" s="97">
        <f t="shared" si="0"/>
        <v>0</v>
      </c>
      <c r="H21" s="161"/>
      <c r="I21" s="98" t="s">
        <v>821</v>
      </c>
      <c r="J21" s="98" t="str">
        <f>VLOOKUP(I21,Presupuesto!$B$11:$C$566,2,0)</f>
        <v>PRODUCTOS PAPEL Y CARTON</v>
      </c>
      <c r="K21" s="98" t="str">
        <f t="shared" si="1"/>
        <v>Gestión Tecnologías de Información y Comunicación</v>
      </c>
      <c r="L21" s="98" t="s">
        <v>412</v>
      </c>
      <c r="N21" s="153"/>
    </row>
    <row r="22" spans="2:14" x14ac:dyDescent="0.25">
      <c r="B22" s="93"/>
      <c r="C22" s="99" t="s">
        <v>51</v>
      </c>
      <c r="D22" s="523"/>
      <c r="E22" s="200">
        <f>(D17*25)/500</f>
        <v>0</v>
      </c>
      <c r="F22" s="100">
        <v>85</v>
      </c>
      <c r="G22" s="97">
        <f t="shared" si="0"/>
        <v>0</v>
      </c>
      <c r="H22" s="161"/>
      <c r="I22" s="98" t="s">
        <v>821</v>
      </c>
      <c r="J22" s="98" t="str">
        <f>VLOOKUP(I22,Presupuesto!$B$11:$C$566,2,0)</f>
        <v>PRODUCTOS PAPEL Y CARTON</v>
      </c>
      <c r="K22" s="98" t="str">
        <f t="shared" si="1"/>
        <v>Gestión Tecnologías de Información y Comunicación</v>
      </c>
      <c r="L22" s="98" t="s">
        <v>412</v>
      </c>
      <c r="N22" s="153"/>
    </row>
    <row r="23" spans="2:14" x14ac:dyDescent="0.25">
      <c r="B23" s="93"/>
      <c r="C23" s="99" t="s">
        <v>123</v>
      </c>
      <c r="D23" s="523"/>
      <c r="E23" s="200">
        <f>D17/12</f>
        <v>0</v>
      </c>
      <c r="F23" s="100">
        <v>36</v>
      </c>
      <c r="G23" s="97">
        <f t="shared" si="0"/>
        <v>0</v>
      </c>
      <c r="H23" s="161"/>
      <c r="I23" s="98" t="s">
        <v>942</v>
      </c>
      <c r="J23" s="98" t="str">
        <f>VLOOKUP(I23,Presupuesto!$B$11:$C$566,2,0)</f>
        <v>UTILES DE ESCRITORIO, OFICINA Y ENSE¥ANZA</v>
      </c>
      <c r="K23" s="98" t="str">
        <f t="shared" si="1"/>
        <v>Gestión Tecnologías de Información y Comunicación</v>
      </c>
      <c r="L23" s="98" t="s">
        <v>412</v>
      </c>
      <c r="N23" s="153"/>
    </row>
    <row r="24" spans="2:14" x14ac:dyDescent="0.25">
      <c r="B24" s="93"/>
      <c r="C24" s="99" t="s">
        <v>34</v>
      </c>
      <c r="D24" s="523"/>
      <c r="E24" s="200">
        <f>D17/12</f>
        <v>0</v>
      </c>
      <c r="F24" s="100">
        <v>80</v>
      </c>
      <c r="G24" s="97">
        <f t="shared" si="0"/>
        <v>0</v>
      </c>
      <c r="H24" s="161"/>
      <c r="I24" s="98" t="s">
        <v>942</v>
      </c>
      <c r="J24" s="98" t="str">
        <f>VLOOKUP(I24,Presupuesto!$B$11:$C$566,2,0)</f>
        <v>UTILES DE ESCRITORIO, OFICINA Y ENSE¥ANZA</v>
      </c>
      <c r="K24" s="98" t="str">
        <f t="shared" si="1"/>
        <v>Gestión Tecnologías de Información y Comunicación</v>
      </c>
      <c r="L24" s="98" t="s">
        <v>412</v>
      </c>
      <c r="N24" s="153"/>
    </row>
    <row r="25" spans="2:14" x14ac:dyDescent="0.25">
      <c r="B25" s="93"/>
      <c r="C25" s="109" t="s">
        <v>52</v>
      </c>
      <c r="D25" s="523"/>
      <c r="E25" s="213">
        <v>0</v>
      </c>
      <c r="F25" s="119">
        <v>25</v>
      </c>
      <c r="G25" s="97">
        <f t="shared" si="0"/>
        <v>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x14ac:dyDescent="0.3">
      <c r="B26" s="93"/>
      <c r="C26" s="217" t="s">
        <v>432</v>
      </c>
      <c r="D26" s="218">
        <v>0</v>
      </c>
      <c r="E26" s="333">
        <v>0</v>
      </c>
      <c r="F26" s="104">
        <f>HLOOKUP(C26,$AH$2:$BU$3,2,0)</f>
        <v>1750</v>
      </c>
      <c r="G26" s="105">
        <f>D26*E26*F26</f>
        <v>0</v>
      </c>
      <c r="H26" s="334"/>
      <c r="I26" s="335" t="s">
        <v>301</v>
      </c>
      <c r="J26" s="106" t="str">
        <f>VLOOKUP(I26,Presupuesto!$B$11:$C$566,2,0)</f>
        <v>VIATICOS (26200-00)</v>
      </c>
      <c r="K26" s="336" t="str">
        <f t="shared" si="1"/>
        <v>Gestión Tecnologías de Información y Comunicación</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522"/>
      <c r="E36" s="329"/>
      <c r="F36" s="115">
        <v>30000</v>
      </c>
      <c r="G36" s="330">
        <f t="shared" ref="G36:G44" si="2">E36*F36</f>
        <v>0</v>
      </c>
      <c r="H36" s="331"/>
      <c r="I36" s="116" t="s">
        <v>699</v>
      </c>
      <c r="J36" s="116" t="str">
        <f>VLOOKUP(I36,Presupuesto!$B$11:$C$566,2,0)</f>
        <v>SERVICIOS DE CAPACITACION.</v>
      </c>
      <c r="K36" s="332" t="s">
        <v>1516</v>
      </c>
      <c r="L36" s="116" t="s">
        <v>394</v>
      </c>
    </row>
    <row r="37" spans="3:12" x14ac:dyDescent="0.25">
      <c r="C37" s="99" t="s">
        <v>48</v>
      </c>
      <c r="D37" s="523"/>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523"/>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523"/>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523"/>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523"/>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523"/>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523"/>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523"/>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522"/>
      <c r="E55" s="329"/>
      <c r="F55" s="115">
        <v>30000</v>
      </c>
      <c r="G55" s="330">
        <f t="shared" ref="G55:G63" si="4">E55*F55</f>
        <v>0</v>
      </c>
      <c r="H55" s="331"/>
      <c r="I55" s="116" t="s">
        <v>699</v>
      </c>
      <c r="J55" s="116" t="str">
        <f>VLOOKUP(I55,Presupuesto!$B$11:$C$566,2,0)</f>
        <v>SERVICIOS DE CAPACITACION.</v>
      </c>
      <c r="K55" s="332" t="s">
        <v>1516</v>
      </c>
      <c r="L55" s="116" t="s">
        <v>394</v>
      </c>
    </row>
    <row r="56" spans="3:12" x14ac:dyDescent="0.25">
      <c r="C56" s="99" t="s">
        <v>48</v>
      </c>
      <c r="D56" s="523"/>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523"/>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523"/>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523"/>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523"/>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523"/>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523"/>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523"/>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22"/>
      <c r="E74" s="329"/>
      <c r="F74" s="115">
        <v>30000</v>
      </c>
      <c r="G74" s="330">
        <f t="shared" ref="G74:G82" si="7">E74*F74</f>
        <v>0</v>
      </c>
      <c r="H74" s="331"/>
      <c r="I74" s="116" t="s">
        <v>699</v>
      </c>
      <c r="J74" s="116" t="str">
        <f>VLOOKUP(I74,Presupuesto!$B$11:$C$566,2,0)</f>
        <v>SERVICIOS DE CAPACITACION.</v>
      </c>
      <c r="K74" s="332" t="s">
        <v>1516</v>
      </c>
      <c r="L74" s="116" t="s">
        <v>394</v>
      </c>
    </row>
    <row r="75" spans="3:12" x14ac:dyDescent="0.25">
      <c r="C75" s="99" t="s">
        <v>48</v>
      </c>
      <c r="D75" s="523"/>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523"/>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523"/>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523"/>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523"/>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523"/>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523"/>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523"/>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522"/>
      <c r="E93" s="329"/>
      <c r="F93" s="115">
        <v>30000</v>
      </c>
      <c r="G93" s="330">
        <f t="shared" ref="G93:G101" si="9">E93*F93</f>
        <v>0</v>
      </c>
      <c r="H93" s="331"/>
      <c r="I93" s="116" t="s">
        <v>699</v>
      </c>
      <c r="J93" s="116" t="str">
        <f>VLOOKUP(I93,Presupuesto!$B$11:$C$566,2,0)</f>
        <v>SERVICIOS DE CAPACITACION.</v>
      </c>
      <c r="K93" s="332" t="s">
        <v>1516</v>
      </c>
      <c r="L93" s="116" t="s">
        <v>394</v>
      </c>
    </row>
    <row r="94" spans="3:12" x14ac:dyDescent="0.25">
      <c r="C94" s="99" t="s">
        <v>48</v>
      </c>
      <c r="D94" s="523"/>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523"/>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523"/>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523"/>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523"/>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523"/>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523"/>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523"/>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22"/>
      <c r="E112" s="329"/>
      <c r="F112" s="115">
        <v>30000</v>
      </c>
      <c r="G112" s="330">
        <f t="shared" ref="G112:G120" si="11">E112*F112</f>
        <v>0</v>
      </c>
      <c r="H112" s="331"/>
      <c r="I112" s="116" t="s">
        <v>699</v>
      </c>
      <c r="J112" s="116" t="str">
        <f>VLOOKUP(I112,Presupuesto!$B$11:$C$566,2,0)</f>
        <v>SERVICIOS DE CAPACITACION.</v>
      </c>
      <c r="K112" s="332" t="s">
        <v>1516</v>
      </c>
      <c r="L112" s="116" t="s">
        <v>394</v>
      </c>
    </row>
    <row r="113" spans="3:12" x14ac:dyDescent="0.25">
      <c r="C113" s="99" t="s">
        <v>48</v>
      </c>
      <c r="D113" s="523"/>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523"/>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523"/>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523"/>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523"/>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523"/>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523"/>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523"/>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22"/>
      <c r="E131" s="329"/>
      <c r="F131" s="115">
        <v>30000</v>
      </c>
      <c r="G131" s="330">
        <f t="shared" ref="G131:G139" si="13">E131*F131</f>
        <v>0</v>
      </c>
      <c r="H131" s="331"/>
      <c r="I131" s="116" t="s">
        <v>699</v>
      </c>
      <c r="J131" s="116" t="str">
        <f>VLOOKUP(I131,Presupuesto!$B$11:$C$566,2,0)</f>
        <v>SERVICIOS DE CAPACITACION.</v>
      </c>
      <c r="K131" s="332" t="s">
        <v>1516</v>
      </c>
      <c r="L131" s="116" t="s">
        <v>394</v>
      </c>
    </row>
    <row r="132" spans="3:12" x14ac:dyDescent="0.25">
      <c r="C132" s="99" t="s">
        <v>48</v>
      </c>
      <c r="D132" s="523"/>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23"/>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523"/>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523"/>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523"/>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523"/>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523"/>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523"/>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22"/>
      <c r="E150" s="329"/>
      <c r="F150" s="115">
        <v>30000</v>
      </c>
      <c r="G150" s="330">
        <f t="shared" ref="G150:G158" si="15">E150*F150</f>
        <v>0</v>
      </c>
      <c r="H150" s="331"/>
      <c r="I150" s="116" t="s">
        <v>699</v>
      </c>
      <c r="J150" s="116" t="str">
        <f>VLOOKUP(I150,Presupuesto!$B$11:$C$566,2,0)</f>
        <v>SERVICIOS DE CAPACITACION.</v>
      </c>
      <c r="K150" s="332" t="s">
        <v>1516</v>
      </c>
      <c r="L150" s="116" t="s">
        <v>394</v>
      </c>
    </row>
    <row r="151" spans="3:12" x14ac:dyDescent="0.25">
      <c r="C151" s="99" t="s">
        <v>48</v>
      </c>
      <c r="D151" s="523"/>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23"/>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523"/>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523"/>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523"/>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523"/>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523"/>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523"/>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22"/>
      <c r="E169" s="329"/>
      <c r="F169" s="115">
        <v>30000</v>
      </c>
      <c r="G169" s="330">
        <f t="shared" ref="G169:G177" si="17">E169*F169</f>
        <v>0</v>
      </c>
      <c r="H169" s="331"/>
      <c r="I169" s="116" t="s">
        <v>699</v>
      </c>
      <c r="J169" s="116" t="str">
        <f>VLOOKUP(I169,Presupuesto!$B$11:$C$566,2,0)</f>
        <v>SERVICIOS DE CAPACITACION.</v>
      </c>
      <c r="K169" s="332" t="s">
        <v>1516</v>
      </c>
      <c r="L169" s="116" t="s">
        <v>394</v>
      </c>
    </row>
    <row r="170" spans="3:12" x14ac:dyDescent="0.25">
      <c r="C170" s="99" t="s">
        <v>48</v>
      </c>
      <c r="D170" s="523"/>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23"/>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523"/>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523"/>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523"/>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523"/>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523"/>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523"/>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22"/>
      <c r="E188" s="329"/>
      <c r="F188" s="115">
        <v>30000</v>
      </c>
      <c r="G188" s="330">
        <f t="shared" ref="G188:G196" si="19">E188*F188</f>
        <v>0</v>
      </c>
      <c r="H188" s="331"/>
      <c r="I188" s="116" t="s">
        <v>699</v>
      </c>
      <c r="J188" s="116" t="str">
        <f>VLOOKUP(I188,Presupuesto!$B$11:$C$566,2,0)</f>
        <v>SERVICIOS DE CAPACITACION.</v>
      </c>
      <c r="K188" s="332" t="s">
        <v>1516</v>
      </c>
      <c r="L188" s="116" t="s">
        <v>394</v>
      </c>
    </row>
    <row r="189" spans="3:12" x14ac:dyDescent="0.25">
      <c r="C189" s="99" t="s">
        <v>48</v>
      </c>
      <c r="D189" s="523"/>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23"/>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23"/>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23"/>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23"/>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23"/>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23"/>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23"/>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22"/>
      <c r="E207" s="329"/>
      <c r="F207" s="115">
        <v>30000</v>
      </c>
      <c r="G207" s="330">
        <f t="shared" ref="G207:G215" si="21">E207*F207</f>
        <v>0</v>
      </c>
      <c r="H207" s="331"/>
      <c r="I207" s="116" t="s">
        <v>699</v>
      </c>
      <c r="J207" s="116" t="str">
        <f>VLOOKUP(I207,Presupuesto!$B$11:$C$566,2,0)</f>
        <v>SERVICIOS DE CAPACITACION.</v>
      </c>
      <c r="K207" s="332" t="s">
        <v>1516</v>
      </c>
      <c r="L207" s="116" t="s">
        <v>394</v>
      </c>
    </row>
    <row r="208" spans="3:12" x14ac:dyDescent="0.25">
      <c r="C208" s="99" t="s">
        <v>48</v>
      </c>
      <c r="D208" s="523"/>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23"/>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23"/>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23"/>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23"/>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23"/>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23"/>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23"/>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22"/>
      <c r="E226" s="329"/>
      <c r="F226" s="115">
        <v>30000</v>
      </c>
      <c r="G226" s="330">
        <f t="shared" ref="G226:G234" si="23">E226*F226</f>
        <v>0</v>
      </c>
      <c r="H226" s="331"/>
      <c r="I226" s="116" t="s">
        <v>699</v>
      </c>
      <c r="J226" s="116" t="str">
        <f>VLOOKUP(I226,Presupuesto!$B$11:$C$566,2,0)</f>
        <v>SERVICIOS DE CAPACITACION.</v>
      </c>
      <c r="K226" s="332" t="s">
        <v>1516</v>
      </c>
      <c r="L226" s="116" t="s">
        <v>394</v>
      </c>
    </row>
    <row r="227" spans="3:12" x14ac:dyDescent="0.25">
      <c r="C227" s="99" t="s">
        <v>48</v>
      </c>
      <c r="D227" s="523"/>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23"/>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23"/>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23"/>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23"/>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23"/>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23"/>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23"/>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3">
        <f>SUMIF(C:C,$C$10,D:D)</f>
        <v>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1516</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1453</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1453</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1453</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1453</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1453</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1453</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1453</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1453</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1453</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1453</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1453</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1453</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1453</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1453</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1478</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D11" sqref="D11"/>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4" spans="1:555" ht="15.75" thickBot="1" x14ac:dyDescent="0.3"/>
    <row r="5" spans="1:555" ht="53.25" thickBot="1" x14ac:dyDescent="0.3">
      <c r="C5" s="87" t="s">
        <v>384</v>
      </c>
      <c r="D5" s="198">
        <f>SUMIF(C:C,$C$10,D:D)</f>
        <v>228100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195400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v>11.1</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11.1  Elaboración de la Agenda Académica , bases de datos, correos electrónicos y mantenimiento de la página web de la UNAH.</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4</v>
      </c>
      <c r="E17" s="96">
        <v>2800</v>
      </c>
      <c r="F17" s="97">
        <f>D17*E17</f>
        <v>11200</v>
      </c>
      <c r="G17" s="161" t="s">
        <v>1508</v>
      </c>
      <c r="H17" s="98" t="s">
        <v>985</v>
      </c>
      <c r="I17" s="98" t="str">
        <f>VLOOKUP(H17,Presupuesto!$B$11:$C$565,2,0)</f>
        <v>MUEBLES VARIOS DE OFICINA</v>
      </c>
      <c r="J17" s="219" t="s">
        <v>1364</v>
      </c>
      <c r="K17" s="98" t="s">
        <v>404</v>
      </c>
    </row>
    <row r="18" spans="2:11" ht="32.25" customHeight="1" x14ac:dyDescent="0.25">
      <c r="B18" s="93"/>
      <c r="C18" s="99" t="s">
        <v>64</v>
      </c>
      <c r="D18" s="151">
        <v>3</v>
      </c>
      <c r="E18" s="100">
        <v>2400</v>
      </c>
      <c r="F18" s="97">
        <f>D18*E18</f>
        <v>7200</v>
      </c>
      <c r="G18" s="161" t="s">
        <v>1508</v>
      </c>
      <c r="H18" s="101" t="s">
        <v>985</v>
      </c>
      <c r="I18" s="98" t="str">
        <f>VLOOKUP(H18,Presupuesto!$B$11:$C$565,2,0)</f>
        <v>MUEBLES VARIOS DE OFICINA</v>
      </c>
      <c r="J18" s="98" t="str">
        <f t="shared" ref="J18:J26" si="0">$J$17</f>
        <v>Gestión Administrativa y  financiera en apoyo al Desarrollo Académico</v>
      </c>
      <c r="K18" s="98" t="s">
        <v>412</v>
      </c>
    </row>
    <row r="19" spans="2:11" x14ac:dyDescent="0.25">
      <c r="B19" s="93"/>
      <c r="C19" s="99" t="s">
        <v>65</v>
      </c>
      <c r="D19" s="151">
        <v>4</v>
      </c>
      <c r="E19" s="100">
        <v>1000</v>
      </c>
      <c r="F19" s="97">
        <f t="shared" ref="F19:F26" si="1">D19*E19</f>
        <v>4000</v>
      </c>
      <c r="G19" s="161" t="s">
        <v>1508</v>
      </c>
      <c r="H19" s="101" t="s">
        <v>985</v>
      </c>
      <c r="I19" s="98" t="str">
        <f>VLOOKUP(H19,Presupuesto!$B$11:$C$565,2,0)</f>
        <v>MUEBLES VARIOS DE OFICINA</v>
      </c>
      <c r="J19" s="98" t="str">
        <f t="shared" si="0"/>
        <v>Gestión Administrativa y  financiera en apoyo al Desarrollo Académico</v>
      </c>
      <c r="K19" s="98" t="s">
        <v>395</v>
      </c>
    </row>
    <row r="20" spans="2:11" x14ac:dyDescent="0.25">
      <c r="B20" s="93"/>
      <c r="C20" s="99" t="s">
        <v>66</v>
      </c>
      <c r="D20" s="151">
        <v>4</v>
      </c>
      <c r="E20" s="100">
        <v>6000</v>
      </c>
      <c r="F20" s="97">
        <f t="shared" si="1"/>
        <v>24000</v>
      </c>
      <c r="G20" s="161" t="s">
        <v>1508</v>
      </c>
      <c r="H20" s="101" t="s">
        <v>985</v>
      </c>
      <c r="I20" s="98" t="str">
        <f>VLOOKUP(H20,Presupuesto!$B$11:$C$565,2,0)</f>
        <v>MUEBLES VARIOS DE OFICINA</v>
      </c>
      <c r="J20" s="98" t="str">
        <f t="shared" si="0"/>
        <v>Gestión Administrativa y  financiera en apoyo al Desarrollo Académico</v>
      </c>
      <c r="K20" s="98" t="s">
        <v>395</v>
      </c>
    </row>
    <row r="21" spans="2:11" x14ac:dyDescent="0.25">
      <c r="B21" s="93"/>
      <c r="C21" s="99" t="s">
        <v>67</v>
      </c>
      <c r="D21" s="151">
        <v>2</v>
      </c>
      <c r="E21" s="100">
        <v>3000</v>
      </c>
      <c r="F21" s="97">
        <f t="shared" si="1"/>
        <v>6000</v>
      </c>
      <c r="G21" s="161" t="s">
        <v>1508</v>
      </c>
      <c r="H21" s="101" t="s">
        <v>985</v>
      </c>
      <c r="I21" s="98" t="str">
        <f>VLOOKUP(H21,Presupuesto!$B$11:$C$565,2,0)</f>
        <v>MUEBLES VARIOS DE OFICINA</v>
      </c>
      <c r="J21" s="98" t="str">
        <f t="shared" si="0"/>
        <v>Gestión Administrativa y  financiera en apoyo al Desarrollo Académico</v>
      </c>
      <c r="K21" s="98" t="s">
        <v>395</v>
      </c>
    </row>
    <row r="22" spans="2:11" x14ac:dyDescent="0.25">
      <c r="B22" s="93"/>
      <c r="C22" s="99" t="s">
        <v>68</v>
      </c>
      <c r="D22" s="151">
        <v>2</v>
      </c>
      <c r="E22" s="100">
        <v>10000</v>
      </c>
      <c r="F22" s="97">
        <f t="shared" si="1"/>
        <v>20000</v>
      </c>
      <c r="G22" s="161" t="s">
        <v>1508</v>
      </c>
      <c r="H22" s="101" t="s">
        <v>985</v>
      </c>
      <c r="I22" s="98" t="str">
        <f>VLOOKUP(H22,Presupuesto!$B$11:$C$565,2,0)</f>
        <v>MUEBLES VARIOS DE OFICINA</v>
      </c>
      <c r="J22" s="98" t="str">
        <f t="shared" si="0"/>
        <v>Gestión Administrativa y  financiera en apoyo al Desarrollo Académico</v>
      </c>
      <c r="K22" s="98" t="s">
        <v>395</v>
      </c>
    </row>
    <row r="23" spans="2:11" x14ac:dyDescent="0.25">
      <c r="B23" s="93"/>
      <c r="C23" s="99" t="s">
        <v>69</v>
      </c>
      <c r="D23" s="151">
        <v>2</v>
      </c>
      <c r="E23" s="100">
        <v>8000</v>
      </c>
      <c r="F23" s="97">
        <f t="shared" si="1"/>
        <v>16000</v>
      </c>
      <c r="G23" s="161" t="s">
        <v>1508</v>
      </c>
      <c r="H23" s="101" t="s">
        <v>988</v>
      </c>
      <c r="I23" s="98" t="str">
        <f>VLOOKUP(H23,Presupuesto!$B$11:$C$565,2,0)</f>
        <v>EQUIPOS VARIOS DE OFICINA</v>
      </c>
      <c r="J23" s="98" t="str">
        <f t="shared" si="0"/>
        <v>Gestión Administrativa y  financiera en apoyo al Desarrollo Académico</v>
      </c>
      <c r="K23" s="98" t="s">
        <v>395</v>
      </c>
    </row>
    <row r="24" spans="2:11" x14ac:dyDescent="0.25">
      <c r="B24" s="93"/>
      <c r="C24" s="99" t="s">
        <v>70</v>
      </c>
      <c r="D24" s="151">
        <v>1</v>
      </c>
      <c r="E24" s="100">
        <v>2000</v>
      </c>
      <c r="F24" s="97">
        <f t="shared" si="1"/>
        <v>2000</v>
      </c>
      <c r="G24" s="161" t="s">
        <v>1508</v>
      </c>
      <c r="H24" s="101" t="s">
        <v>988</v>
      </c>
      <c r="I24" s="98" t="str">
        <f>VLOOKUP(H24,Presupuesto!$B$11:$C$565,2,0)</f>
        <v>EQUIPOS VARIOS DE OFICINA</v>
      </c>
      <c r="J24" s="98" t="str">
        <f t="shared" si="0"/>
        <v>Gestión Administrativa y  financiera en apoyo al Desarrollo Académico</v>
      </c>
      <c r="K24" s="98" t="s">
        <v>403</v>
      </c>
    </row>
    <row r="25" spans="2:11" x14ac:dyDescent="0.25">
      <c r="B25" s="93"/>
      <c r="C25" s="99" t="s">
        <v>71</v>
      </c>
      <c r="D25" s="151">
        <v>1</v>
      </c>
      <c r="E25" s="100">
        <v>5000</v>
      </c>
      <c r="F25" s="97">
        <f t="shared" si="1"/>
        <v>5000</v>
      </c>
      <c r="G25" s="161" t="s">
        <v>1508</v>
      </c>
      <c r="H25" s="101" t="s">
        <v>988</v>
      </c>
      <c r="I25" s="98" t="str">
        <f>VLOOKUP(H25,Presupuesto!$B$11:$C$565,2,0)</f>
        <v>EQUIPOS VARIOS DE OFICINA</v>
      </c>
      <c r="J25" s="98" t="str">
        <f t="shared" si="0"/>
        <v>Gestión Administrativa y  financiera en apoyo al Desarrollo Académico</v>
      </c>
      <c r="K25" s="98" t="s">
        <v>399</v>
      </c>
    </row>
    <row r="26" spans="2:11" ht="15.75" thickBot="1" x14ac:dyDescent="0.3">
      <c r="B26" s="93"/>
      <c r="C26" s="102" t="s">
        <v>72</v>
      </c>
      <c r="D26" s="159">
        <v>1</v>
      </c>
      <c r="E26" s="104">
        <v>100000</v>
      </c>
      <c r="F26" s="105">
        <f t="shared" si="1"/>
        <v>100000</v>
      </c>
      <c r="G26" s="162" t="s">
        <v>1508</v>
      </c>
      <c r="H26" s="106" t="s">
        <v>988</v>
      </c>
      <c r="I26" s="106" t="str">
        <f>VLOOKUP(H26,Presupuesto!$B$11:$C$565,2,0)</f>
        <v>EQUIPOS VARIOS DE OFICINA</v>
      </c>
      <c r="J26" s="106" t="str">
        <f t="shared" si="0"/>
        <v>Gestión Administrativa y  financiera en apoyo al Desarrollo Académico</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32700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v>11.3</v>
      </c>
      <c r="E32" s="93"/>
      <c r="F32" s="93"/>
      <c r="G32" s="93"/>
      <c r="H32" s="76"/>
      <c r="I32" s="76"/>
      <c r="J32" s="76"/>
      <c r="K32" s="112"/>
    </row>
    <row r="33" spans="3:11"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11.3 Continuar con las  reuniones para dar a conocer  el plan estratégico, y actividades operativas por unidad o facultad para la estrategia de proyecto de universidades verdes.</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1557</v>
      </c>
      <c r="D36" s="158">
        <v>20</v>
      </c>
      <c r="E36" s="96">
        <v>80</v>
      </c>
      <c r="F36" s="97">
        <f>D36*E36</f>
        <v>1600</v>
      </c>
      <c r="G36" s="161" t="s">
        <v>1508</v>
      </c>
      <c r="H36" s="98" t="s">
        <v>821</v>
      </c>
      <c r="I36" s="98" t="str">
        <f>VLOOKUP(H36,Presupuesto!$B$11:$C$565,2,0)</f>
        <v>PRODUCTOS PAPEL Y CARTON</v>
      </c>
      <c r="J36" s="219" t="s">
        <v>1364</v>
      </c>
      <c r="K36" s="98" t="s">
        <v>404</v>
      </c>
    </row>
    <row r="37" spans="3:11" x14ac:dyDescent="0.25">
      <c r="C37" s="99" t="s">
        <v>1558</v>
      </c>
      <c r="D37" s="151">
        <v>10</v>
      </c>
      <c r="E37" s="100">
        <v>90</v>
      </c>
      <c r="F37" s="97">
        <f>D37*E37</f>
        <v>900</v>
      </c>
      <c r="G37" s="161" t="s">
        <v>1508</v>
      </c>
      <c r="H37" s="101" t="s">
        <v>316</v>
      </c>
      <c r="I37" s="98" t="str">
        <f>VLOOKUP(H37,Presupuesto!$B$11:$C$565,2,0)</f>
        <v>PRODUCTOS DE PAPEL Y CARTON (33400-00)</v>
      </c>
      <c r="J37" s="98" t="str">
        <f>$J$36</f>
        <v>Gestión Administrativa y  financiera en apoyo al Desarrollo Académico</v>
      </c>
      <c r="K37" s="98" t="s">
        <v>412</v>
      </c>
    </row>
    <row r="38" spans="3:11" x14ac:dyDescent="0.25">
      <c r="C38" s="99" t="s">
        <v>1559</v>
      </c>
      <c r="D38" s="151">
        <v>40</v>
      </c>
      <c r="E38" s="100">
        <v>20</v>
      </c>
      <c r="F38" s="97">
        <f t="shared" ref="F38:F45" si="2">D38*E38</f>
        <v>800</v>
      </c>
      <c r="G38" s="161" t="s">
        <v>1508</v>
      </c>
      <c r="H38" s="101" t="s">
        <v>942</v>
      </c>
      <c r="I38" s="98" t="str">
        <f>VLOOKUP(H38,Presupuesto!$B$11:$C$565,2,0)</f>
        <v>UTILES DE ESCRITORIO, OFICINA Y ENSE¥ANZA</v>
      </c>
      <c r="J38" s="98" t="str">
        <f t="shared" ref="J38:J45" si="3">$J$36</f>
        <v>Gestión Administrativa y  financiera en apoyo al Desarrollo Académico</v>
      </c>
      <c r="K38" s="98" t="s">
        <v>395</v>
      </c>
    </row>
    <row r="39" spans="3:11" x14ac:dyDescent="0.25">
      <c r="C39" s="99" t="s">
        <v>1560</v>
      </c>
      <c r="D39" s="151">
        <v>10</v>
      </c>
      <c r="E39" s="100">
        <v>20</v>
      </c>
      <c r="F39" s="97">
        <f t="shared" si="2"/>
        <v>200</v>
      </c>
      <c r="G39" s="161" t="s">
        <v>1508</v>
      </c>
      <c r="H39" s="101" t="s">
        <v>942</v>
      </c>
      <c r="I39" s="98" t="str">
        <f>VLOOKUP(H39,Presupuesto!$B$11:$C$565,2,0)</f>
        <v>UTILES DE ESCRITORIO, OFICINA Y ENSE¥ANZA</v>
      </c>
      <c r="J39" s="98" t="str">
        <f t="shared" si="3"/>
        <v>Gestión Administrativa y  financiera en apoyo al Desarrollo Académico</v>
      </c>
      <c r="K39" s="98" t="s">
        <v>395</v>
      </c>
    </row>
    <row r="40" spans="3:11" x14ac:dyDescent="0.25">
      <c r="C40" s="99" t="s">
        <v>34</v>
      </c>
      <c r="D40" s="151">
        <v>10</v>
      </c>
      <c r="E40" s="100">
        <v>80</v>
      </c>
      <c r="F40" s="97">
        <f t="shared" si="2"/>
        <v>800</v>
      </c>
      <c r="G40" s="161" t="s">
        <v>1508</v>
      </c>
      <c r="H40" s="101" t="s">
        <v>942</v>
      </c>
      <c r="I40" s="98" t="str">
        <f>VLOOKUP(H40,Presupuesto!$B$11:$C$565,2,0)</f>
        <v>UTILES DE ESCRITORIO, OFICINA Y ENSE¥ANZA</v>
      </c>
      <c r="J40" s="98" t="str">
        <f t="shared" si="3"/>
        <v>Gestión Administrativa y  financiera en apoyo al Desarrollo Académico</v>
      </c>
      <c r="K40" s="98" t="s">
        <v>395</v>
      </c>
    </row>
    <row r="41" spans="3:11" x14ac:dyDescent="0.25">
      <c r="C41" s="99" t="s">
        <v>1561</v>
      </c>
      <c r="D41" s="151">
        <v>400</v>
      </c>
      <c r="E41" s="100">
        <v>20</v>
      </c>
      <c r="F41" s="97">
        <f t="shared" si="2"/>
        <v>8000</v>
      </c>
      <c r="G41" s="161" t="s">
        <v>1508</v>
      </c>
      <c r="H41" s="101" t="s">
        <v>942</v>
      </c>
      <c r="I41" s="98" t="str">
        <f>VLOOKUP(H41,Presupuesto!$B$11:$C$565,2,0)</f>
        <v>UTILES DE ESCRITORIO, OFICINA Y ENSE¥ANZA</v>
      </c>
      <c r="J41" s="98" t="str">
        <f t="shared" si="3"/>
        <v>Gestión Administrativa y  financiera en apoyo al Desarrollo Académico</v>
      </c>
      <c r="K41" s="98" t="s">
        <v>395</v>
      </c>
    </row>
    <row r="42" spans="3:11" x14ac:dyDescent="0.25">
      <c r="C42" s="99" t="s">
        <v>1562</v>
      </c>
      <c r="D42" s="151">
        <v>1000</v>
      </c>
      <c r="E42" s="100">
        <v>20</v>
      </c>
      <c r="F42" s="97">
        <f t="shared" si="2"/>
        <v>20000</v>
      </c>
      <c r="G42" s="161" t="s">
        <v>1508</v>
      </c>
      <c r="H42" s="101" t="s">
        <v>988</v>
      </c>
      <c r="I42" s="98" t="str">
        <f>VLOOKUP(H42,Presupuesto!$B$11:$C$565,2,0)</f>
        <v>EQUIPOS VARIOS DE OFICINA</v>
      </c>
      <c r="J42" s="98" t="str">
        <f t="shared" si="3"/>
        <v>Gestión Administrativa y  financiera en apoyo al Desarrollo Académico</v>
      </c>
      <c r="K42" s="98" t="s">
        <v>395</v>
      </c>
    </row>
    <row r="43" spans="3:11" x14ac:dyDescent="0.25">
      <c r="C43" s="99" t="s">
        <v>1563</v>
      </c>
      <c r="D43" s="151">
        <v>20</v>
      </c>
      <c r="E43" s="100">
        <v>20</v>
      </c>
      <c r="F43" s="97">
        <f t="shared" si="2"/>
        <v>400</v>
      </c>
      <c r="G43" s="161" t="s">
        <v>1508</v>
      </c>
      <c r="H43" s="101" t="s">
        <v>942</v>
      </c>
      <c r="I43" s="98" t="str">
        <f>VLOOKUP(H43,Presupuesto!$B$11:$C$565,2,0)</f>
        <v>UTILES DE ESCRITORIO, OFICINA Y ENSE¥ANZA</v>
      </c>
      <c r="J43" s="98" t="str">
        <f t="shared" si="3"/>
        <v>Gestión Administrativa y  financiera en apoyo al Desarrollo Académico</v>
      </c>
      <c r="K43" s="98" t="s">
        <v>403</v>
      </c>
    </row>
    <row r="44" spans="3:11" x14ac:dyDescent="0.25">
      <c r="C44" s="99"/>
      <c r="D44" s="151"/>
      <c r="E44" s="100"/>
      <c r="F44" s="97">
        <f t="shared" si="2"/>
        <v>0</v>
      </c>
      <c r="G44" s="161"/>
      <c r="H44" s="101" t="s">
        <v>988</v>
      </c>
      <c r="I44" s="98" t="str">
        <f>VLOOKUP(H44,Presupuesto!$B$11:$C$565,2,0)</f>
        <v>EQUIPOS VARIOS DE OFICINA</v>
      </c>
      <c r="J44" s="98" t="str">
        <f t="shared" si="3"/>
        <v>Gestión Administrativa y  financiera en apoyo al Desarrollo Académico</v>
      </c>
      <c r="K44" s="98" t="s">
        <v>399</v>
      </c>
    </row>
    <row r="45" spans="3:11" ht="15.75" thickBot="1" x14ac:dyDescent="0.3">
      <c r="C45" s="102"/>
      <c r="D45" s="159"/>
      <c r="E45" s="104"/>
      <c r="F45" s="105">
        <f t="shared" si="2"/>
        <v>0</v>
      </c>
      <c r="G45" s="162"/>
      <c r="H45" s="106" t="s">
        <v>988</v>
      </c>
      <c r="I45" s="106" t="str">
        <f>VLOOKUP(H45,Presupuesto!$B$11:$C$565,2,0)</f>
        <v>EQUIPOS VARIOS DE OFICINA</v>
      </c>
      <c r="J45" s="106" t="str">
        <f t="shared" si="3"/>
        <v>Gestión Administrativa y  financiera en apoyo al Desarrollo Académico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1364</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Gestión Administrativa y  financiera en apoyo al Desarrollo Académico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Gestión Administrativa y  financiera en apoyo al Desarrollo Académico</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Gestión Administrativa y  financiera en apoyo al Desarrollo Académico</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Gestión Administrativa y  financiera en apoyo al Desarrollo Académico</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Gestión Administrativa y  financiera en apoyo al Desarrollo Académico</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Gestión Administrativa y  financiera en apoyo al Desarrollo Académico</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Gestión Administrativa y  financiera en apoyo al Desarrollo Académico</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Gestión Administrativa y  financiera en apoyo al Desarrollo Académico</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Gestión Administrativa y  financiera en apoyo al Desarrollo Académico</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1453</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1453</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1453</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0"/>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1453</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0"/>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1453</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0"/>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1453</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0"/>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1453</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0"/>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1453</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0"/>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1478</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xWindow="675" yWindow="645"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1"/>
  <sheetViews>
    <sheetView showGridLines="0" topLeftCell="A4" workbookViewId="0">
      <selection activeCell="D5" sqref="D5"/>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226000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SUM(F17:F28)</f>
        <v>226000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v>11.2</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11.2 En cada  eventos, firmas de convenio, graduaciones, congresos, carta de intenciones, conferencias de prensa, mesas redondas, ponencias,  actividades científicas, académicas y administrativas entre otras que se llevan a cabo en el transcurso del año.  Cada una de las actividades requiere del área de comunicación interna, porque  todas estas actividades  se publican mediante la agenda académica y medios electrónicos página web, facebook y twitter, correos electrónicos entre otros.         2) Cada vez que la Señora Rectora sale de viaje se le organiza sus vuelos y estadías, tambíen se elaboran folletos informativos, regalos institucionales entre otros.</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4</v>
      </c>
      <c r="E17" s="96">
        <f>HLOOKUP($C17,$CB$2:$CE$3,2,0)</f>
        <v>15000</v>
      </c>
      <c r="F17" s="97">
        <f>D17*E17</f>
        <v>60000</v>
      </c>
      <c r="G17" s="165" t="s">
        <v>1508</v>
      </c>
      <c r="H17" s="98" t="s">
        <v>1014</v>
      </c>
      <c r="I17" s="98" t="str">
        <f>VLOOKUP(H17,Presupuesto!$B$11:$C$565,2,0)</f>
        <v>EQUIPO DE COMPUTACION</v>
      </c>
      <c r="J17" s="219" t="s">
        <v>1364</v>
      </c>
      <c r="K17" s="98" t="s">
        <v>394</v>
      </c>
      <c r="L17" s="98"/>
    </row>
    <row r="18" spans="2:12" x14ac:dyDescent="0.25">
      <c r="B18" s="93"/>
      <c r="C18" s="306" t="s">
        <v>1337</v>
      </c>
      <c r="D18" s="151">
        <v>3</v>
      </c>
      <c r="E18" s="96">
        <f>HLOOKUP($C18,$CB$2:$CE$3,2,0)</f>
        <v>35000</v>
      </c>
      <c r="F18" s="97">
        <f>D18*E18</f>
        <v>105000</v>
      </c>
      <c r="G18" s="165" t="s">
        <v>1508</v>
      </c>
      <c r="H18" s="101" t="s">
        <v>1014</v>
      </c>
      <c r="I18" s="101" t="str">
        <f>VLOOKUP(H18,Presupuesto!$B$11:$C$565,2,0)</f>
        <v>EQUIPO DE COMPUTACION</v>
      </c>
      <c r="J18" s="98" t="str">
        <f t="shared" ref="J18:J27" si="0">$J$17</f>
        <v>Gestión Administrativa y  financiera en apoyo al Desarrollo Académico</v>
      </c>
      <c r="K18" s="98" t="s">
        <v>412</v>
      </c>
      <c r="L18" s="98"/>
    </row>
    <row r="19" spans="2:12" x14ac:dyDescent="0.25">
      <c r="B19" s="93"/>
      <c r="C19" s="99" t="s">
        <v>73</v>
      </c>
      <c r="D19" s="151">
        <v>1</v>
      </c>
      <c r="E19" s="100">
        <v>4000</v>
      </c>
      <c r="F19" s="97">
        <f t="shared" ref="F19:F28" si="1">D19*E19</f>
        <v>4000</v>
      </c>
      <c r="G19" s="165" t="s">
        <v>1508</v>
      </c>
      <c r="H19" s="101" t="s">
        <v>986</v>
      </c>
      <c r="I19" s="101" t="str">
        <f>VLOOKUP(H19,Presupuesto!$B$11:$C$565,2,0)</f>
        <v>EQUIPOS VARIOS DE OFICINA</v>
      </c>
      <c r="J19" s="98" t="str">
        <f t="shared" si="0"/>
        <v>Gestión Administrativa y  financiera en apoyo al Desarrollo Académico</v>
      </c>
      <c r="K19" s="98" t="s">
        <v>395</v>
      </c>
      <c r="L19" s="98"/>
    </row>
    <row r="20" spans="2:12" x14ac:dyDescent="0.25">
      <c r="B20" s="93"/>
      <c r="C20" s="99" t="s">
        <v>74</v>
      </c>
      <c r="D20" s="151">
        <v>1</v>
      </c>
      <c r="E20" s="100">
        <v>8000</v>
      </c>
      <c r="F20" s="97">
        <f t="shared" si="1"/>
        <v>8000</v>
      </c>
      <c r="G20" s="165" t="s">
        <v>1508</v>
      </c>
      <c r="H20" s="101" t="s">
        <v>1014</v>
      </c>
      <c r="I20" s="101" t="str">
        <f>VLOOKUP(H20,Presupuesto!$B$11:$C$565,2,0)</f>
        <v>EQUIPO DE COMPUTACION</v>
      </c>
      <c r="J20" s="98" t="str">
        <f t="shared" si="0"/>
        <v>Gestión Administrativa y  financiera en apoyo al Desarrollo Académico</v>
      </c>
      <c r="K20" s="98" t="s">
        <v>395</v>
      </c>
      <c r="L20" s="98"/>
    </row>
    <row r="21" spans="2:12" x14ac:dyDescent="0.25">
      <c r="B21" s="93"/>
      <c r="C21" s="99" t="s">
        <v>75</v>
      </c>
      <c r="D21" s="151">
        <v>1</v>
      </c>
      <c r="E21" s="100">
        <v>5000</v>
      </c>
      <c r="F21" s="97">
        <f t="shared" si="1"/>
        <v>5000</v>
      </c>
      <c r="G21" s="165" t="s">
        <v>1508</v>
      </c>
      <c r="H21" s="101" t="s">
        <v>1014</v>
      </c>
      <c r="I21" s="101" t="str">
        <f>VLOOKUP(H21,Presupuesto!$B$11:$C$565,2,0)</f>
        <v>EQUIPO DE COMPUTACION</v>
      </c>
      <c r="J21" s="98" t="str">
        <f t="shared" si="0"/>
        <v>Gestión Administrativa y  financiera en apoyo al Desarrollo Académico</v>
      </c>
      <c r="K21" s="98" t="s">
        <v>395</v>
      </c>
      <c r="L21" s="98"/>
    </row>
    <row r="22" spans="2:12" x14ac:dyDescent="0.25">
      <c r="B22" s="93"/>
      <c r="C22" s="99" t="s">
        <v>35</v>
      </c>
      <c r="D22" s="151">
        <v>1</v>
      </c>
      <c r="E22" s="100">
        <v>13000</v>
      </c>
      <c r="F22" s="97">
        <f t="shared" si="1"/>
        <v>13000</v>
      </c>
      <c r="G22" s="165" t="s">
        <v>1508</v>
      </c>
      <c r="H22" s="101" t="s">
        <v>1000</v>
      </c>
      <c r="I22" s="101" t="str">
        <f>VLOOKUP(H22,Presupuesto!$B$11:$C$565,2,0)</f>
        <v>EQUIPO DE TRANSPORTE TRACCION Y ELEVACION</v>
      </c>
      <c r="J22" s="98" t="str">
        <f t="shared" si="0"/>
        <v>Gestión Administrativa y  financiera en apoyo al Desarrollo Académico</v>
      </c>
      <c r="K22" s="98" t="s">
        <v>395</v>
      </c>
      <c r="L22" s="98"/>
    </row>
    <row r="23" spans="2:12" x14ac:dyDescent="0.25">
      <c r="B23" s="93"/>
      <c r="C23" s="99" t="s">
        <v>76</v>
      </c>
      <c r="D23" s="151">
        <v>1</v>
      </c>
      <c r="E23" s="100">
        <v>15000</v>
      </c>
      <c r="F23" s="97">
        <f t="shared" si="1"/>
        <v>15000</v>
      </c>
      <c r="G23" s="165" t="s">
        <v>1508</v>
      </c>
      <c r="H23" s="101" t="s">
        <v>1000</v>
      </c>
      <c r="I23" s="101" t="str">
        <f>VLOOKUP(H23,Presupuesto!$B$11:$C$565,2,0)</f>
        <v>EQUIPO DE TRANSPORTE TRACCION Y ELEVACION</v>
      </c>
      <c r="J23" s="98" t="str">
        <f t="shared" si="0"/>
        <v>Gestión Administrativa y  financiera en apoyo al Desarrollo Académico</v>
      </c>
      <c r="K23" s="98" t="s">
        <v>395</v>
      </c>
      <c r="L23" s="98"/>
    </row>
    <row r="24" spans="2:12" x14ac:dyDescent="0.25">
      <c r="C24" s="109" t="s">
        <v>79</v>
      </c>
      <c r="D24" s="151">
        <v>2</v>
      </c>
      <c r="E24" s="100">
        <v>2000</v>
      </c>
      <c r="F24" s="97">
        <f t="shared" si="1"/>
        <v>4000</v>
      </c>
      <c r="G24" s="165" t="s">
        <v>1508</v>
      </c>
      <c r="H24" s="110" t="s">
        <v>1014</v>
      </c>
      <c r="I24" s="110" t="str">
        <f>VLOOKUP(H24,Presupuesto!$B$11:$C$565,2,0)</f>
        <v>EQUIPO DE COMPUTACION</v>
      </c>
      <c r="J24" s="98" t="str">
        <f t="shared" si="0"/>
        <v>Gestión Administrativa y  financiera en apoyo al Desarrollo Académico</v>
      </c>
      <c r="K24" s="98" t="s">
        <v>395</v>
      </c>
      <c r="L24" s="98"/>
    </row>
    <row r="25" spans="2:12" x14ac:dyDescent="0.25">
      <c r="C25" s="109" t="s">
        <v>1481</v>
      </c>
      <c r="D25" s="151">
        <v>4</v>
      </c>
      <c r="E25" s="100">
        <v>1500</v>
      </c>
      <c r="F25" s="97">
        <f t="shared" si="1"/>
        <v>6000</v>
      </c>
      <c r="G25" s="165" t="s">
        <v>1508</v>
      </c>
      <c r="H25" s="110" t="s">
        <v>946</v>
      </c>
      <c r="I25" s="110" t="str">
        <f>VLOOKUP(H25,Presupuesto!$B$11:$C$565,2,0)</f>
        <v>UTILES Y MATERIALES ELECTRICOS</v>
      </c>
      <c r="J25" s="98" t="str">
        <f t="shared" si="0"/>
        <v>Gestión Administrativa y  financiera en apoyo al Desarrollo Académico</v>
      </c>
      <c r="K25" s="98" t="s">
        <v>395</v>
      </c>
      <c r="L25" s="98"/>
    </row>
    <row r="26" spans="2:12" x14ac:dyDescent="0.25">
      <c r="C26" s="109" t="s">
        <v>80</v>
      </c>
      <c r="D26" s="151">
        <v>1</v>
      </c>
      <c r="E26" s="100">
        <v>1500</v>
      </c>
      <c r="F26" s="97">
        <f t="shared" si="1"/>
        <v>1500</v>
      </c>
      <c r="G26" s="165" t="s">
        <v>1508</v>
      </c>
      <c r="H26" s="110" t="s">
        <v>1014</v>
      </c>
      <c r="I26" s="110" t="str">
        <f>VLOOKUP(H26,Presupuesto!$B$11:$C$565,2,0)</f>
        <v>EQUIPO DE COMPUTACION</v>
      </c>
      <c r="J26" s="98" t="str">
        <f t="shared" si="0"/>
        <v>Gestión Administrativa y  financiera en apoyo al Desarrollo Académico</v>
      </c>
      <c r="K26" s="98" t="s">
        <v>395</v>
      </c>
      <c r="L26" s="98"/>
    </row>
    <row r="27" spans="2:12" x14ac:dyDescent="0.25">
      <c r="C27" s="109" t="s">
        <v>81</v>
      </c>
      <c r="D27" s="151">
        <v>5</v>
      </c>
      <c r="E27" s="100">
        <v>500</v>
      </c>
      <c r="F27" s="97">
        <f t="shared" si="1"/>
        <v>2500</v>
      </c>
      <c r="G27" s="165" t="s">
        <v>1508</v>
      </c>
      <c r="H27" s="110" t="s">
        <v>955</v>
      </c>
      <c r="I27" s="110" t="str">
        <f>VLOOKUP(H27,Presupuesto!$B$11:$C$565,2,0)</f>
        <v>OTROS RESPUESTOS Y ACCESORIOS MENORES</v>
      </c>
      <c r="J27" s="98" t="str">
        <f t="shared" si="0"/>
        <v>Gestión Administrativa y  financiera en apoyo al Desarrollo Académico</v>
      </c>
      <c r="K27" s="98" t="s">
        <v>395</v>
      </c>
      <c r="L27" s="98"/>
    </row>
    <row r="28" spans="2:12" ht="15.75" thickBot="1" x14ac:dyDescent="0.3">
      <c r="B28" s="93"/>
      <c r="C28" s="102" t="s">
        <v>82</v>
      </c>
      <c r="D28" s="159">
        <v>100</v>
      </c>
      <c r="E28" s="104">
        <v>20</v>
      </c>
      <c r="F28" s="105">
        <f t="shared" si="1"/>
        <v>2000</v>
      </c>
      <c r="G28" s="162" t="s">
        <v>1508</v>
      </c>
      <c r="H28" s="106" t="s">
        <v>955</v>
      </c>
      <c r="I28" s="106" t="str">
        <f>VLOOKUP(H28,Presupuesto!$B$11:$C$565,2,0)</f>
        <v>OTROS RESPUESTOS Y ACCESORIOS MENORES</v>
      </c>
      <c r="J28" s="106" t="str">
        <f t="shared" ref="J28" si="2">$J$17</f>
        <v>Gestión Administrativa y  financiera en apoyo al Desarrollo Académico</v>
      </c>
      <c r="K28" s="124" t="s">
        <v>394</v>
      </c>
      <c r="L28" s="124"/>
    </row>
    <row r="29" spans="2:12" x14ac:dyDescent="0.25">
      <c r="B29" s="93"/>
      <c r="F29" s="93"/>
      <c r="G29" s="76"/>
      <c r="H29" s="76"/>
      <c r="I29" s="76"/>
    </row>
    <row r="30" spans="2:12" ht="15.75" thickBot="1" x14ac:dyDescent="0.3"/>
    <row r="31" spans="2:12" ht="15.75" thickBot="1" x14ac:dyDescent="0.3">
      <c r="C31" s="29" t="s">
        <v>43</v>
      </c>
      <c r="D31" s="108">
        <f>SUM(F38:F51)</f>
        <v>0</v>
      </c>
      <c r="F31" s="70"/>
      <c r="G31" s="79"/>
      <c r="H31" s="70"/>
      <c r="I31" s="70"/>
    </row>
    <row r="32" spans="2:12" x14ac:dyDescent="0.25">
      <c r="C32" s="70"/>
      <c r="D32" s="31"/>
      <c r="E32" s="93"/>
      <c r="F32" s="93"/>
      <c r="G32" s="93"/>
      <c r="H32" s="76"/>
      <c r="I32" s="76"/>
      <c r="J32" s="76"/>
      <c r="K32" s="112"/>
    </row>
    <row r="33" spans="3:12" x14ac:dyDescent="0.25">
      <c r="C33" s="70"/>
      <c r="D33" s="31"/>
      <c r="E33" s="93"/>
      <c r="F33" s="93"/>
      <c r="G33" s="93"/>
      <c r="H33" s="76"/>
      <c r="I33" s="76"/>
      <c r="J33" s="76"/>
      <c r="K33" s="112"/>
    </row>
    <row r="34" spans="3:12" ht="15.75" x14ac:dyDescent="0.25">
      <c r="C34" s="202" t="s">
        <v>392</v>
      </c>
      <c r="D34" s="370"/>
      <c r="E34" s="93"/>
      <c r="F34" s="93"/>
      <c r="G34" s="93"/>
      <c r="H34" s="76"/>
      <c r="I34" s="76"/>
      <c r="J34" s="76"/>
      <c r="K34" s="112"/>
    </row>
    <row r="35" spans="3:12" ht="18.75" x14ac:dyDescent="0.25">
      <c r="C35" s="211" t="e">
        <f>IFERROR(VLOOKUP(D34,'1. Desarrollo e Innov. Curricu.'!$E:$F,2,FALSE),IFERROR(VLOOKUP(D34,'2. Investigación Científica'!$E:$F,2,FALSE),IFERROR(VLOOKUP(D34,'3. Vinculación Univ. Sociedad'!$E:$F,2,FALSE),IFERROR(VLOOKUP(D34,'4. Docencia y Profesorado Univ.'!$E:$F,2,FALSE),IFERROR(VLOOKUP(D34,'5. Estudiantes y Graduados'!$E:$F,2,FALSE),IFERROR(VLOOKUP(D34,'11. Gestion Administrativa'!$E:$F,2,FALSE),IFERROR(VLOOKUP(D34,'13. Gestión Académica'!$E:$F,2,FALSE),IFERROR(VLOOKUP(D34,'8. Asegura. de la Calid. y M'!$E:$F,2,FALSE),IFERROR(VLOOKUP(D34,'6. Gestión del Conocimiento'!$E:$F,2,FALSE),IFERROR(VLOOKUP(D34,'15. Gobernabilidad y Proceso...'!$E:$F,2,FALSE),IFERROR(VLOOKUP(D34,'12. Gestión del Talento Humano'!$E:$F,2,FALSE),IFERROR(VLOOKUP(D34,'14. Internacional... de la E.S.'!$E:$F,2,FALSE),IFERROR(VLOOKUP(D34,'10. Posgrado'!$E:$F,2,FALSE),IFERROR(VLOOKUP(D34,'16. Desa. del Sistema Educ.Sup.'!$E:$F,2,FALSE),IFERROR(VLOOKUP(D34,'9. Cultura de Inno. Insti...'!$E:$F,2,FALSE),VLOOKUP(D34,'7. Lo Esencial de la Reforma U.'!$E:$F,2,0))))))))))))))))</f>
        <v>#N/A</v>
      </c>
      <c r="D35" s="31"/>
      <c r="E35" s="93"/>
      <c r="F35" s="93"/>
      <c r="G35" s="93"/>
      <c r="H35" s="76"/>
      <c r="I35" s="76"/>
      <c r="J35" s="76"/>
      <c r="K35" s="112"/>
    </row>
    <row r="36" spans="3:12" x14ac:dyDescent="0.25">
      <c r="F36" s="93"/>
      <c r="G36" s="76"/>
      <c r="H36" s="76"/>
      <c r="I36" s="76"/>
    </row>
    <row r="37" spans="3:12" ht="30.75" thickBot="1" x14ac:dyDescent="0.3">
      <c r="C37" s="149" t="s">
        <v>44</v>
      </c>
      <c r="D37" s="149" t="s">
        <v>55</v>
      </c>
      <c r="E37" s="149" t="s">
        <v>57</v>
      </c>
      <c r="F37" s="150" t="s">
        <v>27</v>
      </c>
      <c r="G37" s="150" t="s">
        <v>131</v>
      </c>
      <c r="H37" s="149" t="s">
        <v>46</v>
      </c>
      <c r="I37" s="149" t="s">
        <v>132</v>
      </c>
      <c r="J37" s="149" t="s">
        <v>410</v>
      </c>
      <c r="K37" s="149" t="s">
        <v>411</v>
      </c>
      <c r="L37" s="149" t="s">
        <v>464</v>
      </c>
    </row>
    <row r="38" spans="3:12" ht="15.75" thickBot="1" x14ac:dyDescent="0.3">
      <c r="C38" s="306" t="s">
        <v>1339</v>
      </c>
      <c r="D38" s="158"/>
      <c r="E38" s="96">
        <f>HLOOKUP($C38,$CB$2:$CE$3,2,0)</f>
        <v>15000</v>
      </c>
      <c r="F38" s="97">
        <f>D38*E38</f>
        <v>0</v>
      </c>
      <c r="G38" s="165"/>
      <c r="H38" s="98" t="s">
        <v>1014</v>
      </c>
      <c r="I38" s="98" t="str">
        <f>VLOOKUP(H38,Presupuesto!$B$11:$C$565,2,0)</f>
        <v>EQUIPO DE COMPUTACION</v>
      </c>
      <c r="J38" s="219" t="s">
        <v>1453</v>
      </c>
      <c r="K38" s="98" t="s">
        <v>394</v>
      </c>
      <c r="L38" s="98"/>
    </row>
    <row r="39" spans="3:12" x14ac:dyDescent="0.25">
      <c r="C39" s="306" t="s">
        <v>1337</v>
      </c>
      <c r="D39" s="151"/>
      <c r="E39" s="96">
        <f>HLOOKUP($C39,$CB$2:$CE$3,2,0)</f>
        <v>35000</v>
      </c>
      <c r="F39" s="97">
        <f>D39*E39</f>
        <v>0</v>
      </c>
      <c r="G39" s="165"/>
      <c r="H39" s="101" t="s">
        <v>1014</v>
      </c>
      <c r="I39" s="101" t="str">
        <f>VLOOKUP(H39,Presupuesto!$B$11:$C$565,2,0)</f>
        <v>EQUIPO DE COMPUTACION</v>
      </c>
      <c r="J39" s="98" t="str">
        <f>$J$38</f>
        <v>Posgrado</v>
      </c>
      <c r="K39" s="98" t="s">
        <v>412</v>
      </c>
      <c r="L39" s="98"/>
    </row>
    <row r="40" spans="3:12" x14ac:dyDescent="0.25">
      <c r="C40" s="99" t="s">
        <v>73</v>
      </c>
      <c r="D40" s="151"/>
      <c r="E40" s="100">
        <v>4000</v>
      </c>
      <c r="F40" s="97">
        <f t="shared" ref="F40:F51" si="3">D40*E40</f>
        <v>0</v>
      </c>
      <c r="G40" s="165"/>
      <c r="H40" s="101" t="s">
        <v>986</v>
      </c>
      <c r="I40" s="101" t="str">
        <f>VLOOKUP(H40,Presupuesto!$B$11:$C$565,2,0)</f>
        <v>EQUIPOS VARIOS DE OFICINA</v>
      </c>
      <c r="J40" s="98" t="str">
        <f t="shared" ref="J40:J51" si="4">$J$38</f>
        <v>Posgrado</v>
      </c>
      <c r="K40" s="98" t="s">
        <v>395</v>
      </c>
      <c r="L40" s="98"/>
    </row>
    <row r="41" spans="3:12" x14ac:dyDescent="0.25">
      <c r="C41" s="99" t="s">
        <v>74</v>
      </c>
      <c r="D41" s="151"/>
      <c r="E41" s="100">
        <v>8000</v>
      </c>
      <c r="F41" s="97">
        <f t="shared" si="3"/>
        <v>0</v>
      </c>
      <c r="G41" s="165"/>
      <c r="H41" s="101" t="s">
        <v>1014</v>
      </c>
      <c r="I41" s="101" t="str">
        <f>VLOOKUP(H41,Presupuesto!$B$11:$C$565,2,0)</f>
        <v>EQUIPO DE COMPUTACION</v>
      </c>
      <c r="J41" s="98" t="str">
        <f t="shared" si="4"/>
        <v>Posgrado</v>
      </c>
      <c r="K41" s="98" t="s">
        <v>395</v>
      </c>
      <c r="L41" s="98"/>
    </row>
    <row r="42" spans="3:12" x14ac:dyDescent="0.25">
      <c r="C42" s="99" t="s">
        <v>75</v>
      </c>
      <c r="D42" s="151"/>
      <c r="E42" s="100">
        <v>5000</v>
      </c>
      <c r="F42" s="97">
        <f t="shared" si="3"/>
        <v>0</v>
      </c>
      <c r="G42" s="165"/>
      <c r="H42" s="101" t="s">
        <v>1014</v>
      </c>
      <c r="I42" s="101" t="str">
        <f>VLOOKUP(H42,Presupuesto!$B$11:$C$565,2,0)</f>
        <v>EQUIPO DE COMPUTACION</v>
      </c>
      <c r="J42" s="98" t="str">
        <f t="shared" si="4"/>
        <v>Posgrado</v>
      </c>
      <c r="K42" s="98" t="s">
        <v>395</v>
      </c>
      <c r="L42" s="98"/>
    </row>
    <row r="43" spans="3:12" x14ac:dyDescent="0.25">
      <c r="C43" s="99" t="s">
        <v>35</v>
      </c>
      <c r="D43" s="151"/>
      <c r="E43" s="100">
        <v>13000</v>
      </c>
      <c r="F43" s="97">
        <f t="shared" si="3"/>
        <v>0</v>
      </c>
      <c r="G43" s="165"/>
      <c r="H43" s="101" t="s">
        <v>1000</v>
      </c>
      <c r="I43" s="101" t="str">
        <f>VLOOKUP(H43,Presupuesto!$B$11:$C$565,2,0)</f>
        <v>EQUIPO DE TRANSPORTE TRACCION Y ELEVACION</v>
      </c>
      <c r="J43" s="98" t="str">
        <f t="shared" si="4"/>
        <v>Posgrado</v>
      </c>
      <c r="K43" s="98" t="s">
        <v>395</v>
      </c>
      <c r="L43" s="98"/>
    </row>
    <row r="44" spans="3:12" x14ac:dyDescent="0.25">
      <c r="C44" s="99" t="s">
        <v>76</v>
      </c>
      <c r="D44" s="151"/>
      <c r="E44" s="100">
        <v>15000</v>
      </c>
      <c r="F44" s="97">
        <f t="shared" si="3"/>
        <v>0</v>
      </c>
      <c r="G44" s="165"/>
      <c r="H44" s="101" t="s">
        <v>1000</v>
      </c>
      <c r="I44" s="101" t="str">
        <f>VLOOKUP(H44,Presupuesto!$B$11:$C$565,2,0)</f>
        <v>EQUIPO DE TRANSPORTE TRACCION Y ELEVACION</v>
      </c>
      <c r="J44" s="98" t="str">
        <f t="shared" si="4"/>
        <v>Posgrado</v>
      </c>
      <c r="K44" s="98" t="s">
        <v>395</v>
      </c>
      <c r="L44" s="98"/>
    </row>
    <row r="45" spans="3:12" x14ac:dyDescent="0.25">
      <c r="C45" s="99" t="s">
        <v>77</v>
      </c>
      <c r="D45" s="151"/>
      <c r="E45" s="100">
        <v>10000</v>
      </c>
      <c r="F45" s="97">
        <f t="shared" si="3"/>
        <v>0</v>
      </c>
      <c r="G45" s="165"/>
      <c r="H45" s="101" t="s">
        <v>1000</v>
      </c>
      <c r="I45" s="101" t="str">
        <f>VLOOKUP(H45,Presupuesto!$B$11:$C$565,2,0)</f>
        <v>EQUIPO DE TRANSPORTE TRACCION Y ELEVACION</v>
      </c>
      <c r="J45" s="98" t="str">
        <f t="shared" si="4"/>
        <v>Posgrado</v>
      </c>
      <c r="K45" s="98" t="s">
        <v>403</v>
      </c>
      <c r="L45" s="98"/>
    </row>
    <row r="46" spans="3:12" x14ac:dyDescent="0.25">
      <c r="C46" s="99" t="s">
        <v>78</v>
      </c>
      <c r="D46" s="151"/>
      <c r="E46" s="100">
        <v>10000</v>
      </c>
      <c r="F46" s="97">
        <f t="shared" si="3"/>
        <v>0</v>
      </c>
      <c r="G46" s="165"/>
      <c r="H46" s="101" t="s">
        <v>1046</v>
      </c>
      <c r="I46" s="101" t="str">
        <f>VLOOKUP(H46,Presupuesto!$B$11:$C$565,2,0)</f>
        <v>APLICACIONES INFORMATICAS</v>
      </c>
      <c r="J46" s="98" t="str">
        <f t="shared" si="4"/>
        <v>Posgrado</v>
      </c>
      <c r="K46" s="98" t="s">
        <v>399</v>
      </c>
      <c r="L46" s="98"/>
    </row>
    <row r="47" spans="3:12" x14ac:dyDescent="0.25">
      <c r="C47" s="109" t="s">
        <v>79</v>
      </c>
      <c r="D47" s="151"/>
      <c r="E47" s="100">
        <v>2000</v>
      </c>
      <c r="F47" s="97">
        <f t="shared" si="3"/>
        <v>0</v>
      </c>
      <c r="G47" s="165"/>
      <c r="H47" s="110" t="s">
        <v>1014</v>
      </c>
      <c r="I47" s="110" t="str">
        <f>VLOOKUP(H47,Presupuesto!$B$11:$C$565,2,0)</f>
        <v>EQUIPO DE COMPUTACION</v>
      </c>
      <c r="J47" s="98" t="str">
        <f t="shared" si="4"/>
        <v>Posgrado</v>
      </c>
      <c r="K47" s="98" t="s">
        <v>395</v>
      </c>
      <c r="L47" s="98"/>
    </row>
    <row r="48" spans="3:12" x14ac:dyDescent="0.25">
      <c r="C48" s="109" t="s">
        <v>1481</v>
      </c>
      <c r="D48" s="151"/>
      <c r="E48" s="100">
        <v>1500</v>
      </c>
      <c r="F48" s="97">
        <f t="shared" si="3"/>
        <v>0</v>
      </c>
      <c r="G48" s="165"/>
      <c r="H48" s="110" t="s">
        <v>946</v>
      </c>
      <c r="I48" s="110" t="str">
        <f>VLOOKUP(H48,Presupuesto!$B$11:$C$565,2,0)</f>
        <v>UTILES Y MATERIALES ELECTRICOS</v>
      </c>
      <c r="J48" s="98" t="str">
        <f t="shared" si="4"/>
        <v>Posgrado</v>
      </c>
      <c r="K48" s="98" t="s">
        <v>395</v>
      </c>
      <c r="L48" s="98"/>
    </row>
    <row r="49" spans="3:12" x14ac:dyDescent="0.25">
      <c r="C49" s="109" t="s">
        <v>80</v>
      </c>
      <c r="D49" s="151"/>
      <c r="E49" s="100">
        <v>1500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81</v>
      </c>
      <c r="D50" s="151"/>
      <c r="E50" s="100">
        <v>500</v>
      </c>
      <c r="F50" s="97">
        <f t="shared" si="3"/>
        <v>0</v>
      </c>
      <c r="G50" s="165"/>
      <c r="H50" s="110" t="s">
        <v>955</v>
      </c>
      <c r="I50" s="110" t="str">
        <f>VLOOKUP(H50,Presupuesto!$B$11:$C$565,2,0)</f>
        <v>OTROS RESPUESTOS Y ACCESORIOS MENORES</v>
      </c>
      <c r="J50" s="98" t="str">
        <f t="shared" si="4"/>
        <v>Posgrado</v>
      </c>
      <c r="K50" s="98" t="s">
        <v>395</v>
      </c>
      <c r="L50" s="98"/>
    </row>
    <row r="51" spans="3:12" ht="15.75" thickBot="1" x14ac:dyDescent="0.3">
      <c r="C51" s="102" t="s">
        <v>82</v>
      </c>
      <c r="D51" s="159"/>
      <c r="E51" s="104">
        <v>20</v>
      </c>
      <c r="F51" s="105">
        <f t="shared" si="3"/>
        <v>0</v>
      </c>
      <c r="G51" s="162"/>
      <c r="H51" s="106" t="s">
        <v>955</v>
      </c>
      <c r="I51" s="106" t="str">
        <f>VLOOKUP(H51,Presupuesto!$B$11:$C$565,2,0)</f>
        <v>OTROS RESPUESTOS Y ACCESORIOS MENORES</v>
      </c>
      <c r="J51" s="106" t="str">
        <f t="shared" si="4"/>
        <v>Posgrado</v>
      </c>
      <c r="K51" s="124" t="s">
        <v>394</v>
      </c>
      <c r="L51" s="124"/>
    </row>
    <row r="53" spans="3:12" ht="15.75" thickBot="1" x14ac:dyDescent="0.3"/>
    <row r="54" spans="3:12" ht="15.75" thickBot="1" x14ac:dyDescent="0.3">
      <c r="C54" s="29" t="s">
        <v>43</v>
      </c>
      <c r="D54" s="108">
        <f>SUM(F61:F74)</f>
        <v>0</v>
      </c>
      <c r="F54" s="70"/>
      <c r="G54" s="79"/>
      <c r="H54" s="70"/>
      <c r="I54" s="70"/>
    </row>
    <row r="55" spans="3:12" x14ac:dyDescent="0.25">
      <c r="C55" s="70"/>
      <c r="D55" s="31"/>
      <c r="E55" s="93"/>
      <c r="F55" s="93"/>
      <c r="G55" s="93"/>
      <c r="H55" s="76"/>
      <c r="I55" s="76"/>
      <c r="J55" s="76"/>
      <c r="K55" s="112"/>
    </row>
    <row r="56" spans="3:12" x14ac:dyDescent="0.25">
      <c r="C56" s="70"/>
      <c r="D56" s="31"/>
      <c r="E56" s="93"/>
      <c r="F56" s="93"/>
      <c r="G56" s="93"/>
      <c r="H56" s="76"/>
      <c r="I56" s="76"/>
      <c r="J56" s="76"/>
      <c r="K56" s="112"/>
    </row>
    <row r="57" spans="3:12" ht="15.75" x14ac:dyDescent="0.25">
      <c r="C57" s="202" t="s">
        <v>392</v>
      </c>
      <c r="D57" s="370"/>
      <c r="E57" s="93"/>
      <c r="F57" s="93"/>
      <c r="G57" s="93"/>
      <c r="H57" s="76"/>
      <c r="I57" s="76"/>
      <c r="J57" s="76"/>
      <c r="K57" s="112"/>
    </row>
    <row r="58" spans="3:12" ht="18.75" x14ac:dyDescent="0.25">
      <c r="C58" s="211"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Posgrado'!$E:$F,2,FALSE),IFERROR(VLOOKUP(D57,'16. Desa. del Sistema Educ.Sup.'!$E:$F,2,FALSE),IFERROR(VLOOKUP(D57,'9. Cultura de Inno. Insti...'!$E:$F,2,FALSE),VLOOKUP(D57,'7. Lo Esencial de la Reforma U.'!$E:$F,2,0))))))))))))))))</f>
        <v>#N/A</v>
      </c>
      <c r="D58" s="31"/>
      <c r="E58" s="93"/>
      <c r="F58" s="93"/>
      <c r="G58" s="93"/>
      <c r="H58" s="76"/>
      <c r="I58" s="76"/>
      <c r="J58" s="76"/>
      <c r="K58" s="112"/>
    </row>
    <row r="59" spans="3:12" x14ac:dyDescent="0.25">
      <c r="F59" s="93"/>
      <c r="G59" s="76"/>
      <c r="H59" s="76"/>
      <c r="I59" s="76"/>
    </row>
    <row r="60" spans="3:12" ht="30.75" thickBot="1" x14ac:dyDescent="0.3">
      <c r="C60" s="149" t="s">
        <v>44</v>
      </c>
      <c r="D60" s="149" t="s">
        <v>55</v>
      </c>
      <c r="E60" s="149" t="s">
        <v>57</v>
      </c>
      <c r="F60" s="150" t="s">
        <v>27</v>
      </c>
      <c r="G60" s="150" t="s">
        <v>131</v>
      </c>
      <c r="H60" s="149" t="s">
        <v>46</v>
      </c>
      <c r="I60" s="149" t="s">
        <v>132</v>
      </c>
      <c r="J60" s="149" t="s">
        <v>410</v>
      </c>
      <c r="K60" s="149" t="s">
        <v>411</v>
      </c>
      <c r="L60" s="149" t="s">
        <v>464</v>
      </c>
    </row>
    <row r="61" spans="3:12" ht="15.75" thickBot="1" x14ac:dyDescent="0.3">
      <c r="C61" s="306" t="s">
        <v>1339</v>
      </c>
      <c r="D61" s="158"/>
      <c r="E61" s="96">
        <f>HLOOKUP($C61,$CB$2:$CE$3,2,0)</f>
        <v>15000</v>
      </c>
      <c r="F61" s="97">
        <f>D61*E61</f>
        <v>0</v>
      </c>
      <c r="G61" s="165"/>
      <c r="H61" s="98" t="s">
        <v>1014</v>
      </c>
      <c r="I61" s="98" t="str">
        <f>VLOOKUP(H61,Presupuesto!$B$11:$C$565,2,0)</f>
        <v>EQUIPO DE COMPUTACION</v>
      </c>
      <c r="J61" s="219" t="s">
        <v>1453</v>
      </c>
      <c r="K61" s="98" t="s">
        <v>394</v>
      </c>
      <c r="L61" s="98"/>
    </row>
    <row r="62" spans="3:12" x14ac:dyDescent="0.25">
      <c r="C62" s="306" t="s">
        <v>1337</v>
      </c>
      <c r="D62" s="151"/>
      <c r="E62" s="96">
        <f>HLOOKUP($C62,$CB$2:$CE$3,2,0)</f>
        <v>35000</v>
      </c>
      <c r="F62" s="97">
        <f>D62*E62</f>
        <v>0</v>
      </c>
      <c r="G62" s="165"/>
      <c r="H62" s="101" t="s">
        <v>1014</v>
      </c>
      <c r="I62" s="101" t="str">
        <f>VLOOKUP(H62,Presupuesto!$B$11:$C$565,2,0)</f>
        <v>EQUIPO DE COMPUTACION</v>
      </c>
      <c r="J62" s="98" t="str">
        <f>$J$61</f>
        <v>Posgrado</v>
      </c>
      <c r="K62" s="98" t="s">
        <v>412</v>
      </c>
      <c r="L62" s="98"/>
    </row>
    <row r="63" spans="3:12" x14ac:dyDescent="0.25">
      <c r="C63" s="99" t="s">
        <v>73</v>
      </c>
      <c r="D63" s="151"/>
      <c r="E63" s="100">
        <v>4000</v>
      </c>
      <c r="F63" s="97">
        <f t="shared" ref="F63:F74" si="5">D63*E63</f>
        <v>0</v>
      </c>
      <c r="G63" s="165"/>
      <c r="H63" s="101" t="s">
        <v>986</v>
      </c>
      <c r="I63" s="101" t="str">
        <f>VLOOKUP(H63,Presupuesto!$B$11:$C$565,2,0)</f>
        <v>EQUIPOS VARIOS DE OFICINA</v>
      </c>
      <c r="J63" s="98" t="str">
        <f t="shared" ref="J63:J74" si="6">$J$61</f>
        <v>Posgrado</v>
      </c>
      <c r="K63" s="98" t="s">
        <v>395</v>
      </c>
      <c r="L63" s="98"/>
    </row>
    <row r="64" spans="3:12" x14ac:dyDescent="0.25">
      <c r="C64" s="99" t="s">
        <v>74</v>
      </c>
      <c r="D64" s="151"/>
      <c r="E64" s="100">
        <v>8000</v>
      </c>
      <c r="F64" s="97">
        <f t="shared" si="5"/>
        <v>0</v>
      </c>
      <c r="G64" s="165"/>
      <c r="H64" s="101" t="s">
        <v>1014</v>
      </c>
      <c r="I64" s="101" t="str">
        <f>VLOOKUP(H64,Presupuesto!$B$11:$C$565,2,0)</f>
        <v>EQUIPO DE COMPUTACION</v>
      </c>
      <c r="J64" s="98" t="str">
        <f t="shared" si="6"/>
        <v>Posgrado</v>
      </c>
      <c r="K64" s="98" t="s">
        <v>395</v>
      </c>
      <c r="L64" s="98"/>
    </row>
    <row r="65" spans="3:12" x14ac:dyDescent="0.25">
      <c r="C65" s="99" t="s">
        <v>75</v>
      </c>
      <c r="D65" s="151"/>
      <c r="E65" s="100">
        <v>5000</v>
      </c>
      <c r="F65" s="97">
        <f t="shared" si="5"/>
        <v>0</v>
      </c>
      <c r="G65" s="165"/>
      <c r="H65" s="101" t="s">
        <v>1014</v>
      </c>
      <c r="I65" s="101" t="str">
        <f>VLOOKUP(H65,Presupuesto!$B$11:$C$565,2,0)</f>
        <v>EQUIPO DE COMPUTACION</v>
      </c>
      <c r="J65" s="98" t="str">
        <f t="shared" si="6"/>
        <v>Posgrado</v>
      </c>
      <c r="K65" s="98" t="s">
        <v>395</v>
      </c>
      <c r="L65" s="98"/>
    </row>
    <row r="66" spans="3:12" x14ac:dyDescent="0.25">
      <c r="C66" s="99" t="s">
        <v>35</v>
      </c>
      <c r="D66" s="151"/>
      <c r="E66" s="100">
        <v>13000</v>
      </c>
      <c r="F66" s="97">
        <f t="shared" si="5"/>
        <v>0</v>
      </c>
      <c r="G66" s="165"/>
      <c r="H66" s="101" t="s">
        <v>1000</v>
      </c>
      <c r="I66" s="101" t="str">
        <f>VLOOKUP(H66,Presupuesto!$B$11:$C$565,2,0)</f>
        <v>EQUIPO DE TRANSPORTE TRACCION Y ELEVACION</v>
      </c>
      <c r="J66" s="98" t="str">
        <f t="shared" si="6"/>
        <v>Posgrado</v>
      </c>
      <c r="K66" s="98" t="s">
        <v>395</v>
      </c>
      <c r="L66" s="98"/>
    </row>
    <row r="67" spans="3:12" x14ac:dyDescent="0.25">
      <c r="C67" s="99" t="s">
        <v>76</v>
      </c>
      <c r="D67" s="151"/>
      <c r="E67" s="100">
        <v>15000</v>
      </c>
      <c r="F67" s="97">
        <f t="shared" si="5"/>
        <v>0</v>
      </c>
      <c r="G67" s="165"/>
      <c r="H67" s="101" t="s">
        <v>1000</v>
      </c>
      <c r="I67" s="101" t="str">
        <f>VLOOKUP(H67,Presupuesto!$B$11:$C$565,2,0)</f>
        <v>EQUIPO DE TRANSPORTE TRACCION Y ELEVACION</v>
      </c>
      <c r="J67" s="98" t="str">
        <f t="shared" si="6"/>
        <v>Posgrado</v>
      </c>
      <c r="K67" s="98" t="s">
        <v>395</v>
      </c>
      <c r="L67" s="98"/>
    </row>
    <row r="68" spans="3:12" x14ac:dyDescent="0.25">
      <c r="C68" s="99" t="s">
        <v>77</v>
      </c>
      <c r="D68" s="151"/>
      <c r="E68" s="100">
        <v>10000</v>
      </c>
      <c r="F68" s="97">
        <f t="shared" si="5"/>
        <v>0</v>
      </c>
      <c r="G68" s="165"/>
      <c r="H68" s="101" t="s">
        <v>1000</v>
      </c>
      <c r="I68" s="101" t="str">
        <f>VLOOKUP(H68,Presupuesto!$B$11:$C$565,2,0)</f>
        <v>EQUIPO DE TRANSPORTE TRACCION Y ELEVACION</v>
      </c>
      <c r="J68" s="98" t="str">
        <f t="shared" si="6"/>
        <v>Posgrado</v>
      </c>
      <c r="K68" s="98" t="s">
        <v>403</v>
      </c>
      <c r="L68" s="98"/>
    </row>
    <row r="69" spans="3:12" x14ac:dyDescent="0.25">
      <c r="C69" s="99" t="s">
        <v>78</v>
      </c>
      <c r="D69" s="151"/>
      <c r="E69" s="100">
        <v>10000</v>
      </c>
      <c r="F69" s="97">
        <f t="shared" si="5"/>
        <v>0</v>
      </c>
      <c r="G69" s="165"/>
      <c r="H69" s="101" t="s">
        <v>1046</v>
      </c>
      <c r="I69" s="101" t="str">
        <f>VLOOKUP(H69,Presupuesto!$B$11:$C$565,2,0)</f>
        <v>APLICACIONES INFORMATICAS</v>
      </c>
      <c r="J69" s="98" t="str">
        <f t="shared" si="6"/>
        <v>Posgrado</v>
      </c>
      <c r="K69" s="98" t="s">
        <v>399</v>
      </c>
      <c r="L69" s="98"/>
    </row>
    <row r="70" spans="3:12" x14ac:dyDescent="0.25">
      <c r="C70" s="109" t="s">
        <v>79</v>
      </c>
      <c r="D70" s="151"/>
      <c r="E70" s="100">
        <v>2000</v>
      </c>
      <c r="F70" s="97">
        <f t="shared" si="5"/>
        <v>0</v>
      </c>
      <c r="G70" s="165"/>
      <c r="H70" s="110" t="s">
        <v>1014</v>
      </c>
      <c r="I70" s="110" t="str">
        <f>VLOOKUP(H70,Presupuesto!$B$11:$C$565,2,0)</f>
        <v>EQUIPO DE COMPUTACION</v>
      </c>
      <c r="J70" s="98" t="str">
        <f t="shared" si="6"/>
        <v>Posgrado</v>
      </c>
      <c r="K70" s="98" t="s">
        <v>395</v>
      </c>
      <c r="L70" s="98"/>
    </row>
    <row r="71" spans="3:12" x14ac:dyDescent="0.25">
      <c r="C71" s="109" t="s">
        <v>1481</v>
      </c>
      <c r="D71" s="151"/>
      <c r="E71" s="100">
        <v>1500</v>
      </c>
      <c r="F71" s="97">
        <f t="shared" si="5"/>
        <v>0</v>
      </c>
      <c r="G71" s="165"/>
      <c r="H71" s="110" t="s">
        <v>946</v>
      </c>
      <c r="I71" s="110" t="str">
        <f>VLOOKUP(H71,Presupuesto!$B$11:$C$565,2,0)</f>
        <v>UTILES Y MATERIALES ELECTRICOS</v>
      </c>
      <c r="J71" s="98" t="str">
        <f t="shared" si="6"/>
        <v>Posgrado</v>
      </c>
      <c r="K71" s="98" t="s">
        <v>395</v>
      </c>
      <c r="L71" s="98"/>
    </row>
    <row r="72" spans="3:12" x14ac:dyDescent="0.25">
      <c r="C72" s="109" t="s">
        <v>80</v>
      </c>
      <c r="D72" s="151"/>
      <c r="E72" s="100">
        <v>1500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81</v>
      </c>
      <c r="D73" s="151"/>
      <c r="E73" s="100">
        <v>500</v>
      </c>
      <c r="F73" s="97">
        <f t="shared" si="5"/>
        <v>0</v>
      </c>
      <c r="G73" s="165"/>
      <c r="H73" s="110" t="s">
        <v>955</v>
      </c>
      <c r="I73" s="110" t="str">
        <f>VLOOKUP(H73,Presupuesto!$B$11:$C$565,2,0)</f>
        <v>OTROS RESPUESTOS Y ACCESORIOS MENORES</v>
      </c>
      <c r="J73" s="98" t="str">
        <f t="shared" si="6"/>
        <v>Posgrado</v>
      </c>
      <c r="K73" s="98" t="s">
        <v>395</v>
      </c>
      <c r="L73" s="98"/>
    </row>
    <row r="74" spans="3:12" ht="15.75" thickBot="1" x14ac:dyDescent="0.3">
      <c r="C74" s="102" t="s">
        <v>82</v>
      </c>
      <c r="D74" s="159"/>
      <c r="E74" s="104">
        <v>20</v>
      </c>
      <c r="F74" s="105">
        <f t="shared" si="5"/>
        <v>0</v>
      </c>
      <c r="G74" s="162"/>
      <c r="H74" s="106" t="s">
        <v>955</v>
      </c>
      <c r="I74" s="106" t="str">
        <f>VLOOKUP(H74,Presupuesto!$B$11:$C$565,2,0)</f>
        <v>OTROS RESPUESTOS Y ACCESORIOS MENORES</v>
      </c>
      <c r="J74" s="106" t="str">
        <f t="shared" si="6"/>
        <v>Posgrado</v>
      </c>
      <c r="K74" s="124" t="s">
        <v>394</v>
      </c>
      <c r="L74" s="124"/>
    </row>
    <row r="75" spans="3:12" x14ac:dyDescent="0.25">
      <c r="F75" s="93"/>
      <c r="G75" s="76"/>
      <c r="H75" s="76"/>
      <c r="I75" s="76"/>
    </row>
    <row r="76" spans="3:12" ht="15.75" thickBot="1" x14ac:dyDescent="0.3"/>
    <row r="77" spans="3:12" ht="15.75" thickBot="1" x14ac:dyDescent="0.3">
      <c r="C77" s="29" t="s">
        <v>43</v>
      </c>
      <c r="D77" s="108">
        <f>SUM(F84:F97)</f>
        <v>0</v>
      </c>
      <c r="F77" s="70"/>
      <c r="G77" s="79"/>
      <c r="H77" s="70"/>
      <c r="I77" s="70"/>
    </row>
    <row r="78" spans="3:12" x14ac:dyDescent="0.25">
      <c r="C78" s="70"/>
      <c r="D78" s="31"/>
      <c r="E78" s="93"/>
      <c r="F78" s="93"/>
      <c r="G78" s="93"/>
      <c r="H78" s="76"/>
      <c r="I78" s="76"/>
      <c r="J78" s="76"/>
      <c r="K78" s="112"/>
    </row>
    <row r="79" spans="3:12" x14ac:dyDescent="0.25">
      <c r="C79" s="70"/>
      <c r="D79" s="31"/>
      <c r="E79" s="93"/>
      <c r="F79" s="93"/>
      <c r="G79" s="93"/>
      <c r="H79" s="76"/>
      <c r="I79" s="76"/>
      <c r="J79" s="76"/>
      <c r="K79" s="112"/>
    </row>
    <row r="80" spans="3:12" ht="15.75" x14ac:dyDescent="0.25">
      <c r="C80" s="202" t="s">
        <v>392</v>
      </c>
      <c r="D80" s="370"/>
      <c r="E80" s="93"/>
      <c r="F80" s="93"/>
      <c r="G80" s="93"/>
      <c r="H80" s="76"/>
      <c r="I80" s="76"/>
      <c r="J80" s="76"/>
      <c r="K80" s="112"/>
    </row>
    <row r="81" spans="3:12" ht="18.75" x14ac:dyDescent="0.25">
      <c r="C81" s="211" t="e">
        <f>IFERROR(VLOOKUP(D80,'1. Desarrollo e Innov. Curricu.'!$E:$F,2,FALSE),IFERROR(VLOOKUP(D80,'2. Investigación Científica'!$E:$F,2,FALSE),IFERROR(VLOOKUP(D80,'3. Vinculación Univ. Sociedad'!$E:$F,2,FALSE),IFERROR(VLOOKUP(D80,'4. Docencia y Profesorado Univ.'!$E:$F,2,FALSE),IFERROR(VLOOKUP(D80,'5. Estudiantes y Graduados'!$E:$F,2,FALSE),IFERROR(VLOOKUP(D80,'11. Gestion Administrativa'!$E:$F,2,FALSE),IFERROR(VLOOKUP(D80,'13. Gestión Académica'!$E:$F,2,FALSE),IFERROR(VLOOKUP(D80,'8. Asegura. de la Calid. y M'!$E:$F,2,FALSE),IFERROR(VLOOKUP(D80,'6. Gestión del Conocimiento'!$E:$F,2,FALSE),IFERROR(VLOOKUP(D80,'15. Gobernabilidad y Proceso...'!$E:$F,2,FALSE),IFERROR(VLOOKUP(D80,'12. Gestión del Talento Humano'!$E:$F,2,FALSE),IFERROR(VLOOKUP(D80,'14. Internacional... de la E.S.'!$E:$F,2,FALSE),IFERROR(VLOOKUP(D80,'10. Posgrado'!$E:$F,2,FALSE),IFERROR(VLOOKUP(D80,'16. Desa. del Sistema Educ.Sup.'!$E:$F,2,FALSE),IFERROR(VLOOKUP(D80,'9. Cultura de Inno. Insti...'!$E:$F,2,FALSE),VLOOKUP(D80,'7. Lo Esencial de la Reforma U.'!$E:$F,2,0))))))))))))))))</f>
        <v>#N/A</v>
      </c>
      <c r="D81" s="31"/>
      <c r="E81" s="93"/>
      <c r="F81" s="93"/>
      <c r="G81" s="93"/>
      <c r="H81" s="76"/>
      <c r="I81" s="76"/>
      <c r="J81" s="76"/>
      <c r="K81" s="112"/>
    </row>
    <row r="82" spans="3:12" x14ac:dyDescent="0.25">
      <c r="F82" s="93"/>
      <c r="G82" s="76"/>
      <c r="H82" s="76"/>
      <c r="I82" s="76"/>
    </row>
    <row r="83" spans="3:12" ht="30.75" thickBot="1" x14ac:dyDescent="0.3">
      <c r="C83" s="149" t="s">
        <v>44</v>
      </c>
      <c r="D83" s="149" t="s">
        <v>55</v>
      </c>
      <c r="E83" s="149" t="s">
        <v>57</v>
      </c>
      <c r="F83" s="150" t="s">
        <v>27</v>
      </c>
      <c r="G83" s="150" t="s">
        <v>131</v>
      </c>
      <c r="H83" s="149" t="s">
        <v>46</v>
      </c>
      <c r="I83" s="149" t="s">
        <v>132</v>
      </c>
      <c r="J83" s="149" t="s">
        <v>410</v>
      </c>
      <c r="K83" s="149" t="s">
        <v>411</v>
      </c>
      <c r="L83" s="149" t="s">
        <v>464</v>
      </c>
    </row>
    <row r="84" spans="3:12" ht="15.75" thickBot="1" x14ac:dyDescent="0.3">
      <c r="C84" s="306" t="s">
        <v>1339</v>
      </c>
      <c r="D84" s="158"/>
      <c r="E84" s="96">
        <f>HLOOKUP($C84,$CB$2:$CE$3,2,0)</f>
        <v>15000</v>
      </c>
      <c r="F84" s="97">
        <f>D84*E84</f>
        <v>0</v>
      </c>
      <c r="G84" s="165"/>
      <c r="H84" s="98" t="s">
        <v>1014</v>
      </c>
      <c r="I84" s="98" t="str">
        <f>VLOOKUP(H84,Presupuesto!$B$11:$C$565,2,0)</f>
        <v>EQUIPO DE COMPUTACION</v>
      </c>
      <c r="J84" s="219" t="s">
        <v>1453</v>
      </c>
      <c r="K84" s="98" t="s">
        <v>394</v>
      </c>
      <c r="L84" s="98"/>
    </row>
    <row r="85" spans="3:12" x14ac:dyDescent="0.25">
      <c r="C85" s="306" t="s">
        <v>1337</v>
      </c>
      <c r="D85" s="151"/>
      <c r="E85" s="96">
        <f>HLOOKUP($C85,$CB$2:$CE$3,2,0)</f>
        <v>35000</v>
      </c>
      <c r="F85" s="97">
        <f>D85*E85</f>
        <v>0</v>
      </c>
      <c r="G85" s="165"/>
      <c r="H85" s="101" t="s">
        <v>1014</v>
      </c>
      <c r="I85" s="101" t="str">
        <f>VLOOKUP(H85,Presupuesto!$B$11:$C$565,2,0)</f>
        <v>EQUIPO DE COMPUTACION</v>
      </c>
      <c r="J85" s="98" t="str">
        <f>$J$84</f>
        <v>Posgrado</v>
      </c>
      <c r="K85" s="98" t="s">
        <v>412</v>
      </c>
      <c r="L85" s="98"/>
    </row>
    <row r="86" spans="3:12" x14ac:dyDescent="0.25">
      <c r="C86" s="99" t="s">
        <v>73</v>
      </c>
      <c r="D86" s="151"/>
      <c r="E86" s="100">
        <v>4000</v>
      </c>
      <c r="F86" s="97">
        <f t="shared" ref="F86:F97" si="7">D86*E86</f>
        <v>0</v>
      </c>
      <c r="G86" s="165"/>
      <c r="H86" s="101" t="s">
        <v>986</v>
      </c>
      <c r="I86" s="101" t="str">
        <f>VLOOKUP(H86,Presupuesto!$B$11:$C$565,2,0)</f>
        <v>EQUIPOS VARIOS DE OFICINA</v>
      </c>
      <c r="J86" s="98" t="str">
        <f t="shared" ref="J86:J97" si="8">$J$84</f>
        <v>Posgrado</v>
      </c>
      <c r="K86" s="98" t="s">
        <v>395</v>
      </c>
      <c r="L86" s="98"/>
    </row>
    <row r="87" spans="3:12" x14ac:dyDescent="0.25">
      <c r="C87" s="99" t="s">
        <v>74</v>
      </c>
      <c r="D87" s="151"/>
      <c r="E87" s="100">
        <v>8000</v>
      </c>
      <c r="F87" s="97">
        <f t="shared" si="7"/>
        <v>0</v>
      </c>
      <c r="G87" s="165"/>
      <c r="H87" s="101" t="s">
        <v>1014</v>
      </c>
      <c r="I87" s="101" t="str">
        <f>VLOOKUP(H87,Presupuesto!$B$11:$C$565,2,0)</f>
        <v>EQUIPO DE COMPUTACION</v>
      </c>
      <c r="J87" s="98" t="str">
        <f t="shared" si="8"/>
        <v>Posgrado</v>
      </c>
      <c r="K87" s="98" t="s">
        <v>395</v>
      </c>
      <c r="L87" s="98"/>
    </row>
    <row r="88" spans="3:12" x14ac:dyDescent="0.25">
      <c r="C88" s="99" t="s">
        <v>75</v>
      </c>
      <c r="D88" s="151"/>
      <c r="E88" s="100">
        <v>5000</v>
      </c>
      <c r="F88" s="97">
        <f t="shared" si="7"/>
        <v>0</v>
      </c>
      <c r="G88" s="165"/>
      <c r="H88" s="101" t="s">
        <v>1014</v>
      </c>
      <c r="I88" s="101" t="str">
        <f>VLOOKUP(H88,Presupuesto!$B$11:$C$565,2,0)</f>
        <v>EQUIPO DE COMPUTACION</v>
      </c>
      <c r="J88" s="98" t="str">
        <f t="shared" si="8"/>
        <v>Posgrado</v>
      </c>
      <c r="K88" s="98" t="s">
        <v>395</v>
      </c>
      <c r="L88" s="98"/>
    </row>
    <row r="89" spans="3:12" x14ac:dyDescent="0.25">
      <c r="C89" s="99" t="s">
        <v>35</v>
      </c>
      <c r="D89" s="151"/>
      <c r="E89" s="100">
        <v>13000</v>
      </c>
      <c r="F89" s="97">
        <f t="shared" si="7"/>
        <v>0</v>
      </c>
      <c r="G89" s="165"/>
      <c r="H89" s="101" t="s">
        <v>1000</v>
      </c>
      <c r="I89" s="101" t="str">
        <f>VLOOKUP(H89,Presupuesto!$B$11:$C$565,2,0)</f>
        <v>EQUIPO DE TRANSPORTE TRACCION Y ELEVACION</v>
      </c>
      <c r="J89" s="98" t="str">
        <f t="shared" si="8"/>
        <v>Posgrado</v>
      </c>
      <c r="K89" s="98" t="s">
        <v>395</v>
      </c>
      <c r="L89" s="98"/>
    </row>
    <row r="90" spans="3:12" x14ac:dyDescent="0.25">
      <c r="C90" s="99" t="s">
        <v>76</v>
      </c>
      <c r="D90" s="151"/>
      <c r="E90" s="100">
        <v>15000</v>
      </c>
      <c r="F90" s="97">
        <f t="shared" si="7"/>
        <v>0</v>
      </c>
      <c r="G90" s="165"/>
      <c r="H90" s="101" t="s">
        <v>1000</v>
      </c>
      <c r="I90" s="101" t="str">
        <f>VLOOKUP(H90,Presupuesto!$B$11:$C$565,2,0)</f>
        <v>EQUIPO DE TRANSPORTE TRACCION Y ELEVACION</v>
      </c>
      <c r="J90" s="98" t="str">
        <f t="shared" si="8"/>
        <v>Posgrado</v>
      </c>
      <c r="K90" s="98" t="s">
        <v>395</v>
      </c>
      <c r="L90" s="98"/>
    </row>
    <row r="91" spans="3:12" x14ac:dyDescent="0.25">
      <c r="C91" s="99" t="s">
        <v>77</v>
      </c>
      <c r="D91" s="151"/>
      <c r="E91" s="100">
        <v>10000</v>
      </c>
      <c r="F91" s="97">
        <f t="shared" si="7"/>
        <v>0</v>
      </c>
      <c r="G91" s="165"/>
      <c r="H91" s="101" t="s">
        <v>1000</v>
      </c>
      <c r="I91" s="101" t="str">
        <f>VLOOKUP(H91,Presupuesto!$B$11:$C$565,2,0)</f>
        <v>EQUIPO DE TRANSPORTE TRACCION Y ELEVACION</v>
      </c>
      <c r="J91" s="98" t="str">
        <f t="shared" si="8"/>
        <v>Posgrado</v>
      </c>
      <c r="K91" s="98" t="s">
        <v>403</v>
      </c>
      <c r="L91" s="98"/>
    </row>
    <row r="92" spans="3:12" x14ac:dyDescent="0.25">
      <c r="C92" s="99" t="s">
        <v>78</v>
      </c>
      <c r="D92" s="151"/>
      <c r="E92" s="100">
        <v>10000</v>
      </c>
      <c r="F92" s="97">
        <f t="shared" si="7"/>
        <v>0</v>
      </c>
      <c r="G92" s="165"/>
      <c r="H92" s="101" t="s">
        <v>1046</v>
      </c>
      <c r="I92" s="101" t="str">
        <f>VLOOKUP(H92,Presupuesto!$B$11:$C$565,2,0)</f>
        <v>APLICACIONES INFORMATICAS</v>
      </c>
      <c r="J92" s="98" t="str">
        <f t="shared" si="8"/>
        <v>Posgrado</v>
      </c>
      <c r="K92" s="98" t="s">
        <v>399</v>
      </c>
      <c r="L92" s="98"/>
    </row>
    <row r="93" spans="3:12" x14ac:dyDescent="0.25">
      <c r="C93" s="109" t="s">
        <v>79</v>
      </c>
      <c r="D93" s="151"/>
      <c r="E93" s="100">
        <v>2000</v>
      </c>
      <c r="F93" s="97">
        <f t="shared" si="7"/>
        <v>0</v>
      </c>
      <c r="G93" s="165"/>
      <c r="H93" s="110" t="s">
        <v>1014</v>
      </c>
      <c r="I93" s="110" t="str">
        <f>VLOOKUP(H93,Presupuesto!$B$11:$C$565,2,0)</f>
        <v>EQUIPO DE COMPUTACION</v>
      </c>
      <c r="J93" s="98" t="str">
        <f t="shared" si="8"/>
        <v>Posgrado</v>
      </c>
      <c r="K93" s="98" t="s">
        <v>395</v>
      </c>
      <c r="L93" s="98"/>
    </row>
    <row r="94" spans="3:12" x14ac:dyDescent="0.25">
      <c r="C94" s="109" t="s">
        <v>1481</v>
      </c>
      <c r="D94" s="151"/>
      <c r="E94" s="100">
        <v>1500</v>
      </c>
      <c r="F94" s="97">
        <f t="shared" si="7"/>
        <v>0</v>
      </c>
      <c r="G94" s="165"/>
      <c r="H94" s="110" t="s">
        <v>946</v>
      </c>
      <c r="I94" s="110" t="str">
        <f>VLOOKUP(H94,Presupuesto!$B$11:$C$565,2,0)</f>
        <v>UTILES Y MATERIALES ELECTRICOS</v>
      </c>
      <c r="J94" s="98" t="str">
        <f t="shared" si="8"/>
        <v>Posgrado</v>
      </c>
      <c r="K94" s="98" t="s">
        <v>395</v>
      </c>
      <c r="L94" s="98"/>
    </row>
    <row r="95" spans="3:12" x14ac:dyDescent="0.25">
      <c r="C95" s="109" t="s">
        <v>80</v>
      </c>
      <c r="D95" s="151"/>
      <c r="E95" s="100">
        <v>1500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81</v>
      </c>
      <c r="D96" s="151"/>
      <c r="E96" s="100">
        <v>500</v>
      </c>
      <c r="F96" s="97">
        <f t="shared" si="7"/>
        <v>0</v>
      </c>
      <c r="G96" s="165"/>
      <c r="H96" s="110" t="s">
        <v>955</v>
      </c>
      <c r="I96" s="110" t="str">
        <f>VLOOKUP(H96,Presupuesto!$B$11:$C$565,2,0)</f>
        <v>OTROS RESPUESTOS Y ACCESORIOS MENORES</v>
      </c>
      <c r="J96" s="98" t="str">
        <f t="shared" si="8"/>
        <v>Posgrado</v>
      </c>
      <c r="K96" s="98" t="s">
        <v>395</v>
      </c>
      <c r="L96" s="98"/>
    </row>
    <row r="97" spans="3:12" ht="15.75" thickBot="1" x14ac:dyDescent="0.3">
      <c r="C97" s="102" t="s">
        <v>82</v>
      </c>
      <c r="D97" s="159"/>
      <c r="E97" s="104">
        <v>20</v>
      </c>
      <c r="F97" s="105">
        <f t="shared" si="7"/>
        <v>0</v>
      </c>
      <c r="G97" s="162"/>
      <c r="H97" s="106" t="s">
        <v>955</v>
      </c>
      <c r="I97" s="106" t="str">
        <f>VLOOKUP(H97,Presupuesto!$B$11:$C$565,2,0)</f>
        <v>OTROS RESPUESTOS Y ACCESORIOS MENORES</v>
      </c>
      <c r="J97" s="106" t="str">
        <f t="shared" si="8"/>
        <v>Posgrado</v>
      </c>
      <c r="K97" s="124" t="s">
        <v>394</v>
      </c>
      <c r="L97" s="124"/>
    </row>
    <row r="99" spans="3:12" ht="15.75" thickBot="1" x14ac:dyDescent="0.3"/>
    <row r="100" spans="3:12" ht="15.75" thickBot="1" x14ac:dyDescent="0.3">
      <c r="C100" s="29" t="s">
        <v>43</v>
      </c>
      <c r="D100" s="108">
        <f>SUM(F107:F120)</f>
        <v>0</v>
      </c>
      <c r="F100" s="70"/>
      <c r="G100" s="79"/>
      <c r="H100" s="70"/>
      <c r="I100" s="70"/>
    </row>
    <row r="101" spans="3:12" x14ac:dyDescent="0.25">
      <c r="C101" s="70"/>
      <c r="D101" s="31"/>
      <c r="E101" s="93"/>
      <c r="F101" s="93"/>
      <c r="G101" s="93"/>
      <c r="H101" s="76"/>
      <c r="I101" s="76"/>
      <c r="J101" s="76"/>
      <c r="K101" s="112"/>
    </row>
    <row r="102" spans="3:12" x14ac:dyDescent="0.25">
      <c r="C102" s="70"/>
      <c r="D102" s="31"/>
      <c r="E102" s="93"/>
      <c r="F102" s="93"/>
      <c r="G102" s="93"/>
      <c r="H102" s="76"/>
      <c r="I102" s="76"/>
      <c r="J102" s="76"/>
      <c r="K102" s="112"/>
    </row>
    <row r="103" spans="3:12" ht="15.75" x14ac:dyDescent="0.25">
      <c r="C103" s="202" t="s">
        <v>392</v>
      </c>
      <c r="D103" s="370"/>
      <c r="E103" s="93"/>
      <c r="F103" s="93"/>
      <c r="G103" s="93"/>
      <c r="H103" s="76"/>
      <c r="I103" s="76"/>
      <c r="J103" s="76"/>
      <c r="K103" s="112"/>
    </row>
    <row r="104" spans="3:12" ht="18.75" x14ac:dyDescent="0.25">
      <c r="C104" s="211" t="e">
        <f>IFERROR(VLOOKUP(D103,'1. Desarrollo e Innov. Curricu.'!$E:$F,2,FALSE),IFERROR(VLOOKUP(D103,'2. Investigación Científica'!$E:$F,2,FALSE),IFERROR(VLOOKUP(D103,'3. Vinculación Univ. Sociedad'!$E:$F,2,FALSE),IFERROR(VLOOKUP(D103,'4. Docencia y Profesorado Univ.'!$E:$F,2,FALSE),IFERROR(VLOOKUP(D103,'5. Estudiantes y Graduados'!$E:$F,2,FALSE),IFERROR(VLOOKUP(D103,'11. Gestion Administrativa'!$E:$F,2,FALSE),IFERROR(VLOOKUP(D103,'13. Gestión Académica'!$E:$F,2,FALSE),IFERROR(VLOOKUP(D103,'8. Asegura. de la Calid. y M'!$E:$F,2,FALSE),IFERROR(VLOOKUP(D103,'6. Gestión del Conocimiento'!$E:$F,2,FALSE),IFERROR(VLOOKUP(D103,'15. Gobernabilidad y Proceso...'!$E:$F,2,FALSE),IFERROR(VLOOKUP(D103,'12. Gestión del Talento Humano'!$E:$F,2,FALSE),IFERROR(VLOOKUP(D103,'14. Internacional... de la E.S.'!$E:$F,2,FALSE),IFERROR(VLOOKUP(D103,'10. Posgrado'!$E:$F,2,FALSE),IFERROR(VLOOKUP(D103,'16. Desa. del Sistema Educ.Sup.'!$E:$F,2,FALSE),IFERROR(VLOOKUP(D103,'9. Cultura de Inno. Insti...'!$E:$F,2,FALSE),VLOOKUP(D103,'7. Lo Esencial de la Reforma U.'!$E:$F,2,0))))))))))))))))</f>
        <v>#N/A</v>
      </c>
      <c r="D104" s="31"/>
      <c r="E104" s="93"/>
      <c r="F104" s="93"/>
      <c r="G104" s="93"/>
      <c r="H104" s="76"/>
      <c r="I104" s="76"/>
      <c r="J104" s="76"/>
      <c r="K104" s="112"/>
    </row>
    <row r="105" spans="3:12" x14ac:dyDescent="0.25">
      <c r="F105" s="93"/>
      <c r="G105" s="76"/>
      <c r="H105" s="76"/>
      <c r="I105" s="76"/>
    </row>
    <row r="106" spans="3:12" ht="30.75" thickBot="1" x14ac:dyDescent="0.3">
      <c r="C106" s="149" t="s">
        <v>44</v>
      </c>
      <c r="D106" s="149" t="s">
        <v>55</v>
      </c>
      <c r="E106" s="149" t="s">
        <v>57</v>
      </c>
      <c r="F106" s="150" t="s">
        <v>27</v>
      </c>
      <c r="G106" s="150" t="s">
        <v>131</v>
      </c>
      <c r="H106" s="149" t="s">
        <v>46</v>
      </c>
      <c r="I106" s="149" t="s">
        <v>132</v>
      </c>
      <c r="J106" s="149" t="s">
        <v>410</v>
      </c>
      <c r="K106" s="149" t="s">
        <v>411</v>
      </c>
      <c r="L106" s="149" t="s">
        <v>464</v>
      </c>
    </row>
    <row r="107" spans="3:12" ht="15.75" thickBot="1" x14ac:dyDescent="0.3">
      <c r="C107" s="306" t="s">
        <v>1339</v>
      </c>
      <c r="D107" s="158"/>
      <c r="E107" s="96">
        <f>HLOOKUP($C107,$CB$2:$CE$3,2,0)</f>
        <v>15000</v>
      </c>
      <c r="F107" s="97">
        <f>D107*E107</f>
        <v>0</v>
      </c>
      <c r="G107" s="165"/>
      <c r="H107" s="98" t="s">
        <v>1014</v>
      </c>
      <c r="I107" s="98" t="str">
        <f>VLOOKUP(H107,Presupuesto!$B$11:$C$565,2,0)</f>
        <v>EQUIPO DE COMPUTACION</v>
      </c>
      <c r="J107" s="219" t="s">
        <v>1516</v>
      </c>
      <c r="K107" s="98" t="s">
        <v>394</v>
      </c>
      <c r="L107" s="98"/>
    </row>
    <row r="108" spans="3:12" x14ac:dyDescent="0.25">
      <c r="C108" s="306" t="s">
        <v>1337</v>
      </c>
      <c r="D108" s="151"/>
      <c r="E108" s="96">
        <f>HLOOKUP($C108,$CB$2:$CE$3,2,0)</f>
        <v>35000</v>
      </c>
      <c r="F108" s="97">
        <f>D108*E108</f>
        <v>0</v>
      </c>
      <c r="G108" s="165"/>
      <c r="H108" s="101" t="s">
        <v>1014</v>
      </c>
      <c r="I108" s="101" t="str">
        <f>VLOOKUP(H108,Presupuesto!$B$11:$C$565,2,0)</f>
        <v>EQUIPO DE COMPUTACION</v>
      </c>
      <c r="J108" s="98" t="str">
        <f>$J$107</f>
        <v>Gestión Tecnologías de Información y Comunicación</v>
      </c>
      <c r="K108" s="98" t="s">
        <v>412</v>
      </c>
      <c r="L108" s="98"/>
    </row>
    <row r="109" spans="3:12" x14ac:dyDescent="0.25">
      <c r="C109" s="99" t="s">
        <v>73</v>
      </c>
      <c r="D109" s="151"/>
      <c r="E109" s="100">
        <v>4000</v>
      </c>
      <c r="F109" s="97">
        <f t="shared" ref="F109:F120" si="9">D109*E109</f>
        <v>0</v>
      </c>
      <c r="G109" s="165"/>
      <c r="H109" s="101" t="s">
        <v>986</v>
      </c>
      <c r="I109" s="101" t="str">
        <f>VLOOKUP(H109,Presupuesto!$B$11:$C$565,2,0)</f>
        <v>EQUIPOS VARIOS DE OFICINA</v>
      </c>
      <c r="J109" s="98" t="str">
        <f t="shared" ref="J109:J120" si="10">$J$107</f>
        <v>Gestión Tecnologías de Información y Comunicación</v>
      </c>
      <c r="K109" s="98" t="s">
        <v>395</v>
      </c>
      <c r="L109" s="98"/>
    </row>
    <row r="110" spans="3:12" x14ac:dyDescent="0.25">
      <c r="C110" s="99" t="s">
        <v>74</v>
      </c>
      <c r="D110" s="151"/>
      <c r="E110" s="100">
        <v>8000</v>
      </c>
      <c r="F110" s="97">
        <f t="shared" si="9"/>
        <v>0</v>
      </c>
      <c r="G110" s="165"/>
      <c r="H110" s="101" t="s">
        <v>1014</v>
      </c>
      <c r="I110" s="101" t="str">
        <f>VLOOKUP(H110,Presupuesto!$B$11:$C$565,2,0)</f>
        <v>EQUIPO DE COMPUTACION</v>
      </c>
      <c r="J110" s="98" t="str">
        <f t="shared" si="10"/>
        <v>Gestión Tecnologías de Información y Comunicación</v>
      </c>
      <c r="K110" s="98" t="s">
        <v>395</v>
      </c>
      <c r="L110" s="98"/>
    </row>
    <row r="111" spans="3:12" x14ac:dyDescent="0.25">
      <c r="C111" s="99" t="s">
        <v>75</v>
      </c>
      <c r="D111" s="151"/>
      <c r="E111" s="100">
        <v>5000</v>
      </c>
      <c r="F111" s="97">
        <f t="shared" si="9"/>
        <v>0</v>
      </c>
      <c r="G111" s="165"/>
      <c r="H111" s="101" t="s">
        <v>1014</v>
      </c>
      <c r="I111" s="101" t="str">
        <f>VLOOKUP(H111,Presupuesto!$B$11:$C$565,2,0)</f>
        <v>EQUIPO DE COMPUTACION</v>
      </c>
      <c r="J111" s="98" t="str">
        <f t="shared" si="10"/>
        <v>Gestión Tecnologías de Información y Comunicación</v>
      </c>
      <c r="K111" s="98" t="s">
        <v>395</v>
      </c>
      <c r="L111" s="98"/>
    </row>
    <row r="112" spans="3:12" x14ac:dyDescent="0.25">
      <c r="C112" s="99" t="s">
        <v>35</v>
      </c>
      <c r="D112" s="151"/>
      <c r="E112" s="100">
        <v>13000</v>
      </c>
      <c r="F112" s="97">
        <f t="shared" si="9"/>
        <v>0</v>
      </c>
      <c r="G112" s="165"/>
      <c r="H112" s="101" t="s">
        <v>1000</v>
      </c>
      <c r="I112" s="101" t="str">
        <f>VLOOKUP(H112,Presupuesto!$B$11:$C$565,2,0)</f>
        <v>EQUIPO DE TRANSPORTE TRACCION Y ELEVACION</v>
      </c>
      <c r="J112" s="98" t="str">
        <f t="shared" si="10"/>
        <v>Gestión Tecnologías de Información y Comunicación</v>
      </c>
      <c r="K112" s="98" t="s">
        <v>395</v>
      </c>
      <c r="L112" s="98"/>
    </row>
    <row r="113" spans="3:12" x14ac:dyDescent="0.25">
      <c r="C113" s="99" t="s">
        <v>76</v>
      </c>
      <c r="D113" s="151"/>
      <c r="E113" s="100">
        <v>15000</v>
      </c>
      <c r="F113" s="97">
        <f t="shared" si="9"/>
        <v>0</v>
      </c>
      <c r="G113" s="165"/>
      <c r="H113" s="101" t="s">
        <v>1000</v>
      </c>
      <c r="I113" s="101" t="str">
        <f>VLOOKUP(H113,Presupuesto!$B$11:$C$565,2,0)</f>
        <v>EQUIPO DE TRANSPORTE TRACCION Y ELEVACION</v>
      </c>
      <c r="J113" s="98" t="str">
        <f t="shared" si="10"/>
        <v>Gestión Tecnologías de Información y Comunicación</v>
      </c>
      <c r="K113" s="98" t="s">
        <v>395</v>
      </c>
      <c r="L113" s="98"/>
    </row>
    <row r="114" spans="3:12" x14ac:dyDescent="0.25">
      <c r="C114" s="99" t="s">
        <v>77</v>
      </c>
      <c r="D114" s="151"/>
      <c r="E114" s="100">
        <v>10000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403</v>
      </c>
      <c r="L114" s="98"/>
    </row>
    <row r="115" spans="3:12" x14ac:dyDescent="0.25">
      <c r="C115" s="99" t="s">
        <v>78</v>
      </c>
      <c r="D115" s="151"/>
      <c r="E115" s="100">
        <v>10000</v>
      </c>
      <c r="F115" s="97">
        <f t="shared" si="9"/>
        <v>0</v>
      </c>
      <c r="G115" s="165"/>
      <c r="H115" s="101" t="s">
        <v>1046</v>
      </c>
      <c r="I115" s="101" t="str">
        <f>VLOOKUP(H115,Presupuesto!$B$11:$C$565,2,0)</f>
        <v>APLICACIONES INFORMATICAS</v>
      </c>
      <c r="J115" s="98" t="str">
        <f t="shared" si="10"/>
        <v>Gestión Tecnologías de Información y Comunicación</v>
      </c>
      <c r="K115" s="98" t="s">
        <v>399</v>
      </c>
      <c r="L115" s="98"/>
    </row>
    <row r="116" spans="3:12" x14ac:dyDescent="0.25">
      <c r="C116" s="109" t="s">
        <v>79</v>
      </c>
      <c r="D116" s="151"/>
      <c r="E116" s="100">
        <v>2000</v>
      </c>
      <c r="F116" s="97">
        <f t="shared" si="9"/>
        <v>0</v>
      </c>
      <c r="G116" s="165"/>
      <c r="H116" s="110" t="s">
        <v>1014</v>
      </c>
      <c r="I116" s="110" t="str">
        <f>VLOOKUP(H116,Presupuesto!$B$11:$C$565,2,0)</f>
        <v>EQUIPO DE COMPUTACION</v>
      </c>
      <c r="J116" s="98" t="str">
        <f t="shared" si="10"/>
        <v>Gestión Tecnologías de Información y Comunicación</v>
      </c>
      <c r="K116" s="98" t="s">
        <v>395</v>
      </c>
      <c r="L116" s="98"/>
    </row>
    <row r="117" spans="3:12" x14ac:dyDescent="0.25">
      <c r="C117" s="109" t="s">
        <v>1481</v>
      </c>
      <c r="D117" s="151"/>
      <c r="E117" s="100">
        <v>1500</v>
      </c>
      <c r="F117" s="97">
        <f t="shared" si="9"/>
        <v>0</v>
      </c>
      <c r="G117" s="165"/>
      <c r="H117" s="110" t="s">
        <v>946</v>
      </c>
      <c r="I117" s="110" t="str">
        <f>VLOOKUP(H117,Presupuesto!$B$11:$C$565,2,0)</f>
        <v>UTILES Y MATERIALES ELECTRICOS</v>
      </c>
      <c r="J117" s="98" t="str">
        <f t="shared" si="10"/>
        <v>Gestión Tecnologías de Información y Comunicación</v>
      </c>
      <c r="K117" s="98" t="s">
        <v>395</v>
      </c>
      <c r="L117" s="98"/>
    </row>
    <row r="118" spans="3:12" x14ac:dyDescent="0.25">
      <c r="C118" s="109" t="s">
        <v>80</v>
      </c>
      <c r="D118" s="151"/>
      <c r="E118" s="100">
        <v>1500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81</v>
      </c>
      <c r="D119" s="151"/>
      <c r="E119" s="100">
        <v>500</v>
      </c>
      <c r="F119" s="97">
        <f t="shared" si="9"/>
        <v>0</v>
      </c>
      <c r="G119" s="165"/>
      <c r="H119" s="110" t="s">
        <v>955</v>
      </c>
      <c r="I119" s="110" t="str">
        <f>VLOOKUP(H119,Presupuesto!$B$11:$C$565,2,0)</f>
        <v>OTROS RESPUESTOS Y ACCESORIOS MENORES</v>
      </c>
      <c r="J119" s="98" t="str">
        <f t="shared" si="10"/>
        <v>Gestión Tecnologías de Información y Comunicación</v>
      </c>
      <c r="K119" s="98" t="s">
        <v>395</v>
      </c>
      <c r="L119" s="98"/>
    </row>
    <row r="120" spans="3:12" ht="15.75" thickBot="1" x14ac:dyDescent="0.3">
      <c r="C120" s="102" t="s">
        <v>82</v>
      </c>
      <c r="D120" s="159"/>
      <c r="E120" s="104">
        <v>20</v>
      </c>
      <c r="F120" s="105">
        <f t="shared" si="9"/>
        <v>0</v>
      </c>
      <c r="G120" s="162"/>
      <c r="H120" s="106" t="s">
        <v>955</v>
      </c>
      <c r="I120" s="106" t="str">
        <f>VLOOKUP(H120,Presupuesto!$B$11:$C$565,2,0)</f>
        <v>OTROS RESPUESTOS Y ACCESORIOS MENORES</v>
      </c>
      <c r="J120" s="106" t="str">
        <f t="shared" si="10"/>
        <v>Gestión Tecnologías de Información y Comunicación</v>
      </c>
      <c r="K120" s="124" t="s">
        <v>394</v>
      </c>
      <c r="L120" s="124"/>
    </row>
    <row r="121" spans="3:12" x14ac:dyDescent="0.25">
      <c r="F121" s="93"/>
      <c r="G121" s="76"/>
      <c r="H121" s="76"/>
      <c r="I121" s="76"/>
    </row>
    <row r="122" spans="3:12" ht="15.75" thickBot="1" x14ac:dyDescent="0.3"/>
    <row r="123" spans="3:12" ht="15.75" thickBot="1" x14ac:dyDescent="0.3">
      <c r="C123" s="29" t="s">
        <v>43</v>
      </c>
      <c r="D123" s="108">
        <f>SUM(F130:F143)</f>
        <v>0</v>
      </c>
      <c r="F123" s="70"/>
      <c r="G123" s="79"/>
      <c r="H123" s="70"/>
      <c r="I123" s="70"/>
    </row>
    <row r="124" spans="3:12" x14ac:dyDescent="0.25">
      <c r="C124" s="70"/>
      <c r="D124" s="31"/>
      <c r="E124" s="93"/>
      <c r="F124" s="93"/>
      <c r="G124" s="93"/>
      <c r="H124" s="76"/>
      <c r="I124" s="76"/>
      <c r="J124" s="76"/>
      <c r="K124" s="112"/>
    </row>
    <row r="125" spans="3:12" x14ac:dyDescent="0.25">
      <c r="C125" s="70"/>
      <c r="D125" s="31"/>
      <c r="E125" s="93"/>
      <c r="F125" s="93"/>
      <c r="G125" s="93"/>
      <c r="H125" s="76"/>
      <c r="I125" s="76"/>
      <c r="J125" s="76"/>
      <c r="K125" s="112"/>
    </row>
    <row r="126" spans="3:12" ht="15.75" x14ac:dyDescent="0.25">
      <c r="C126" s="202" t="s">
        <v>392</v>
      </c>
      <c r="D126" s="370"/>
      <c r="E126" s="93"/>
      <c r="F126" s="93"/>
      <c r="G126" s="93"/>
      <c r="H126" s="76"/>
      <c r="I126" s="76"/>
      <c r="J126" s="76"/>
      <c r="K126" s="112"/>
    </row>
    <row r="127" spans="3:12" ht="18.75" x14ac:dyDescent="0.25">
      <c r="C127" s="211" t="e">
        <f>IFERROR(VLOOKUP(D126,'1. Desarrollo e Innov. Curricu.'!$E:$F,2,FALSE),IFERROR(VLOOKUP(D126,'2. Investigación Científica'!$E:$F,2,FALSE),IFERROR(VLOOKUP(D126,'3. Vinculación Univ. Sociedad'!$E:$F,2,FALSE),IFERROR(VLOOKUP(D126,'4. Docencia y Profesorado Univ.'!$E:$F,2,FALSE),IFERROR(VLOOKUP(D126,'5. Estudiantes y Graduados'!$E:$F,2,FALSE),IFERROR(VLOOKUP(D126,'11. Gestion Administrativa'!$E:$F,2,FALSE),IFERROR(VLOOKUP(D126,'13. Gestión Académica'!$E:$F,2,FALSE),IFERROR(VLOOKUP(D126,'8. Asegura. de la Calid. y M'!$E:$F,2,FALSE),IFERROR(VLOOKUP(D126,'6. Gestión del Conocimiento'!$E:$F,2,FALSE),IFERROR(VLOOKUP(D126,'15. Gobernabilidad y Proceso...'!$E:$F,2,FALSE),IFERROR(VLOOKUP(D126,'12. Gestión del Talento Humano'!$E:$F,2,FALSE),IFERROR(VLOOKUP(D126,'14. Internacional... de la E.S.'!$E:$F,2,FALSE),IFERROR(VLOOKUP(D126,'10. Posgrado'!$E:$F,2,FALSE),IFERROR(VLOOKUP(D126,'16. Desa. del Sistema Educ.Sup.'!$E:$F,2,FALSE),IFERROR(VLOOKUP(D126,'9. Cultura de Inno. Insti...'!$E:$F,2,FALSE),VLOOKUP(D126,'7. Lo Esencial de la Reforma U.'!$E:$F,2,0))))))))))))))))</f>
        <v>#N/A</v>
      </c>
      <c r="D127" s="31"/>
      <c r="E127" s="93"/>
      <c r="F127" s="93"/>
      <c r="G127" s="93"/>
      <c r="H127" s="76"/>
      <c r="I127" s="76"/>
      <c r="J127" s="76"/>
      <c r="K127" s="112"/>
    </row>
    <row r="128" spans="3:12" x14ac:dyDescent="0.25">
      <c r="F128" s="93"/>
      <c r="G128" s="76"/>
      <c r="H128" s="76"/>
      <c r="I128" s="76"/>
    </row>
    <row r="129" spans="3:12" ht="30.75" thickBot="1" x14ac:dyDescent="0.3">
      <c r="C129" s="149" t="s">
        <v>44</v>
      </c>
      <c r="D129" s="149" t="s">
        <v>55</v>
      </c>
      <c r="E129" s="149" t="s">
        <v>57</v>
      </c>
      <c r="F129" s="150" t="s">
        <v>27</v>
      </c>
      <c r="G129" s="150" t="s">
        <v>131</v>
      </c>
      <c r="H129" s="149" t="s">
        <v>46</v>
      </c>
      <c r="I129" s="149" t="s">
        <v>132</v>
      </c>
      <c r="J129" s="149" t="s">
        <v>410</v>
      </c>
      <c r="K129" s="149" t="s">
        <v>411</v>
      </c>
      <c r="L129" s="149" t="s">
        <v>464</v>
      </c>
    </row>
    <row r="130" spans="3:12" ht="15.75" thickBot="1" x14ac:dyDescent="0.3">
      <c r="C130" s="306" t="s">
        <v>1339</v>
      </c>
      <c r="D130" s="158"/>
      <c r="E130" s="96">
        <f>HLOOKUP($C130,$CB$2:$CE$3,2,0)</f>
        <v>15000</v>
      </c>
      <c r="F130" s="97">
        <f>D130*E130</f>
        <v>0</v>
      </c>
      <c r="G130" s="165"/>
      <c r="H130" s="98" t="s">
        <v>1014</v>
      </c>
      <c r="I130" s="98" t="str">
        <f>VLOOKUP(H130,Presupuesto!$B$11:$C$565,2,0)</f>
        <v>EQUIPO DE COMPUTACION</v>
      </c>
      <c r="J130" s="219" t="s">
        <v>1453</v>
      </c>
      <c r="K130" s="98" t="s">
        <v>394</v>
      </c>
      <c r="L130" s="98"/>
    </row>
    <row r="131" spans="3:12" x14ac:dyDescent="0.25">
      <c r="C131" s="306" t="s">
        <v>1337</v>
      </c>
      <c r="D131" s="151"/>
      <c r="E131" s="96">
        <f>HLOOKUP($C131,$CB$2:$CE$3,2,0)</f>
        <v>35000</v>
      </c>
      <c r="F131" s="97">
        <f>D131*E131</f>
        <v>0</v>
      </c>
      <c r="G131" s="165"/>
      <c r="H131" s="101" t="s">
        <v>1014</v>
      </c>
      <c r="I131" s="101" t="str">
        <f>VLOOKUP(H131,Presupuesto!$B$11:$C$565,2,0)</f>
        <v>EQUIPO DE COMPUTACION</v>
      </c>
      <c r="J131" s="98" t="str">
        <f>$J$130</f>
        <v>Posgrado</v>
      </c>
      <c r="K131" s="98" t="s">
        <v>412</v>
      </c>
      <c r="L131" s="98"/>
    </row>
    <row r="132" spans="3:12" x14ac:dyDescent="0.25">
      <c r="C132" s="99" t="s">
        <v>73</v>
      </c>
      <c r="D132" s="151"/>
      <c r="E132" s="100">
        <v>4000</v>
      </c>
      <c r="F132" s="97">
        <f t="shared" ref="F132:F143" si="11">D132*E132</f>
        <v>0</v>
      </c>
      <c r="G132" s="165"/>
      <c r="H132" s="101" t="s">
        <v>986</v>
      </c>
      <c r="I132" s="101" t="str">
        <f>VLOOKUP(H132,Presupuesto!$B$11:$C$565,2,0)</f>
        <v>EQUIPOS VARIOS DE OFICINA</v>
      </c>
      <c r="J132" s="98" t="str">
        <f t="shared" ref="J132:J142" si="12">$J$130</f>
        <v>Posgrado</v>
      </c>
      <c r="K132" s="98" t="s">
        <v>395</v>
      </c>
      <c r="L132" s="98"/>
    </row>
    <row r="133" spans="3:12" x14ac:dyDescent="0.25">
      <c r="C133" s="99" t="s">
        <v>74</v>
      </c>
      <c r="D133" s="151"/>
      <c r="E133" s="100">
        <v>8000</v>
      </c>
      <c r="F133" s="97">
        <f t="shared" si="11"/>
        <v>0</v>
      </c>
      <c r="G133" s="165"/>
      <c r="H133" s="101" t="s">
        <v>1014</v>
      </c>
      <c r="I133" s="101" t="str">
        <f>VLOOKUP(H133,Presupuesto!$B$11:$C$565,2,0)</f>
        <v>EQUIPO DE COMPUTACION</v>
      </c>
      <c r="J133" s="98" t="str">
        <f t="shared" si="12"/>
        <v>Posgrado</v>
      </c>
      <c r="K133" s="98" t="s">
        <v>395</v>
      </c>
      <c r="L133" s="98"/>
    </row>
    <row r="134" spans="3:12" x14ac:dyDescent="0.25">
      <c r="C134" s="99" t="s">
        <v>75</v>
      </c>
      <c r="D134" s="151"/>
      <c r="E134" s="100">
        <v>5000</v>
      </c>
      <c r="F134" s="97">
        <f t="shared" si="11"/>
        <v>0</v>
      </c>
      <c r="G134" s="165"/>
      <c r="H134" s="101" t="s">
        <v>1014</v>
      </c>
      <c r="I134" s="101" t="str">
        <f>VLOOKUP(H134,Presupuesto!$B$11:$C$565,2,0)</f>
        <v>EQUIPO DE COMPUTACION</v>
      </c>
      <c r="J134" s="98" t="str">
        <f t="shared" si="12"/>
        <v>Posgrado</v>
      </c>
      <c r="K134" s="98" t="s">
        <v>395</v>
      </c>
      <c r="L134" s="98"/>
    </row>
    <row r="135" spans="3:12" x14ac:dyDescent="0.25">
      <c r="C135" s="99" t="s">
        <v>35</v>
      </c>
      <c r="D135" s="151"/>
      <c r="E135" s="100">
        <v>13000</v>
      </c>
      <c r="F135" s="97">
        <f t="shared" si="11"/>
        <v>0</v>
      </c>
      <c r="G135" s="165"/>
      <c r="H135" s="101" t="s">
        <v>1000</v>
      </c>
      <c r="I135" s="101" t="str">
        <f>VLOOKUP(H135,Presupuesto!$B$11:$C$565,2,0)</f>
        <v>EQUIPO DE TRANSPORTE TRACCION Y ELEVACION</v>
      </c>
      <c r="J135" s="98" t="str">
        <f t="shared" si="12"/>
        <v>Posgrado</v>
      </c>
      <c r="K135" s="98" t="s">
        <v>395</v>
      </c>
      <c r="L135" s="98"/>
    </row>
    <row r="136" spans="3:12" x14ac:dyDescent="0.25">
      <c r="C136" s="99" t="s">
        <v>76</v>
      </c>
      <c r="D136" s="151"/>
      <c r="E136" s="100">
        <v>15000</v>
      </c>
      <c r="F136" s="97">
        <f t="shared" si="11"/>
        <v>0</v>
      </c>
      <c r="G136" s="165"/>
      <c r="H136" s="101" t="s">
        <v>1000</v>
      </c>
      <c r="I136" s="101" t="str">
        <f>VLOOKUP(H136,Presupuesto!$B$11:$C$565,2,0)</f>
        <v>EQUIPO DE TRANSPORTE TRACCION Y ELEVACION</v>
      </c>
      <c r="J136" s="98" t="str">
        <f t="shared" si="12"/>
        <v>Posgrado</v>
      </c>
      <c r="K136" s="98" t="s">
        <v>395</v>
      </c>
      <c r="L136" s="98"/>
    </row>
    <row r="137" spans="3:12" x14ac:dyDescent="0.25">
      <c r="C137" s="99" t="s">
        <v>77</v>
      </c>
      <c r="D137" s="151"/>
      <c r="E137" s="100">
        <v>10000</v>
      </c>
      <c r="F137" s="97">
        <f t="shared" si="11"/>
        <v>0</v>
      </c>
      <c r="G137" s="165"/>
      <c r="H137" s="101" t="s">
        <v>1000</v>
      </c>
      <c r="I137" s="101" t="str">
        <f>VLOOKUP(H137,Presupuesto!$B$11:$C$565,2,0)</f>
        <v>EQUIPO DE TRANSPORTE TRACCION Y ELEVACION</v>
      </c>
      <c r="J137" s="98" t="str">
        <f t="shared" si="12"/>
        <v>Posgrado</v>
      </c>
      <c r="K137" s="98" t="s">
        <v>403</v>
      </c>
      <c r="L137" s="98"/>
    </row>
    <row r="138" spans="3:12" x14ac:dyDescent="0.25">
      <c r="C138" s="99" t="s">
        <v>78</v>
      </c>
      <c r="D138" s="151"/>
      <c r="E138" s="100">
        <v>10000</v>
      </c>
      <c r="F138" s="97">
        <f t="shared" si="11"/>
        <v>0</v>
      </c>
      <c r="G138" s="165"/>
      <c r="H138" s="101" t="s">
        <v>1046</v>
      </c>
      <c r="I138" s="101" t="str">
        <f>VLOOKUP(H138,Presupuesto!$B$11:$C$565,2,0)</f>
        <v>APLICACIONES INFORMATICAS</v>
      </c>
      <c r="J138" s="98" t="str">
        <f t="shared" si="12"/>
        <v>Posgrado</v>
      </c>
      <c r="K138" s="98" t="s">
        <v>399</v>
      </c>
      <c r="L138" s="98"/>
    </row>
    <row r="139" spans="3:12" x14ac:dyDescent="0.25">
      <c r="C139" s="109" t="s">
        <v>79</v>
      </c>
      <c r="D139" s="151"/>
      <c r="E139" s="100">
        <v>2000</v>
      </c>
      <c r="F139" s="97">
        <f t="shared" si="11"/>
        <v>0</v>
      </c>
      <c r="G139" s="165"/>
      <c r="H139" s="110" t="s">
        <v>1014</v>
      </c>
      <c r="I139" s="110" t="str">
        <f>VLOOKUP(H139,Presupuesto!$B$11:$C$565,2,0)</f>
        <v>EQUIPO DE COMPUTACION</v>
      </c>
      <c r="J139" s="98" t="str">
        <f t="shared" si="12"/>
        <v>Posgrado</v>
      </c>
      <c r="K139" s="98" t="s">
        <v>395</v>
      </c>
      <c r="L139" s="98"/>
    </row>
    <row r="140" spans="3:12" x14ac:dyDescent="0.25">
      <c r="C140" s="109" t="s">
        <v>1481</v>
      </c>
      <c r="D140" s="151"/>
      <c r="E140" s="100">
        <v>1500</v>
      </c>
      <c r="F140" s="97">
        <f t="shared" si="11"/>
        <v>0</v>
      </c>
      <c r="G140" s="165"/>
      <c r="H140" s="110" t="s">
        <v>946</v>
      </c>
      <c r="I140" s="110" t="str">
        <f>VLOOKUP(H140,Presupuesto!$B$11:$C$565,2,0)</f>
        <v>UTILES Y MATERIALES ELECTRICOS</v>
      </c>
      <c r="J140" s="98" t="str">
        <f t="shared" si="12"/>
        <v>Posgrado</v>
      </c>
      <c r="K140" s="98" t="s">
        <v>395</v>
      </c>
      <c r="L140" s="98"/>
    </row>
    <row r="141" spans="3:12" x14ac:dyDescent="0.25">
      <c r="C141" s="109" t="s">
        <v>80</v>
      </c>
      <c r="D141" s="151"/>
      <c r="E141" s="100">
        <v>1500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81</v>
      </c>
      <c r="D142" s="151"/>
      <c r="E142" s="100">
        <v>500</v>
      </c>
      <c r="F142" s="97">
        <f t="shared" si="11"/>
        <v>0</v>
      </c>
      <c r="G142" s="165"/>
      <c r="H142" s="110" t="s">
        <v>955</v>
      </c>
      <c r="I142" s="110" t="str">
        <f>VLOOKUP(H142,Presupuesto!$B$11:$C$565,2,0)</f>
        <v>OTROS RESPUESTOS Y ACCESORIOS MENORES</v>
      </c>
      <c r="J142" s="98" t="str">
        <f t="shared" si="12"/>
        <v>Posgrado</v>
      </c>
      <c r="K142" s="98" t="s">
        <v>395</v>
      </c>
      <c r="L142" s="98"/>
    </row>
    <row r="143" spans="3:12" ht="15.75" thickBot="1" x14ac:dyDescent="0.3">
      <c r="C143" s="102" t="s">
        <v>82</v>
      </c>
      <c r="D143" s="159"/>
      <c r="E143" s="104">
        <v>20</v>
      </c>
      <c r="F143" s="105">
        <f t="shared" si="11"/>
        <v>0</v>
      </c>
      <c r="G143" s="162"/>
      <c r="H143" s="106" t="s">
        <v>955</v>
      </c>
      <c r="I143" s="106" t="str">
        <f>VLOOKUP(H143,Presupuesto!$B$11:$C$565,2,0)</f>
        <v>OTROS RESPUESTOS Y ACCESORIOS MENORES</v>
      </c>
      <c r="J143" s="106" t="str">
        <f>$J$130</f>
        <v>Posgrado</v>
      </c>
      <c r="K143" s="124" t="s">
        <v>394</v>
      </c>
      <c r="L143" s="124"/>
    </row>
    <row r="145" spans="3:12" ht="15.75" thickBot="1" x14ac:dyDescent="0.3"/>
    <row r="146" spans="3:12" ht="15.75" thickBot="1" x14ac:dyDescent="0.3">
      <c r="C146" s="29" t="s">
        <v>43</v>
      </c>
      <c r="D146" s="108">
        <f>SUM(F153:F166)</f>
        <v>0</v>
      </c>
      <c r="F146" s="70"/>
      <c r="G146" s="79"/>
      <c r="H146" s="70"/>
      <c r="I146" s="70"/>
    </row>
    <row r="147" spans="3:12" x14ac:dyDescent="0.25">
      <c r="C147" s="70"/>
      <c r="D147" s="31"/>
      <c r="E147" s="93"/>
      <c r="F147" s="93"/>
      <c r="G147" s="93"/>
      <c r="H147" s="76"/>
      <c r="I147" s="76"/>
      <c r="J147" s="76"/>
      <c r="K147" s="112"/>
    </row>
    <row r="148" spans="3:12" x14ac:dyDescent="0.25">
      <c r="C148" s="70"/>
      <c r="D148" s="31"/>
      <c r="E148" s="93"/>
      <c r="F148" s="93"/>
      <c r="G148" s="93"/>
      <c r="H148" s="76"/>
      <c r="I148" s="76"/>
      <c r="J148" s="76"/>
      <c r="K148" s="112"/>
    </row>
    <row r="149" spans="3:12" ht="15.75" x14ac:dyDescent="0.25">
      <c r="C149" s="202" t="s">
        <v>392</v>
      </c>
      <c r="D149" s="370"/>
      <c r="E149" s="93"/>
      <c r="F149" s="93"/>
      <c r="G149" s="93"/>
      <c r="H149" s="76"/>
      <c r="I149" s="76"/>
      <c r="J149" s="76"/>
      <c r="K149" s="112"/>
    </row>
    <row r="150" spans="3:12" ht="18.75" x14ac:dyDescent="0.25">
      <c r="C150" s="211" t="e">
        <f>IFERROR(VLOOKUP(D149,'1. Desarrollo e Innov. Curricu.'!$E:$F,2,FALSE),IFERROR(VLOOKUP(D149,'2. Investigación Científica'!$E:$F,2,FALSE),IFERROR(VLOOKUP(D149,'3. Vinculación Univ. Sociedad'!$E:$F,2,FALSE),IFERROR(VLOOKUP(D149,'4. Docencia y Profesorado Univ.'!$E:$F,2,FALSE),IFERROR(VLOOKUP(D149,'5. Estudiantes y Graduados'!$E:$F,2,FALSE),IFERROR(VLOOKUP(D149,'11. Gestion Administrativa'!$E:$F,2,FALSE),IFERROR(VLOOKUP(D149,'13. Gestión Académica'!$E:$F,2,FALSE),IFERROR(VLOOKUP(D149,'8. Asegura. de la Calid. y M'!$E:$F,2,FALSE),IFERROR(VLOOKUP(D149,'6. Gestión del Conocimiento'!$E:$F,2,FALSE),IFERROR(VLOOKUP(D149,'15. Gobernabilidad y Proceso...'!$E:$F,2,FALSE),IFERROR(VLOOKUP(D149,'12. Gestión del Talento Humano'!$E:$F,2,FALSE),IFERROR(VLOOKUP(D149,'14. Internacional... de la E.S.'!$E:$F,2,FALSE),IFERROR(VLOOKUP(D149,'10. Posgrado'!$E:$F,2,FALSE),IFERROR(VLOOKUP(D149,'16. Desa. del Sistema Educ.Sup.'!$E:$F,2,FALSE),IFERROR(VLOOKUP(D149,'9. Cultura de Inno. Insti...'!$E:$F,2,FALSE),VLOOKUP(D149,'7. Lo Esencial de la Reforma U.'!$E:$F,2,0))))))))))))))))</f>
        <v>#N/A</v>
      </c>
      <c r="D150" s="31"/>
      <c r="E150" s="93"/>
      <c r="F150" s="93"/>
      <c r="G150" s="93"/>
      <c r="H150" s="76"/>
      <c r="I150" s="76"/>
      <c r="J150" s="76"/>
      <c r="K150" s="112"/>
    </row>
    <row r="151" spans="3:12" x14ac:dyDescent="0.25">
      <c r="F151" s="93"/>
      <c r="G151" s="76"/>
      <c r="H151" s="76"/>
      <c r="I151" s="76"/>
    </row>
    <row r="152" spans="3:12" ht="30.75" thickBot="1" x14ac:dyDescent="0.3">
      <c r="C152" s="149" t="s">
        <v>44</v>
      </c>
      <c r="D152" s="149" t="s">
        <v>55</v>
      </c>
      <c r="E152" s="149" t="s">
        <v>57</v>
      </c>
      <c r="F152" s="150" t="s">
        <v>27</v>
      </c>
      <c r="G152" s="150" t="s">
        <v>131</v>
      </c>
      <c r="H152" s="149" t="s">
        <v>46</v>
      </c>
      <c r="I152" s="149" t="s">
        <v>132</v>
      </c>
      <c r="J152" s="149" t="s">
        <v>410</v>
      </c>
      <c r="K152" s="149" t="s">
        <v>411</v>
      </c>
      <c r="L152" s="149" t="s">
        <v>464</v>
      </c>
    </row>
    <row r="153" spans="3:12" ht="15.75" thickBot="1" x14ac:dyDescent="0.3">
      <c r="C153" s="306" t="s">
        <v>1339</v>
      </c>
      <c r="D153" s="158"/>
      <c r="E153" s="96">
        <f>HLOOKUP($C153,$CB$2:$CE$3,2,0)</f>
        <v>15000</v>
      </c>
      <c r="F153" s="97">
        <f>D153*E153</f>
        <v>0</v>
      </c>
      <c r="G153" s="165"/>
      <c r="H153" s="98" t="s">
        <v>1014</v>
      </c>
      <c r="I153" s="98" t="str">
        <f>VLOOKUP(H153,Presupuesto!$B$11:$C$565,2,0)</f>
        <v>EQUIPO DE COMPUTACION</v>
      </c>
      <c r="J153" s="219" t="s">
        <v>1453</v>
      </c>
      <c r="K153" s="98" t="s">
        <v>394</v>
      </c>
      <c r="L153" s="98"/>
    </row>
    <row r="154" spans="3:12" x14ac:dyDescent="0.25">
      <c r="C154" s="306" t="s">
        <v>1337</v>
      </c>
      <c r="D154" s="151"/>
      <c r="E154" s="96">
        <f>HLOOKUP($C154,$CB$2:$CE$3,2,0)</f>
        <v>35000</v>
      </c>
      <c r="F154" s="97">
        <f>D154*E154</f>
        <v>0</v>
      </c>
      <c r="G154" s="165"/>
      <c r="H154" s="101" t="s">
        <v>1014</v>
      </c>
      <c r="I154" s="101" t="str">
        <f>VLOOKUP(H154,Presupuesto!$B$11:$C$565,2,0)</f>
        <v>EQUIPO DE COMPUTACION</v>
      </c>
      <c r="J154" s="98" t="str">
        <f>$J$153</f>
        <v>Posgrado</v>
      </c>
      <c r="K154" s="98" t="s">
        <v>412</v>
      </c>
      <c r="L154" s="98"/>
    </row>
    <row r="155" spans="3:12" x14ac:dyDescent="0.25">
      <c r="C155" s="99" t="s">
        <v>73</v>
      </c>
      <c r="D155" s="151"/>
      <c r="E155" s="100">
        <v>4000</v>
      </c>
      <c r="F155" s="97">
        <f t="shared" ref="F155:F166" si="13">D155*E155</f>
        <v>0</v>
      </c>
      <c r="G155" s="165"/>
      <c r="H155" s="101" t="s">
        <v>986</v>
      </c>
      <c r="I155" s="101" t="str">
        <f>VLOOKUP(H155,Presupuesto!$B$11:$C$565,2,0)</f>
        <v>EQUIPOS VARIOS DE OFICINA</v>
      </c>
      <c r="J155" s="98" t="str">
        <f t="shared" ref="J155:J166" si="14">$J$153</f>
        <v>Posgrado</v>
      </c>
      <c r="K155" s="98" t="s">
        <v>395</v>
      </c>
      <c r="L155" s="98"/>
    </row>
    <row r="156" spans="3:12" x14ac:dyDescent="0.25">
      <c r="C156" s="99" t="s">
        <v>74</v>
      </c>
      <c r="D156" s="151"/>
      <c r="E156" s="100">
        <v>8000</v>
      </c>
      <c r="F156" s="97">
        <f t="shared" si="13"/>
        <v>0</v>
      </c>
      <c r="G156" s="165"/>
      <c r="H156" s="101" t="s">
        <v>1014</v>
      </c>
      <c r="I156" s="101" t="str">
        <f>VLOOKUP(H156,Presupuesto!$B$11:$C$565,2,0)</f>
        <v>EQUIPO DE COMPUTACION</v>
      </c>
      <c r="J156" s="98" t="str">
        <f t="shared" si="14"/>
        <v>Posgrado</v>
      </c>
      <c r="K156" s="98" t="s">
        <v>395</v>
      </c>
      <c r="L156" s="98"/>
    </row>
    <row r="157" spans="3:12" x14ac:dyDescent="0.25">
      <c r="C157" s="99" t="s">
        <v>75</v>
      </c>
      <c r="D157" s="151"/>
      <c r="E157" s="100">
        <v>5000</v>
      </c>
      <c r="F157" s="97">
        <f t="shared" si="13"/>
        <v>0</v>
      </c>
      <c r="G157" s="165"/>
      <c r="H157" s="101" t="s">
        <v>1014</v>
      </c>
      <c r="I157" s="101" t="str">
        <f>VLOOKUP(H157,Presupuesto!$B$11:$C$565,2,0)</f>
        <v>EQUIPO DE COMPUTACION</v>
      </c>
      <c r="J157" s="98" t="str">
        <f t="shared" si="14"/>
        <v>Posgrado</v>
      </c>
      <c r="K157" s="98" t="s">
        <v>395</v>
      </c>
      <c r="L157" s="98"/>
    </row>
    <row r="158" spans="3:12" x14ac:dyDescent="0.25">
      <c r="C158" s="99" t="s">
        <v>35</v>
      </c>
      <c r="D158" s="151"/>
      <c r="E158" s="100">
        <v>13000</v>
      </c>
      <c r="F158" s="97">
        <f t="shared" si="13"/>
        <v>0</v>
      </c>
      <c r="G158" s="165"/>
      <c r="H158" s="101" t="s">
        <v>1000</v>
      </c>
      <c r="I158" s="101" t="str">
        <f>VLOOKUP(H158,Presupuesto!$B$11:$C$565,2,0)</f>
        <v>EQUIPO DE TRANSPORTE TRACCION Y ELEVACION</v>
      </c>
      <c r="J158" s="98" t="str">
        <f t="shared" si="14"/>
        <v>Posgrado</v>
      </c>
      <c r="K158" s="98" t="s">
        <v>395</v>
      </c>
      <c r="L158" s="98"/>
    </row>
    <row r="159" spans="3:12" x14ac:dyDescent="0.25">
      <c r="C159" s="99" t="s">
        <v>76</v>
      </c>
      <c r="D159" s="151"/>
      <c r="E159" s="100">
        <v>15000</v>
      </c>
      <c r="F159" s="97">
        <f t="shared" si="13"/>
        <v>0</v>
      </c>
      <c r="G159" s="165"/>
      <c r="H159" s="101" t="s">
        <v>1000</v>
      </c>
      <c r="I159" s="101" t="str">
        <f>VLOOKUP(H159,Presupuesto!$B$11:$C$565,2,0)</f>
        <v>EQUIPO DE TRANSPORTE TRACCION Y ELEVACION</v>
      </c>
      <c r="J159" s="98" t="str">
        <f t="shared" si="14"/>
        <v>Posgrado</v>
      </c>
      <c r="K159" s="98" t="s">
        <v>395</v>
      </c>
      <c r="L159" s="98"/>
    </row>
    <row r="160" spans="3:12" x14ac:dyDescent="0.25">
      <c r="C160" s="99" t="s">
        <v>77</v>
      </c>
      <c r="D160" s="151"/>
      <c r="E160" s="100">
        <v>10000</v>
      </c>
      <c r="F160" s="97">
        <f t="shared" si="13"/>
        <v>0</v>
      </c>
      <c r="G160" s="165"/>
      <c r="H160" s="101" t="s">
        <v>1000</v>
      </c>
      <c r="I160" s="101" t="str">
        <f>VLOOKUP(H160,Presupuesto!$B$11:$C$565,2,0)</f>
        <v>EQUIPO DE TRANSPORTE TRACCION Y ELEVACION</v>
      </c>
      <c r="J160" s="98" t="str">
        <f t="shared" si="14"/>
        <v>Posgrado</v>
      </c>
      <c r="K160" s="98" t="s">
        <v>403</v>
      </c>
      <c r="L160" s="98"/>
    </row>
    <row r="161" spans="3:12" x14ac:dyDescent="0.25">
      <c r="C161" s="99" t="s">
        <v>78</v>
      </c>
      <c r="D161" s="151"/>
      <c r="E161" s="100">
        <v>10000</v>
      </c>
      <c r="F161" s="97">
        <f t="shared" si="13"/>
        <v>0</v>
      </c>
      <c r="G161" s="165"/>
      <c r="H161" s="101" t="s">
        <v>1046</v>
      </c>
      <c r="I161" s="101" t="str">
        <f>VLOOKUP(H161,Presupuesto!$B$11:$C$565,2,0)</f>
        <v>APLICACIONES INFORMATICAS</v>
      </c>
      <c r="J161" s="98" t="str">
        <f t="shared" si="14"/>
        <v>Posgrado</v>
      </c>
      <c r="K161" s="98" t="s">
        <v>399</v>
      </c>
      <c r="L161" s="98"/>
    </row>
    <row r="162" spans="3:12" x14ac:dyDescent="0.25">
      <c r="C162" s="109" t="s">
        <v>79</v>
      </c>
      <c r="D162" s="151"/>
      <c r="E162" s="100">
        <v>2000</v>
      </c>
      <c r="F162" s="97">
        <f t="shared" si="13"/>
        <v>0</v>
      </c>
      <c r="G162" s="165"/>
      <c r="H162" s="110" t="s">
        <v>1014</v>
      </c>
      <c r="I162" s="110" t="str">
        <f>VLOOKUP(H162,Presupuesto!$B$11:$C$565,2,0)</f>
        <v>EQUIPO DE COMPUTACION</v>
      </c>
      <c r="J162" s="98" t="str">
        <f t="shared" si="14"/>
        <v>Posgrado</v>
      </c>
      <c r="K162" s="98" t="s">
        <v>395</v>
      </c>
      <c r="L162" s="98"/>
    </row>
    <row r="163" spans="3:12" x14ac:dyDescent="0.25">
      <c r="C163" s="109" t="s">
        <v>1481</v>
      </c>
      <c r="D163" s="151"/>
      <c r="E163" s="100">
        <v>1500</v>
      </c>
      <c r="F163" s="97">
        <f t="shared" si="13"/>
        <v>0</v>
      </c>
      <c r="G163" s="165"/>
      <c r="H163" s="110" t="s">
        <v>946</v>
      </c>
      <c r="I163" s="110" t="str">
        <f>VLOOKUP(H163,Presupuesto!$B$11:$C$565,2,0)</f>
        <v>UTILES Y MATERIALES ELECTRICOS</v>
      </c>
      <c r="J163" s="98" t="str">
        <f t="shared" si="14"/>
        <v>Posgrado</v>
      </c>
      <c r="K163" s="98" t="s">
        <v>395</v>
      </c>
      <c r="L163" s="98"/>
    </row>
    <row r="164" spans="3:12" x14ac:dyDescent="0.25">
      <c r="C164" s="109" t="s">
        <v>80</v>
      </c>
      <c r="D164" s="151"/>
      <c r="E164" s="100">
        <v>1500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81</v>
      </c>
      <c r="D165" s="151"/>
      <c r="E165" s="100">
        <v>500</v>
      </c>
      <c r="F165" s="97">
        <f t="shared" si="13"/>
        <v>0</v>
      </c>
      <c r="G165" s="165"/>
      <c r="H165" s="110" t="s">
        <v>955</v>
      </c>
      <c r="I165" s="110" t="str">
        <f>VLOOKUP(H165,Presupuesto!$B$11:$C$565,2,0)</f>
        <v>OTROS RESPUESTOS Y ACCESORIOS MENORES</v>
      </c>
      <c r="J165" s="98" t="str">
        <f t="shared" si="14"/>
        <v>Posgrado</v>
      </c>
      <c r="K165" s="98" t="s">
        <v>395</v>
      </c>
      <c r="L165" s="98"/>
    </row>
    <row r="166" spans="3:12" ht="15.75" thickBot="1" x14ac:dyDescent="0.3">
      <c r="C166" s="102" t="s">
        <v>82</v>
      </c>
      <c r="D166" s="159"/>
      <c r="E166" s="104">
        <v>20</v>
      </c>
      <c r="F166" s="105">
        <f t="shared" si="13"/>
        <v>0</v>
      </c>
      <c r="G166" s="162"/>
      <c r="H166" s="106" t="s">
        <v>955</v>
      </c>
      <c r="I166" s="106" t="str">
        <f>VLOOKUP(H166,Presupuesto!$B$11:$C$565,2,0)</f>
        <v>OTROS RESPUESTOS Y ACCESORIOS MENORES</v>
      </c>
      <c r="J166" s="106" t="str">
        <f t="shared" si="14"/>
        <v>Posgrado</v>
      </c>
      <c r="K166" s="124" t="s">
        <v>394</v>
      </c>
      <c r="L166" s="124"/>
    </row>
    <row r="167" spans="3:12" x14ac:dyDescent="0.25">
      <c r="F167" s="93"/>
      <c r="G167" s="76"/>
      <c r="H167" s="76"/>
      <c r="I167" s="76"/>
    </row>
    <row r="168" spans="3:12" ht="15.75" thickBot="1" x14ac:dyDescent="0.3"/>
    <row r="169" spans="3:12" ht="15.75" thickBot="1" x14ac:dyDescent="0.3">
      <c r="C169" s="29" t="s">
        <v>43</v>
      </c>
      <c r="D169" s="108">
        <f>SUM(F176:F189)</f>
        <v>0</v>
      </c>
      <c r="F169" s="70"/>
      <c r="G169" s="79"/>
      <c r="H169" s="70"/>
      <c r="I169" s="70"/>
    </row>
    <row r="170" spans="3:12" x14ac:dyDescent="0.25">
      <c r="C170" s="70"/>
      <c r="D170" s="31"/>
      <c r="E170" s="93"/>
      <c r="F170" s="93"/>
      <c r="G170" s="93"/>
      <c r="H170" s="76"/>
      <c r="I170" s="76"/>
      <c r="J170" s="76"/>
      <c r="K170" s="112"/>
    </row>
    <row r="171" spans="3:12" x14ac:dyDescent="0.25">
      <c r="C171" s="70"/>
      <c r="D171" s="31"/>
      <c r="E171" s="93"/>
      <c r="F171" s="93"/>
      <c r="G171" s="93"/>
      <c r="H171" s="76"/>
      <c r="I171" s="76"/>
      <c r="J171" s="76"/>
      <c r="K171" s="112"/>
    </row>
    <row r="172" spans="3:12" ht="15.75" x14ac:dyDescent="0.25">
      <c r="C172" s="202" t="s">
        <v>392</v>
      </c>
      <c r="D172" s="370"/>
      <c r="E172" s="93"/>
      <c r="F172" s="93"/>
      <c r="G172" s="93"/>
      <c r="H172" s="76"/>
      <c r="I172" s="76"/>
      <c r="J172" s="76"/>
      <c r="K172" s="112"/>
    </row>
    <row r="173" spans="3:12" ht="18.75" x14ac:dyDescent="0.25">
      <c r="C173" s="211" t="e">
        <f>IFERROR(VLOOKUP(D172,'1. Desarrollo e Innov. Curricu.'!$E:$F,2,FALSE),IFERROR(VLOOKUP(D172,'2. Investigación Científica'!$E:$F,2,FALSE),IFERROR(VLOOKUP(D172,'3. Vinculación Univ. Sociedad'!$E:$F,2,FALSE),IFERROR(VLOOKUP(D172,'4. Docencia y Profesorado Univ.'!$E:$F,2,FALSE),IFERROR(VLOOKUP(D172,'5. Estudiantes y Graduados'!$E:$F,2,FALSE),IFERROR(VLOOKUP(D172,'11. Gestion Administrativa'!$E:$F,2,FALSE),IFERROR(VLOOKUP(D172,'13. Gestión Académica'!$E:$F,2,FALSE),IFERROR(VLOOKUP(D172,'8. Asegura. de la Calid. y M'!$E:$F,2,FALSE),IFERROR(VLOOKUP(D172,'6. Gestión del Conocimiento'!$E:$F,2,FALSE),IFERROR(VLOOKUP(D172,'15. Gobernabilidad y Proceso...'!$E:$F,2,FALSE),IFERROR(VLOOKUP(D172,'12. Gestión del Talento Humano'!$E:$F,2,FALSE),IFERROR(VLOOKUP(D172,'14. Internacional... de la E.S.'!$E:$F,2,FALSE),IFERROR(VLOOKUP(D172,'10. Posgrado'!$E:$F,2,FALSE),IFERROR(VLOOKUP(D172,'16. Desa. del Sistema Educ.Sup.'!$E:$F,2,FALSE),IFERROR(VLOOKUP(D172,'9. Cultura de Inno. Insti...'!$E:$F,2,FALSE),VLOOKUP(D172,'7. Lo Esencial de la Reforma U.'!$E:$F,2,0))))))))))))))))</f>
        <v>#N/A</v>
      </c>
      <c r="D173" s="31"/>
      <c r="E173" s="93"/>
      <c r="F173" s="93"/>
      <c r="G173" s="93"/>
      <c r="H173" s="76"/>
      <c r="I173" s="76"/>
      <c r="J173" s="76"/>
      <c r="K173" s="112"/>
    </row>
    <row r="174" spans="3:12" x14ac:dyDescent="0.25">
      <c r="F174" s="93"/>
      <c r="G174" s="76"/>
      <c r="H174" s="76"/>
      <c r="I174" s="76"/>
    </row>
    <row r="175" spans="3:12" ht="30.75" thickBot="1" x14ac:dyDescent="0.3">
      <c r="C175" s="149" t="s">
        <v>44</v>
      </c>
      <c r="D175" s="149" t="s">
        <v>55</v>
      </c>
      <c r="E175" s="149" t="s">
        <v>57</v>
      </c>
      <c r="F175" s="150" t="s">
        <v>27</v>
      </c>
      <c r="G175" s="150" t="s">
        <v>131</v>
      </c>
      <c r="H175" s="149" t="s">
        <v>46</v>
      </c>
      <c r="I175" s="149" t="s">
        <v>132</v>
      </c>
      <c r="J175" s="149" t="s">
        <v>410</v>
      </c>
      <c r="K175" s="149" t="s">
        <v>411</v>
      </c>
      <c r="L175" s="149" t="s">
        <v>464</v>
      </c>
    </row>
    <row r="176" spans="3:12" ht="15.75" thickBot="1" x14ac:dyDescent="0.3">
      <c r="C176" s="306" t="s">
        <v>1339</v>
      </c>
      <c r="D176" s="158"/>
      <c r="E176" s="96">
        <f>HLOOKUP($C176,$CB$2:$CE$3,2,0)</f>
        <v>15000</v>
      </c>
      <c r="F176" s="97">
        <f>D176*E176</f>
        <v>0</v>
      </c>
      <c r="G176" s="165"/>
      <c r="H176" s="98" t="s">
        <v>1014</v>
      </c>
      <c r="I176" s="98" t="str">
        <f>VLOOKUP(H176,Presupuesto!$B$11:$C$565,2,0)</f>
        <v>EQUIPO DE COMPUTACION</v>
      </c>
      <c r="J176" s="219" t="s">
        <v>1453</v>
      </c>
      <c r="K176" s="98" t="s">
        <v>394</v>
      </c>
      <c r="L176" s="98"/>
    </row>
    <row r="177" spans="3:12" x14ac:dyDescent="0.25">
      <c r="C177" s="306" t="s">
        <v>1337</v>
      </c>
      <c r="D177" s="151"/>
      <c r="E177" s="96">
        <f>HLOOKUP($C177,$CB$2:$CE$3,2,0)</f>
        <v>35000</v>
      </c>
      <c r="F177" s="97">
        <f>D177*E177</f>
        <v>0</v>
      </c>
      <c r="G177" s="165"/>
      <c r="H177" s="101" t="s">
        <v>1014</v>
      </c>
      <c r="I177" s="101" t="str">
        <f>VLOOKUP(H177,Presupuesto!$B$11:$C$565,2,0)</f>
        <v>EQUIPO DE COMPUTACION</v>
      </c>
      <c r="J177" s="98" t="str">
        <f>$J$176</f>
        <v>Posgrado</v>
      </c>
      <c r="K177" s="98" t="s">
        <v>412</v>
      </c>
      <c r="L177" s="98"/>
    </row>
    <row r="178" spans="3:12" x14ac:dyDescent="0.25">
      <c r="C178" s="99" t="s">
        <v>73</v>
      </c>
      <c r="D178" s="151"/>
      <c r="E178" s="100">
        <v>4000</v>
      </c>
      <c r="F178" s="97">
        <f t="shared" ref="F178:F189" si="15">D178*E178</f>
        <v>0</v>
      </c>
      <c r="G178" s="165"/>
      <c r="H178" s="101" t="s">
        <v>986</v>
      </c>
      <c r="I178" s="101" t="str">
        <f>VLOOKUP(H178,Presupuesto!$B$11:$C$565,2,0)</f>
        <v>EQUIPOS VARIOS DE OFICINA</v>
      </c>
      <c r="J178" s="98" t="str">
        <f t="shared" ref="J178:J189" si="16">$J$176</f>
        <v>Posgrado</v>
      </c>
      <c r="K178" s="98" t="s">
        <v>395</v>
      </c>
      <c r="L178" s="98"/>
    </row>
    <row r="179" spans="3:12" x14ac:dyDescent="0.25">
      <c r="C179" s="99" t="s">
        <v>74</v>
      </c>
      <c r="D179" s="151"/>
      <c r="E179" s="100">
        <v>8000</v>
      </c>
      <c r="F179" s="97">
        <f t="shared" si="15"/>
        <v>0</v>
      </c>
      <c r="G179" s="165"/>
      <c r="H179" s="101" t="s">
        <v>1014</v>
      </c>
      <c r="I179" s="101" t="str">
        <f>VLOOKUP(H179,Presupuesto!$B$11:$C$565,2,0)</f>
        <v>EQUIPO DE COMPUTACION</v>
      </c>
      <c r="J179" s="98" t="str">
        <f t="shared" si="16"/>
        <v>Posgrado</v>
      </c>
      <c r="K179" s="98" t="s">
        <v>395</v>
      </c>
      <c r="L179" s="98"/>
    </row>
    <row r="180" spans="3:12" x14ac:dyDescent="0.25">
      <c r="C180" s="99" t="s">
        <v>75</v>
      </c>
      <c r="D180" s="151"/>
      <c r="E180" s="100">
        <v>5000</v>
      </c>
      <c r="F180" s="97">
        <f t="shared" si="15"/>
        <v>0</v>
      </c>
      <c r="G180" s="165"/>
      <c r="H180" s="101" t="s">
        <v>1014</v>
      </c>
      <c r="I180" s="101" t="str">
        <f>VLOOKUP(H180,Presupuesto!$B$11:$C$565,2,0)</f>
        <v>EQUIPO DE COMPUTACION</v>
      </c>
      <c r="J180" s="98" t="str">
        <f t="shared" si="16"/>
        <v>Posgrado</v>
      </c>
      <c r="K180" s="98" t="s">
        <v>395</v>
      </c>
      <c r="L180" s="98"/>
    </row>
    <row r="181" spans="3:12" x14ac:dyDescent="0.25">
      <c r="C181" s="99" t="s">
        <v>35</v>
      </c>
      <c r="D181" s="151"/>
      <c r="E181" s="100">
        <v>13000</v>
      </c>
      <c r="F181" s="97">
        <f t="shared" si="15"/>
        <v>0</v>
      </c>
      <c r="G181" s="165"/>
      <c r="H181" s="101" t="s">
        <v>1000</v>
      </c>
      <c r="I181" s="101" t="str">
        <f>VLOOKUP(H181,Presupuesto!$B$11:$C$565,2,0)</f>
        <v>EQUIPO DE TRANSPORTE TRACCION Y ELEVACION</v>
      </c>
      <c r="J181" s="98" t="str">
        <f t="shared" si="16"/>
        <v>Posgrado</v>
      </c>
      <c r="K181" s="98" t="s">
        <v>395</v>
      </c>
      <c r="L181" s="98"/>
    </row>
    <row r="182" spans="3:12" x14ac:dyDescent="0.25">
      <c r="C182" s="99" t="s">
        <v>76</v>
      </c>
      <c r="D182" s="151"/>
      <c r="E182" s="100">
        <v>15000</v>
      </c>
      <c r="F182" s="97">
        <f t="shared" si="15"/>
        <v>0</v>
      </c>
      <c r="G182" s="165"/>
      <c r="H182" s="101" t="s">
        <v>1000</v>
      </c>
      <c r="I182" s="101" t="str">
        <f>VLOOKUP(H182,Presupuesto!$B$11:$C$565,2,0)</f>
        <v>EQUIPO DE TRANSPORTE TRACCION Y ELEVACION</v>
      </c>
      <c r="J182" s="98" t="str">
        <f t="shared" si="16"/>
        <v>Posgrado</v>
      </c>
      <c r="K182" s="98" t="s">
        <v>395</v>
      </c>
      <c r="L182" s="98"/>
    </row>
    <row r="183" spans="3:12" x14ac:dyDescent="0.25">
      <c r="C183" s="99" t="s">
        <v>77</v>
      </c>
      <c r="D183" s="151"/>
      <c r="E183" s="100">
        <v>10000</v>
      </c>
      <c r="F183" s="97">
        <f t="shared" si="15"/>
        <v>0</v>
      </c>
      <c r="G183" s="165"/>
      <c r="H183" s="101" t="s">
        <v>1000</v>
      </c>
      <c r="I183" s="101" t="str">
        <f>VLOOKUP(H183,Presupuesto!$B$11:$C$565,2,0)</f>
        <v>EQUIPO DE TRANSPORTE TRACCION Y ELEVACION</v>
      </c>
      <c r="J183" s="98" t="str">
        <f t="shared" si="16"/>
        <v>Posgrado</v>
      </c>
      <c r="K183" s="98" t="s">
        <v>403</v>
      </c>
      <c r="L183" s="98"/>
    </row>
    <row r="184" spans="3:12" x14ac:dyDescent="0.25">
      <c r="C184" s="99" t="s">
        <v>78</v>
      </c>
      <c r="D184" s="151"/>
      <c r="E184" s="100">
        <v>10000</v>
      </c>
      <c r="F184" s="97">
        <f t="shared" si="15"/>
        <v>0</v>
      </c>
      <c r="G184" s="165"/>
      <c r="H184" s="101" t="s">
        <v>1046</v>
      </c>
      <c r="I184" s="101" t="str">
        <f>VLOOKUP(H184,Presupuesto!$B$11:$C$565,2,0)</f>
        <v>APLICACIONES INFORMATICAS</v>
      </c>
      <c r="J184" s="98" t="str">
        <f t="shared" si="16"/>
        <v>Posgrado</v>
      </c>
      <c r="K184" s="98" t="s">
        <v>399</v>
      </c>
      <c r="L184" s="98"/>
    </row>
    <row r="185" spans="3:12" x14ac:dyDescent="0.25">
      <c r="C185" s="109" t="s">
        <v>79</v>
      </c>
      <c r="D185" s="151"/>
      <c r="E185" s="100">
        <v>2000</v>
      </c>
      <c r="F185" s="97">
        <f t="shared" si="15"/>
        <v>0</v>
      </c>
      <c r="G185" s="165"/>
      <c r="H185" s="110" t="s">
        <v>1014</v>
      </c>
      <c r="I185" s="110" t="str">
        <f>VLOOKUP(H185,Presupuesto!$B$11:$C$565,2,0)</f>
        <v>EQUIPO DE COMPUTACION</v>
      </c>
      <c r="J185" s="98" t="str">
        <f t="shared" si="16"/>
        <v>Posgrado</v>
      </c>
      <c r="K185" s="98" t="s">
        <v>395</v>
      </c>
      <c r="L185" s="98"/>
    </row>
    <row r="186" spans="3:12" x14ac:dyDescent="0.25">
      <c r="C186" s="109" t="s">
        <v>1481</v>
      </c>
      <c r="D186" s="151"/>
      <c r="E186" s="100">
        <v>1500</v>
      </c>
      <c r="F186" s="97">
        <f t="shared" si="15"/>
        <v>0</v>
      </c>
      <c r="G186" s="165"/>
      <c r="H186" s="110" t="s">
        <v>946</v>
      </c>
      <c r="I186" s="110" t="str">
        <f>VLOOKUP(H186,Presupuesto!$B$11:$C$565,2,0)</f>
        <v>UTILES Y MATERIALES ELECTRICOS</v>
      </c>
      <c r="J186" s="98" t="str">
        <f t="shared" si="16"/>
        <v>Posgrado</v>
      </c>
      <c r="K186" s="98" t="s">
        <v>395</v>
      </c>
      <c r="L186" s="98"/>
    </row>
    <row r="187" spans="3:12" x14ac:dyDescent="0.25">
      <c r="C187" s="109" t="s">
        <v>80</v>
      </c>
      <c r="D187" s="151"/>
      <c r="E187" s="100">
        <v>1500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81</v>
      </c>
      <c r="D188" s="151"/>
      <c r="E188" s="100">
        <v>500</v>
      </c>
      <c r="F188" s="97">
        <f t="shared" si="15"/>
        <v>0</v>
      </c>
      <c r="G188" s="165"/>
      <c r="H188" s="110" t="s">
        <v>955</v>
      </c>
      <c r="I188" s="110" t="str">
        <f>VLOOKUP(H188,Presupuesto!$B$11:$C$565,2,0)</f>
        <v>OTROS RESPUESTOS Y ACCESORIOS MENORES</v>
      </c>
      <c r="J188" s="98" t="str">
        <f t="shared" si="16"/>
        <v>Posgrado</v>
      </c>
      <c r="K188" s="98" t="s">
        <v>395</v>
      </c>
      <c r="L188" s="98"/>
    </row>
    <row r="189" spans="3:12" ht="15.75" thickBot="1" x14ac:dyDescent="0.3">
      <c r="C189" s="102" t="s">
        <v>82</v>
      </c>
      <c r="D189" s="159"/>
      <c r="E189" s="104">
        <v>20</v>
      </c>
      <c r="F189" s="105">
        <f t="shared" si="15"/>
        <v>0</v>
      </c>
      <c r="G189" s="162"/>
      <c r="H189" s="106" t="s">
        <v>955</v>
      </c>
      <c r="I189" s="106" t="str">
        <f>VLOOKUP(H189,Presupuesto!$B$11:$C$565,2,0)</f>
        <v>OTROS RESPUESTOS Y ACCESORIOS MENORES</v>
      </c>
      <c r="J189" s="106" t="str">
        <f t="shared" si="16"/>
        <v>Posgrado</v>
      </c>
      <c r="K189" s="124" t="s">
        <v>394</v>
      </c>
      <c r="L189" s="124"/>
    </row>
    <row r="191" spans="3:12" ht="15.75" thickBot="1" x14ac:dyDescent="0.3"/>
    <row r="192" spans="3:12" ht="15.75" thickBot="1" x14ac:dyDescent="0.3">
      <c r="C192" s="29" t="s">
        <v>43</v>
      </c>
      <c r="D192" s="108">
        <f>SUM(F199:F212)</f>
        <v>0</v>
      </c>
      <c r="F192" s="70"/>
      <c r="G192" s="79"/>
      <c r="H192" s="70"/>
      <c r="I192" s="70"/>
    </row>
    <row r="193" spans="3:12" x14ac:dyDescent="0.25">
      <c r="C193" s="70"/>
      <c r="D193" s="31"/>
      <c r="E193" s="93"/>
      <c r="F193" s="93"/>
      <c r="G193" s="93"/>
      <c r="H193" s="76"/>
      <c r="I193" s="76"/>
      <c r="J193" s="76"/>
      <c r="K193" s="112"/>
    </row>
    <row r="194" spans="3:12" x14ac:dyDescent="0.25">
      <c r="C194" s="70"/>
      <c r="D194" s="31"/>
      <c r="E194" s="93"/>
      <c r="F194" s="93"/>
      <c r="G194" s="93"/>
      <c r="H194" s="76"/>
      <c r="I194" s="76"/>
      <c r="J194" s="76"/>
      <c r="K194" s="112"/>
    </row>
    <row r="195" spans="3:12" ht="15.75" x14ac:dyDescent="0.25">
      <c r="C195" s="202" t="s">
        <v>392</v>
      </c>
      <c r="D195" s="370"/>
      <c r="E195" s="93"/>
      <c r="F195" s="93"/>
      <c r="G195" s="93"/>
      <c r="H195" s="76"/>
      <c r="I195" s="76"/>
      <c r="J195" s="76"/>
      <c r="K195" s="112"/>
    </row>
    <row r="196" spans="3:12" ht="18.75" x14ac:dyDescent="0.25">
      <c r="C196" s="211" t="e">
        <f>IFERROR(VLOOKUP(D195,'1. Desarrollo e Innov. Curricu.'!$E:$F,2,FALSE),IFERROR(VLOOKUP(D195,'2. Investigación Científica'!$E:$F,2,FALSE),IFERROR(VLOOKUP(D195,'3. Vinculación Univ. Sociedad'!$E:$F,2,FALSE),IFERROR(VLOOKUP(D195,'4. Docencia y Profesorado Univ.'!$E:$F,2,FALSE),IFERROR(VLOOKUP(D195,'5. Estudiantes y Graduados'!$E:$F,2,FALSE),IFERROR(VLOOKUP(D195,'11. Gestion Administrativa'!$E:$F,2,FALSE),IFERROR(VLOOKUP(D195,'13. Gestión Académica'!$E:$F,2,FALSE),IFERROR(VLOOKUP(D195,'8. Asegura. de la Calid. y M'!$E:$F,2,FALSE),IFERROR(VLOOKUP(D195,'6. Gestión del Conocimiento'!$E:$F,2,FALSE),IFERROR(VLOOKUP(D195,'15. Gobernabilidad y Proceso...'!$E:$F,2,FALSE),IFERROR(VLOOKUP(D195,'12. Gestión del Talento Humano'!$E:$F,2,FALSE),IFERROR(VLOOKUP(D195,'14. Internacional... de la E.S.'!$E:$F,2,FALSE),IFERROR(VLOOKUP(D195,'10. Posgrado'!$E:$F,2,FALSE),IFERROR(VLOOKUP(D195,'16. Desa. del Sistema Educ.Sup.'!$E:$F,2,FALSE),IFERROR(VLOOKUP(D195,'9. Cultura de Inno. Insti...'!$E:$F,2,FALSE),VLOOKUP(D195,'7. Lo Esencial de la Reforma U.'!$E:$F,2,0))))))))))))))))</f>
        <v>#N/A</v>
      </c>
      <c r="D196" s="31"/>
      <c r="E196" s="93"/>
      <c r="F196" s="93"/>
      <c r="G196" s="93"/>
      <c r="H196" s="76"/>
      <c r="I196" s="76"/>
      <c r="J196" s="76"/>
      <c r="K196" s="112"/>
    </row>
    <row r="197" spans="3:12" x14ac:dyDescent="0.25">
      <c r="F197" s="93"/>
      <c r="G197" s="76"/>
      <c r="H197" s="76"/>
      <c r="I197" s="76"/>
    </row>
    <row r="198" spans="3:12" ht="30.75" thickBot="1" x14ac:dyDescent="0.3">
      <c r="C198" s="149" t="s">
        <v>44</v>
      </c>
      <c r="D198" s="149" t="s">
        <v>55</v>
      </c>
      <c r="E198" s="149" t="s">
        <v>57</v>
      </c>
      <c r="F198" s="150" t="s">
        <v>27</v>
      </c>
      <c r="G198" s="150" t="s">
        <v>131</v>
      </c>
      <c r="H198" s="149" t="s">
        <v>46</v>
      </c>
      <c r="I198" s="149" t="s">
        <v>132</v>
      </c>
      <c r="J198" s="149" t="s">
        <v>410</v>
      </c>
      <c r="K198" s="149" t="s">
        <v>411</v>
      </c>
      <c r="L198" s="149" t="s">
        <v>464</v>
      </c>
    </row>
    <row r="199" spans="3:12" ht="15.75" thickBot="1" x14ac:dyDescent="0.3">
      <c r="C199" s="306" t="s">
        <v>1339</v>
      </c>
      <c r="D199" s="158"/>
      <c r="E199" s="96">
        <f>HLOOKUP($C199,$CB$2:$CE$3,2,0)</f>
        <v>15000</v>
      </c>
      <c r="F199" s="97">
        <f>D199*E199</f>
        <v>0</v>
      </c>
      <c r="G199" s="165"/>
      <c r="H199" s="98" t="s">
        <v>1014</v>
      </c>
      <c r="I199" s="98" t="str">
        <f>VLOOKUP(H199,Presupuesto!$B$11:$C$565,2,0)</f>
        <v>EQUIPO DE COMPUTACION</v>
      </c>
      <c r="J199" s="219" t="s">
        <v>1453</v>
      </c>
      <c r="K199" s="98" t="s">
        <v>394</v>
      </c>
      <c r="L199" s="98"/>
    </row>
    <row r="200" spans="3:12" x14ac:dyDescent="0.25">
      <c r="C200" s="306" t="s">
        <v>1337</v>
      </c>
      <c r="D200" s="151"/>
      <c r="E200" s="96">
        <f>HLOOKUP($C200,$CB$2:$CE$3,2,0)</f>
        <v>35000</v>
      </c>
      <c r="F200" s="97">
        <f>D200*E200</f>
        <v>0</v>
      </c>
      <c r="G200" s="165"/>
      <c r="H200" s="101" t="s">
        <v>1014</v>
      </c>
      <c r="I200" s="101" t="str">
        <f>VLOOKUP(H200,Presupuesto!$B$11:$C$565,2,0)</f>
        <v>EQUIPO DE COMPUTACION</v>
      </c>
      <c r="J200" s="98" t="str">
        <f>$J$199</f>
        <v>Posgrado</v>
      </c>
      <c r="K200" s="98" t="s">
        <v>412</v>
      </c>
      <c r="L200" s="98"/>
    </row>
    <row r="201" spans="3:12" x14ac:dyDescent="0.25">
      <c r="C201" s="99" t="s">
        <v>73</v>
      </c>
      <c r="D201" s="151"/>
      <c r="E201" s="100">
        <v>4000</v>
      </c>
      <c r="F201" s="97">
        <f t="shared" ref="F201:F212" si="17">D201*E201</f>
        <v>0</v>
      </c>
      <c r="G201" s="165"/>
      <c r="H201" s="101" t="s">
        <v>986</v>
      </c>
      <c r="I201" s="101" t="str">
        <f>VLOOKUP(H201,Presupuesto!$B$11:$C$565,2,0)</f>
        <v>EQUIPOS VARIOS DE OFICINA</v>
      </c>
      <c r="J201" s="98" t="str">
        <f t="shared" ref="J201:J212" si="18">$J$199</f>
        <v>Posgrado</v>
      </c>
      <c r="K201" s="98" t="s">
        <v>395</v>
      </c>
      <c r="L201" s="98"/>
    </row>
    <row r="202" spans="3:12" x14ac:dyDescent="0.25">
      <c r="C202" s="99" t="s">
        <v>74</v>
      </c>
      <c r="D202" s="151"/>
      <c r="E202" s="100">
        <v>8000</v>
      </c>
      <c r="F202" s="97">
        <f t="shared" si="17"/>
        <v>0</v>
      </c>
      <c r="G202" s="165"/>
      <c r="H202" s="101" t="s">
        <v>1014</v>
      </c>
      <c r="I202" s="101" t="str">
        <f>VLOOKUP(H202,Presupuesto!$B$11:$C$565,2,0)</f>
        <v>EQUIPO DE COMPUTACION</v>
      </c>
      <c r="J202" s="98" t="str">
        <f t="shared" si="18"/>
        <v>Posgrado</v>
      </c>
      <c r="K202" s="98" t="s">
        <v>395</v>
      </c>
      <c r="L202" s="98"/>
    </row>
    <row r="203" spans="3:12" x14ac:dyDescent="0.25">
      <c r="C203" s="99" t="s">
        <v>75</v>
      </c>
      <c r="D203" s="151"/>
      <c r="E203" s="100">
        <v>5000</v>
      </c>
      <c r="F203" s="97">
        <f t="shared" si="17"/>
        <v>0</v>
      </c>
      <c r="G203" s="165"/>
      <c r="H203" s="101" t="s">
        <v>1014</v>
      </c>
      <c r="I203" s="101" t="str">
        <f>VLOOKUP(H203,Presupuesto!$B$11:$C$565,2,0)</f>
        <v>EQUIPO DE COMPUTACION</v>
      </c>
      <c r="J203" s="98" t="str">
        <f t="shared" si="18"/>
        <v>Posgrado</v>
      </c>
      <c r="K203" s="98" t="s">
        <v>395</v>
      </c>
      <c r="L203" s="98"/>
    </row>
    <row r="204" spans="3:12" x14ac:dyDescent="0.25">
      <c r="C204" s="99" t="s">
        <v>35</v>
      </c>
      <c r="D204" s="151"/>
      <c r="E204" s="100">
        <v>13000</v>
      </c>
      <c r="F204" s="97">
        <f t="shared" si="17"/>
        <v>0</v>
      </c>
      <c r="G204" s="165"/>
      <c r="H204" s="101" t="s">
        <v>1000</v>
      </c>
      <c r="I204" s="101" t="str">
        <f>VLOOKUP(H204,Presupuesto!$B$11:$C$565,2,0)</f>
        <v>EQUIPO DE TRANSPORTE TRACCION Y ELEVACION</v>
      </c>
      <c r="J204" s="98" t="str">
        <f t="shared" si="18"/>
        <v>Posgrado</v>
      </c>
      <c r="K204" s="98" t="s">
        <v>395</v>
      </c>
      <c r="L204" s="98"/>
    </row>
    <row r="205" spans="3:12" x14ac:dyDescent="0.25">
      <c r="C205" s="99" t="s">
        <v>76</v>
      </c>
      <c r="D205" s="151"/>
      <c r="E205" s="100">
        <v>15000</v>
      </c>
      <c r="F205" s="97">
        <f t="shared" si="17"/>
        <v>0</v>
      </c>
      <c r="G205" s="165"/>
      <c r="H205" s="101" t="s">
        <v>1000</v>
      </c>
      <c r="I205" s="101" t="str">
        <f>VLOOKUP(H205,Presupuesto!$B$11:$C$565,2,0)</f>
        <v>EQUIPO DE TRANSPORTE TRACCION Y ELEVACION</v>
      </c>
      <c r="J205" s="98" t="str">
        <f t="shared" si="18"/>
        <v>Posgrado</v>
      </c>
      <c r="K205" s="98" t="s">
        <v>395</v>
      </c>
      <c r="L205" s="98"/>
    </row>
    <row r="206" spans="3:12" x14ac:dyDescent="0.25">
      <c r="C206" s="99" t="s">
        <v>77</v>
      </c>
      <c r="D206" s="151"/>
      <c r="E206" s="100">
        <v>10000</v>
      </c>
      <c r="F206" s="97">
        <f t="shared" si="17"/>
        <v>0</v>
      </c>
      <c r="G206" s="165"/>
      <c r="H206" s="101" t="s">
        <v>1000</v>
      </c>
      <c r="I206" s="101" t="str">
        <f>VLOOKUP(H206,Presupuesto!$B$11:$C$565,2,0)</f>
        <v>EQUIPO DE TRANSPORTE TRACCION Y ELEVACION</v>
      </c>
      <c r="J206" s="98" t="str">
        <f t="shared" si="18"/>
        <v>Posgrado</v>
      </c>
      <c r="K206" s="98" t="s">
        <v>403</v>
      </c>
      <c r="L206" s="98"/>
    </row>
    <row r="207" spans="3:12" x14ac:dyDescent="0.25">
      <c r="C207" s="99" t="s">
        <v>78</v>
      </c>
      <c r="D207" s="151"/>
      <c r="E207" s="100">
        <v>10000</v>
      </c>
      <c r="F207" s="97">
        <f t="shared" si="17"/>
        <v>0</v>
      </c>
      <c r="G207" s="165"/>
      <c r="H207" s="101" t="s">
        <v>1046</v>
      </c>
      <c r="I207" s="101" t="str">
        <f>VLOOKUP(H207,Presupuesto!$B$11:$C$565,2,0)</f>
        <v>APLICACIONES INFORMATICAS</v>
      </c>
      <c r="J207" s="98" t="str">
        <f t="shared" si="18"/>
        <v>Posgrado</v>
      </c>
      <c r="K207" s="98" t="s">
        <v>399</v>
      </c>
      <c r="L207" s="98"/>
    </row>
    <row r="208" spans="3:12" x14ac:dyDescent="0.25">
      <c r="C208" s="109" t="s">
        <v>79</v>
      </c>
      <c r="D208" s="151"/>
      <c r="E208" s="100">
        <v>2000</v>
      </c>
      <c r="F208" s="97">
        <f t="shared" si="17"/>
        <v>0</v>
      </c>
      <c r="G208" s="165"/>
      <c r="H208" s="110" t="s">
        <v>1014</v>
      </c>
      <c r="I208" s="110" t="str">
        <f>VLOOKUP(H208,Presupuesto!$B$11:$C$565,2,0)</f>
        <v>EQUIPO DE COMPUTACION</v>
      </c>
      <c r="J208" s="98" t="str">
        <f t="shared" si="18"/>
        <v>Posgrado</v>
      </c>
      <c r="K208" s="98" t="s">
        <v>395</v>
      </c>
      <c r="L208" s="98"/>
    </row>
    <row r="209" spans="3:12" x14ac:dyDescent="0.25">
      <c r="C209" s="109" t="s">
        <v>1481</v>
      </c>
      <c r="D209" s="151"/>
      <c r="E209" s="100">
        <v>1500</v>
      </c>
      <c r="F209" s="97">
        <f t="shared" si="17"/>
        <v>0</v>
      </c>
      <c r="G209" s="165"/>
      <c r="H209" s="110" t="s">
        <v>946</v>
      </c>
      <c r="I209" s="110" t="str">
        <f>VLOOKUP(H209,Presupuesto!$B$11:$C$565,2,0)</f>
        <v>UTILES Y MATERIALES ELECTRICOS</v>
      </c>
      <c r="J209" s="98" t="str">
        <f t="shared" si="18"/>
        <v>Posgrado</v>
      </c>
      <c r="K209" s="98" t="s">
        <v>395</v>
      </c>
      <c r="L209" s="98"/>
    </row>
    <row r="210" spans="3:12" x14ac:dyDescent="0.25">
      <c r="C210" s="109" t="s">
        <v>80</v>
      </c>
      <c r="D210" s="151"/>
      <c r="E210" s="100">
        <v>1500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81</v>
      </c>
      <c r="D211" s="151"/>
      <c r="E211" s="100">
        <v>500</v>
      </c>
      <c r="F211" s="97">
        <f t="shared" si="17"/>
        <v>0</v>
      </c>
      <c r="G211" s="165"/>
      <c r="H211" s="110" t="s">
        <v>955</v>
      </c>
      <c r="I211" s="110" t="str">
        <f>VLOOKUP(H211,Presupuesto!$B$11:$C$565,2,0)</f>
        <v>OTROS RESPUESTOS Y ACCESORIOS MENORES</v>
      </c>
      <c r="J211" s="98" t="str">
        <f t="shared" si="18"/>
        <v>Posgrado</v>
      </c>
      <c r="K211" s="98" t="s">
        <v>395</v>
      </c>
      <c r="L211" s="98"/>
    </row>
    <row r="212" spans="3:12" ht="15.75" thickBot="1" x14ac:dyDescent="0.3">
      <c r="C212" s="102" t="s">
        <v>82</v>
      </c>
      <c r="D212" s="159"/>
      <c r="E212" s="104">
        <v>20</v>
      </c>
      <c r="F212" s="105">
        <f t="shared" si="17"/>
        <v>0</v>
      </c>
      <c r="G212" s="162"/>
      <c r="H212" s="106" t="s">
        <v>955</v>
      </c>
      <c r="I212" s="106" t="str">
        <f>VLOOKUP(H212,Presupuesto!$B$11:$C$565,2,0)</f>
        <v>OTROS RESPUESTOS Y ACCESORIOS MENORES</v>
      </c>
      <c r="J212" s="106" t="str">
        <f t="shared" si="18"/>
        <v>Posgrado</v>
      </c>
      <c r="K212" s="124" t="s">
        <v>394</v>
      </c>
      <c r="L212" s="124"/>
    </row>
    <row r="213" spans="3:12" x14ac:dyDescent="0.25">
      <c r="F213" s="93"/>
      <c r="G213" s="76"/>
      <c r="H213" s="76"/>
      <c r="I213" s="76"/>
    </row>
    <row r="214" spans="3:12" ht="15.75" thickBot="1" x14ac:dyDescent="0.3"/>
    <row r="215" spans="3:12" ht="15.75" thickBot="1" x14ac:dyDescent="0.3">
      <c r="C215" s="29" t="s">
        <v>43</v>
      </c>
      <c r="D215" s="108">
        <f>SUM(F222:F235)</f>
        <v>0</v>
      </c>
      <c r="F215" s="70"/>
      <c r="G215" s="79"/>
      <c r="H215" s="70"/>
      <c r="I215" s="70"/>
    </row>
    <row r="216" spans="3:12" x14ac:dyDescent="0.25">
      <c r="C216" s="70"/>
      <c r="D216" s="31"/>
      <c r="E216" s="93"/>
      <c r="F216" s="93"/>
      <c r="G216" s="93"/>
      <c r="H216" s="76"/>
      <c r="I216" s="76"/>
      <c r="J216" s="76"/>
      <c r="K216" s="112"/>
    </row>
    <row r="217" spans="3:12" x14ac:dyDescent="0.25">
      <c r="C217" s="70"/>
      <c r="D217" s="31"/>
      <c r="E217" s="93"/>
      <c r="F217" s="93"/>
      <c r="G217" s="93"/>
      <c r="H217" s="76"/>
      <c r="I217" s="76"/>
      <c r="J217" s="76"/>
      <c r="K217" s="112"/>
    </row>
    <row r="218" spans="3:12" ht="15.75" x14ac:dyDescent="0.25">
      <c r="C218" s="202" t="s">
        <v>392</v>
      </c>
      <c r="D218" s="370"/>
      <c r="E218" s="93"/>
      <c r="F218" s="93"/>
      <c r="G218" s="93"/>
      <c r="H218" s="76"/>
      <c r="I218" s="76"/>
      <c r="J218" s="76"/>
      <c r="K218" s="112"/>
    </row>
    <row r="219" spans="3:12" ht="18.75" x14ac:dyDescent="0.25">
      <c r="C219" s="211" t="e">
        <f>IFERROR(VLOOKUP(D218,'1. Desarrollo e Innov. Curricu.'!$E:$F,2,FALSE),IFERROR(VLOOKUP(D218,'2. Investigación Científica'!$E:$F,2,FALSE),IFERROR(VLOOKUP(D218,'3. Vinculación Univ. Sociedad'!$E:$F,2,FALSE),IFERROR(VLOOKUP(D218,'4. Docencia y Profesorado Univ.'!$E:$F,2,FALSE),IFERROR(VLOOKUP(D218,'5. Estudiantes y Graduados'!$E:$F,2,FALSE),IFERROR(VLOOKUP(D218,'11. Gestion Administrativa'!$E:$F,2,FALSE),IFERROR(VLOOKUP(D218,'13. Gestión Académica'!$E:$F,2,FALSE),IFERROR(VLOOKUP(D218,'8. Asegura. de la Calid. y M'!$E:$F,2,FALSE),IFERROR(VLOOKUP(D218,'6. Gestión del Conocimiento'!$E:$F,2,FALSE),IFERROR(VLOOKUP(D218,'15. Gobernabilidad y Proceso...'!$E:$F,2,FALSE),IFERROR(VLOOKUP(D218,'12. Gestión del Talento Humano'!$E:$F,2,FALSE),IFERROR(VLOOKUP(D218,'14. Internacional... de la E.S.'!$E:$F,2,FALSE),IFERROR(VLOOKUP(D218,'10. Posgrado'!$E:$F,2,FALSE),IFERROR(VLOOKUP(D218,'16. Desa. del Sistema Educ.Sup.'!$E:$F,2,FALSE),IFERROR(VLOOKUP(D218,'9. Cultura de Inno. Insti...'!$E:$F,2,FALSE),VLOOKUP(D218,'7. Lo Esencial de la Reforma U.'!$E:$F,2,0))))))))))))))))</f>
        <v>#N/A</v>
      </c>
      <c r="D219" s="31"/>
      <c r="E219" s="93"/>
      <c r="F219" s="93"/>
      <c r="G219" s="93"/>
      <c r="H219" s="76"/>
      <c r="I219" s="76"/>
      <c r="J219" s="76"/>
      <c r="K219" s="112"/>
    </row>
    <row r="220" spans="3:12" x14ac:dyDescent="0.25">
      <c r="F220" s="93"/>
      <c r="G220" s="76"/>
      <c r="H220" s="76"/>
      <c r="I220" s="76"/>
    </row>
    <row r="221" spans="3:12" ht="30.75" thickBot="1" x14ac:dyDescent="0.3">
      <c r="C221" s="149" t="s">
        <v>44</v>
      </c>
      <c r="D221" s="149" t="s">
        <v>55</v>
      </c>
      <c r="E221" s="149" t="s">
        <v>57</v>
      </c>
      <c r="F221" s="150" t="s">
        <v>27</v>
      </c>
      <c r="G221" s="150" t="s">
        <v>131</v>
      </c>
      <c r="H221" s="149" t="s">
        <v>46</v>
      </c>
      <c r="I221" s="149" t="s">
        <v>132</v>
      </c>
      <c r="J221" s="149" t="s">
        <v>410</v>
      </c>
      <c r="K221" s="149" t="s">
        <v>411</v>
      </c>
      <c r="L221" s="149" t="s">
        <v>464</v>
      </c>
    </row>
    <row r="222" spans="3:12" ht="15.75" thickBot="1" x14ac:dyDescent="0.3">
      <c r="C222" s="306" t="s">
        <v>1339</v>
      </c>
      <c r="D222" s="158"/>
      <c r="E222" s="96">
        <f>HLOOKUP($C222,$CB$2:$CE$3,2,0)</f>
        <v>15000</v>
      </c>
      <c r="F222" s="97">
        <f>D222*E222</f>
        <v>0</v>
      </c>
      <c r="G222" s="165"/>
      <c r="H222" s="98" t="s">
        <v>1014</v>
      </c>
      <c r="I222" s="98" t="str">
        <f>VLOOKUP(H222,Presupuesto!$B$11:$C$565,2,0)</f>
        <v>EQUIPO DE COMPUTACION</v>
      </c>
      <c r="J222" s="219" t="s">
        <v>1453</v>
      </c>
      <c r="K222" s="98" t="s">
        <v>394</v>
      </c>
      <c r="L222" s="98"/>
    </row>
    <row r="223" spans="3:12" x14ac:dyDescent="0.25">
      <c r="C223" s="306" t="s">
        <v>1337</v>
      </c>
      <c r="D223" s="151"/>
      <c r="E223" s="96">
        <f>HLOOKUP($C223,$CB$2:$CE$3,2,0)</f>
        <v>35000</v>
      </c>
      <c r="F223" s="97">
        <f>D223*E223</f>
        <v>0</v>
      </c>
      <c r="G223" s="165"/>
      <c r="H223" s="101" t="s">
        <v>1014</v>
      </c>
      <c r="I223" s="101" t="str">
        <f>VLOOKUP(H223,Presupuesto!$B$11:$C$565,2,0)</f>
        <v>EQUIPO DE COMPUTACION</v>
      </c>
      <c r="J223" s="98" t="str">
        <f>$J$222</f>
        <v>Posgrado</v>
      </c>
      <c r="K223" s="98" t="s">
        <v>412</v>
      </c>
      <c r="L223" s="98"/>
    </row>
    <row r="224" spans="3:12" x14ac:dyDescent="0.25">
      <c r="C224" s="99" t="s">
        <v>73</v>
      </c>
      <c r="D224" s="151"/>
      <c r="E224" s="100">
        <v>4000</v>
      </c>
      <c r="F224" s="97">
        <f t="shared" ref="F224:F235" si="19">D224*E224</f>
        <v>0</v>
      </c>
      <c r="G224" s="165"/>
      <c r="H224" s="101" t="s">
        <v>986</v>
      </c>
      <c r="I224" s="101" t="str">
        <f>VLOOKUP(H224,Presupuesto!$B$11:$C$565,2,0)</f>
        <v>EQUIPOS VARIOS DE OFICINA</v>
      </c>
      <c r="J224" s="98" t="str">
        <f t="shared" ref="J224:J235" si="20">$J$222</f>
        <v>Posgrado</v>
      </c>
      <c r="K224" s="98" t="s">
        <v>395</v>
      </c>
      <c r="L224" s="98"/>
    </row>
    <row r="225" spans="3:12" x14ac:dyDescent="0.25">
      <c r="C225" s="99" t="s">
        <v>74</v>
      </c>
      <c r="D225" s="151"/>
      <c r="E225" s="100">
        <v>8000</v>
      </c>
      <c r="F225" s="97">
        <f t="shared" si="19"/>
        <v>0</v>
      </c>
      <c r="G225" s="165"/>
      <c r="H225" s="101" t="s">
        <v>1014</v>
      </c>
      <c r="I225" s="101" t="str">
        <f>VLOOKUP(H225,Presupuesto!$B$11:$C$565,2,0)</f>
        <v>EQUIPO DE COMPUTACION</v>
      </c>
      <c r="J225" s="98" t="str">
        <f t="shared" si="20"/>
        <v>Posgrado</v>
      </c>
      <c r="K225" s="98" t="s">
        <v>395</v>
      </c>
      <c r="L225" s="98"/>
    </row>
    <row r="226" spans="3:12" x14ac:dyDescent="0.25">
      <c r="C226" s="99" t="s">
        <v>75</v>
      </c>
      <c r="D226" s="151"/>
      <c r="E226" s="100">
        <v>5000</v>
      </c>
      <c r="F226" s="97">
        <f t="shared" si="19"/>
        <v>0</v>
      </c>
      <c r="G226" s="165"/>
      <c r="H226" s="101" t="s">
        <v>1014</v>
      </c>
      <c r="I226" s="101" t="str">
        <f>VLOOKUP(H226,Presupuesto!$B$11:$C$565,2,0)</f>
        <v>EQUIPO DE COMPUTACION</v>
      </c>
      <c r="J226" s="98" t="str">
        <f t="shared" si="20"/>
        <v>Posgrado</v>
      </c>
      <c r="K226" s="98" t="s">
        <v>395</v>
      </c>
      <c r="L226" s="98"/>
    </row>
    <row r="227" spans="3:12" x14ac:dyDescent="0.25">
      <c r="C227" s="99" t="s">
        <v>35</v>
      </c>
      <c r="D227" s="151"/>
      <c r="E227" s="100">
        <v>13000</v>
      </c>
      <c r="F227" s="97">
        <f t="shared" si="19"/>
        <v>0</v>
      </c>
      <c r="G227" s="165"/>
      <c r="H227" s="101" t="s">
        <v>1000</v>
      </c>
      <c r="I227" s="101" t="str">
        <f>VLOOKUP(H227,Presupuesto!$B$11:$C$565,2,0)</f>
        <v>EQUIPO DE TRANSPORTE TRACCION Y ELEVACION</v>
      </c>
      <c r="J227" s="98" t="str">
        <f t="shared" si="20"/>
        <v>Posgrado</v>
      </c>
      <c r="K227" s="98" t="s">
        <v>395</v>
      </c>
      <c r="L227" s="98"/>
    </row>
    <row r="228" spans="3:12" x14ac:dyDescent="0.25">
      <c r="C228" s="99" t="s">
        <v>76</v>
      </c>
      <c r="D228" s="151"/>
      <c r="E228" s="100">
        <v>15000</v>
      </c>
      <c r="F228" s="97">
        <f t="shared" si="19"/>
        <v>0</v>
      </c>
      <c r="G228" s="165"/>
      <c r="H228" s="101" t="s">
        <v>1000</v>
      </c>
      <c r="I228" s="101" t="str">
        <f>VLOOKUP(H228,Presupuesto!$B$11:$C$565,2,0)</f>
        <v>EQUIPO DE TRANSPORTE TRACCION Y ELEVACION</v>
      </c>
      <c r="J228" s="98" t="str">
        <f t="shared" si="20"/>
        <v>Posgrado</v>
      </c>
      <c r="K228" s="98" t="s">
        <v>395</v>
      </c>
      <c r="L228" s="98"/>
    </row>
    <row r="229" spans="3:12" x14ac:dyDescent="0.25">
      <c r="C229" s="99" t="s">
        <v>77</v>
      </c>
      <c r="D229" s="151"/>
      <c r="E229" s="100">
        <v>10000</v>
      </c>
      <c r="F229" s="97">
        <f t="shared" si="19"/>
        <v>0</v>
      </c>
      <c r="G229" s="165"/>
      <c r="H229" s="101" t="s">
        <v>1000</v>
      </c>
      <c r="I229" s="101" t="str">
        <f>VLOOKUP(H229,Presupuesto!$B$11:$C$565,2,0)</f>
        <v>EQUIPO DE TRANSPORTE TRACCION Y ELEVACION</v>
      </c>
      <c r="J229" s="98" t="str">
        <f t="shared" si="20"/>
        <v>Posgrado</v>
      </c>
      <c r="K229" s="98" t="s">
        <v>403</v>
      </c>
      <c r="L229" s="98"/>
    </row>
    <row r="230" spans="3:12" x14ac:dyDescent="0.25">
      <c r="C230" s="99" t="s">
        <v>78</v>
      </c>
      <c r="D230" s="151"/>
      <c r="E230" s="100">
        <v>10000</v>
      </c>
      <c r="F230" s="97">
        <f t="shared" si="19"/>
        <v>0</v>
      </c>
      <c r="G230" s="165"/>
      <c r="H230" s="101" t="s">
        <v>1046</v>
      </c>
      <c r="I230" s="101" t="str">
        <f>VLOOKUP(H230,Presupuesto!$B$11:$C$565,2,0)</f>
        <v>APLICACIONES INFORMATICAS</v>
      </c>
      <c r="J230" s="98" t="str">
        <f t="shared" si="20"/>
        <v>Posgrado</v>
      </c>
      <c r="K230" s="98" t="s">
        <v>399</v>
      </c>
      <c r="L230" s="98"/>
    </row>
    <row r="231" spans="3:12" x14ac:dyDescent="0.25">
      <c r="C231" s="109" t="s">
        <v>79</v>
      </c>
      <c r="D231" s="151"/>
      <c r="E231" s="100">
        <v>2000</v>
      </c>
      <c r="F231" s="97">
        <f t="shared" si="19"/>
        <v>0</v>
      </c>
      <c r="G231" s="165"/>
      <c r="H231" s="110" t="s">
        <v>1014</v>
      </c>
      <c r="I231" s="110" t="str">
        <f>VLOOKUP(H231,Presupuesto!$B$11:$C$565,2,0)</f>
        <v>EQUIPO DE COMPUTACION</v>
      </c>
      <c r="J231" s="98" t="str">
        <f t="shared" si="20"/>
        <v>Posgrado</v>
      </c>
      <c r="K231" s="98" t="s">
        <v>395</v>
      </c>
      <c r="L231" s="98"/>
    </row>
    <row r="232" spans="3:12" x14ac:dyDescent="0.25">
      <c r="C232" s="109" t="s">
        <v>1481</v>
      </c>
      <c r="D232" s="151"/>
      <c r="E232" s="100">
        <v>1500</v>
      </c>
      <c r="F232" s="97">
        <f t="shared" si="19"/>
        <v>0</v>
      </c>
      <c r="G232" s="165"/>
      <c r="H232" s="110" t="s">
        <v>946</v>
      </c>
      <c r="I232" s="110" t="str">
        <f>VLOOKUP(H232,Presupuesto!$B$11:$C$565,2,0)</f>
        <v>UTILES Y MATERIALES ELECTRICOS</v>
      </c>
      <c r="J232" s="98" t="str">
        <f t="shared" si="20"/>
        <v>Posgrado</v>
      </c>
      <c r="K232" s="98" t="s">
        <v>395</v>
      </c>
      <c r="L232" s="98"/>
    </row>
    <row r="233" spans="3:12" x14ac:dyDescent="0.25">
      <c r="C233" s="109" t="s">
        <v>80</v>
      </c>
      <c r="D233" s="151"/>
      <c r="E233" s="100">
        <v>1500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81</v>
      </c>
      <c r="D234" s="151"/>
      <c r="E234" s="100">
        <v>500</v>
      </c>
      <c r="F234" s="97">
        <f t="shared" si="19"/>
        <v>0</v>
      </c>
      <c r="G234" s="165"/>
      <c r="H234" s="110" t="s">
        <v>955</v>
      </c>
      <c r="I234" s="110" t="str">
        <f>VLOOKUP(H234,Presupuesto!$B$11:$C$565,2,0)</f>
        <v>OTROS RESPUESTOS Y ACCESORIOS MENORES</v>
      </c>
      <c r="J234" s="98" t="str">
        <f t="shared" si="20"/>
        <v>Posgrado</v>
      </c>
      <c r="K234" s="98" t="s">
        <v>395</v>
      </c>
      <c r="L234" s="98"/>
    </row>
    <row r="235" spans="3:12" ht="15.75" thickBot="1" x14ac:dyDescent="0.3">
      <c r="C235" s="102" t="s">
        <v>82</v>
      </c>
      <c r="D235" s="159"/>
      <c r="E235" s="104">
        <v>20</v>
      </c>
      <c r="F235" s="105">
        <f t="shared" si="19"/>
        <v>0</v>
      </c>
      <c r="G235" s="162"/>
      <c r="H235" s="106" t="s">
        <v>955</v>
      </c>
      <c r="I235" s="106" t="str">
        <f>VLOOKUP(H235,Presupuesto!$B$11:$C$565,2,0)</f>
        <v>OTROS RESPUESTOS Y ACCESORIOS MENORES</v>
      </c>
      <c r="J235" s="106" t="str">
        <f t="shared" si="20"/>
        <v>Posgrado</v>
      </c>
      <c r="K235" s="124" t="s">
        <v>394</v>
      </c>
      <c r="L235" s="124"/>
    </row>
    <row r="237" spans="3:12" ht="15.75" thickBot="1" x14ac:dyDescent="0.3"/>
    <row r="238" spans="3:12" ht="15.75" thickBot="1" x14ac:dyDescent="0.3">
      <c r="C238" s="29" t="s">
        <v>43</v>
      </c>
      <c r="D238" s="108">
        <f>SUM(F245:F258)</f>
        <v>0</v>
      </c>
      <c r="F238" s="70"/>
      <c r="G238" s="79"/>
      <c r="H238" s="70"/>
      <c r="I238" s="70"/>
    </row>
    <row r="239" spans="3:12" x14ac:dyDescent="0.25">
      <c r="C239" s="70"/>
      <c r="D239" s="31"/>
      <c r="E239" s="93"/>
      <c r="F239" s="93"/>
      <c r="G239" s="93"/>
      <c r="H239" s="76"/>
      <c r="I239" s="76"/>
      <c r="J239" s="76"/>
      <c r="K239" s="112"/>
    </row>
    <row r="240" spans="3:12" x14ac:dyDescent="0.25">
      <c r="C240" s="70"/>
      <c r="D240" s="31"/>
      <c r="E240" s="93"/>
      <c r="F240" s="93"/>
      <c r="G240" s="93"/>
      <c r="H240" s="76"/>
      <c r="I240" s="76"/>
      <c r="J240" s="76"/>
      <c r="K240" s="112"/>
    </row>
    <row r="241" spans="3:12" ht="15.75" x14ac:dyDescent="0.25">
      <c r="C241" s="202" t="s">
        <v>392</v>
      </c>
      <c r="D241" s="370"/>
      <c r="E241" s="93"/>
      <c r="F241" s="93"/>
      <c r="G241" s="93"/>
      <c r="H241" s="76"/>
      <c r="I241" s="76"/>
      <c r="J241" s="76"/>
      <c r="K241" s="112"/>
    </row>
    <row r="242" spans="3:12" ht="18.75" x14ac:dyDescent="0.25">
      <c r="C242" s="211" t="e">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Proceso...'!$E:$F,2,FALSE),IFERROR(VLOOKUP(D241,'12. Gestión del Talento Humano'!$E:$F,2,FALSE),IFERROR(VLOOKUP(D241,'14. Internacional... de la E.S.'!$E:$F,2,FALSE),IFERROR(VLOOKUP(D241,'10. Posgrado'!$E:$F,2,FALSE),IFERROR(VLOOKUP(D241,'16. Desa. del Sistema Educ.Sup.'!$E:$F,2,FALSE),IFERROR(VLOOKUP(D241,'9. Cultura de Inno. Insti...'!$E:$F,2,FALSE),VLOOKUP(D241,'7. Lo Esencial de la Reforma U.'!$E:$F,2,0))))))))))))))))</f>
        <v>#N/A</v>
      </c>
      <c r="D242" s="31"/>
      <c r="E242" s="93"/>
      <c r="F242" s="93"/>
      <c r="G242" s="93"/>
      <c r="H242" s="76"/>
      <c r="I242" s="76"/>
      <c r="J242" s="76"/>
      <c r="K242" s="112"/>
    </row>
    <row r="243" spans="3:12" x14ac:dyDescent="0.25">
      <c r="F243" s="93"/>
      <c r="G243" s="76"/>
      <c r="H243" s="76"/>
      <c r="I243" s="76"/>
    </row>
    <row r="244" spans="3:12" ht="30.75" thickBot="1" x14ac:dyDescent="0.3">
      <c r="C244" s="149" t="s">
        <v>44</v>
      </c>
      <c r="D244" s="149" t="s">
        <v>55</v>
      </c>
      <c r="E244" s="149" t="s">
        <v>57</v>
      </c>
      <c r="F244" s="150" t="s">
        <v>27</v>
      </c>
      <c r="G244" s="150" t="s">
        <v>131</v>
      </c>
      <c r="H244" s="149" t="s">
        <v>46</v>
      </c>
      <c r="I244" s="149" t="s">
        <v>132</v>
      </c>
      <c r="J244" s="149" t="s">
        <v>410</v>
      </c>
      <c r="K244" s="149" t="s">
        <v>411</v>
      </c>
      <c r="L244" s="149" t="s">
        <v>464</v>
      </c>
    </row>
    <row r="245" spans="3:12" ht="15.75" thickBot="1" x14ac:dyDescent="0.3">
      <c r="C245" s="306" t="s">
        <v>1339</v>
      </c>
      <c r="D245" s="158"/>
      <c r="E245" s="96">
        <f>HLOOKUP($C245,$CB$2:$CE$3,2,0)</f>
        <v>15000</v>
      </c>
      <c r="F245" s="97">
        <f>D245*E245</f>
        <v>0</v>
      </c>
      <c r="G245" s="165"/>
      <c r="H245" s="98" t="s">
        <v>1014</v>
      </c>
      <c r="I245" s="98" t="str">
        <f>VLOOKUP(H245,Presupuesto!$B$11:$C$565,2,0)</f>
        <v>EQUIPO DE COMPUTACION</v>
      </c>
      <c r="J245" s="219" t="s">
        <v>1453</v>
      </c>
      <c r="K245" s="98" t="s">
        <v>394</v>
      </c>
      <c r="L245" s="98"/>
    </row>
    <row r="246" spans="3:12" x14ac:dyDescent="0.25">
      <c r="C246" s="306" t="s">
        <v>1337</v>
      </c>
      <c r="D246" s="151"/>
      <c r="E246" s="96">
        <f>HLOOKUP($C246,$CB$2:$CE$3,2,0)</f>
        <v>35000</v>
      </c>
      <c r="F246" s="97">
        <f>D246*E246</f>
        <v>0</v>
      </c>
      <c r="G246" s="165"/>
      <c r="H246" s="101" t="s">
        <v>1014</v>
      </c>
      <c r="I246" s="101" t="str">
        <f>VLOOKUP(H246,Presupuesto!$B$11:$C$565,2,0)</f>
        <v>EQUIPO DE COMPUTACION</v>
      </c>
      <c r="J246" s="98" t="str">
        <f>$J$245</f>
        <v>Posgrado</v>
      </c>
      <c r="K246" s="98" t="s">
        <v>412</v>
      </c>
      <c r="L246" s="98"/>
    </row>
    <row r="247" spans="3:12" x14ac:dyDescent="0.25">
      <c r="C247" s="99" t="s">
        <v>73</v>
      </c>
      <c r="D247" s="151"/>
      <c r="E247" s="100">
        <v>4000</v>
      </c>
      <c r="F247" s="97">
        <f t="shared" ref="F247:F258" si="21">D247*E247</f>
        <v>0</v>
      </c>
      <c r="G247" s="165"/>
      <c r="H247" s="101" t="s">
        <v>986</v>
      </c>
      <c r="I247" s="101" t="str">
        <f>VLOOKUP(H247,Presupuesto!$B$11:$C$565,2,0)</f>
        <v>EQUIPOS VARIOS DE OFICINA</v>
      </c>
      <c r="J247" s="98" t="str">
        <f t="shared" ref="J247:J258" si="22">$J$245</f>
        <v>Posgrado</v>
      </c>
      <c r="K247" s="98" t="s">
        <v>395</v>
      </c>
      <c r="L247" s="98"/>
    </row>
    <row r="248" spans="3:12" x14ac:dyDescent="0.25">
      <c r="C248" s="99" t="s">
        <v>74</v>
      </c>
      <c r="D248" s="151"/>
      <c r="E248" s="100">
        <v>8000</v>
      </c>
      <c r="F248" s="97">
        <f t="shared" si="21"/>
        <v>0</v>
      </c>
      <c r="G248" s="165"/>
      <c r="H248" s="101" t="s">
        <v>1014</v>
      </c>
      <c r="I248" s="101" t="str">
        <f>VLOOKUP(H248,Presupuesto!$B$11:$C$565,2,0)</f>
        <v>EQUIPO DE COMPUTACION</v>
      </c>
      <c r="J248" s="98" t="str">
        <f t="shared" si="22"/>
        <v>Posgrado</v>
      </c>
      <c r="K248" s="98" t="s">
        <v>395</v>
      </c>
      <c r="L248" s="98"/>
    </row>
    <row r="249" spans="3:12" x14ac:dyDescent="0.25">
      <c r="C249" s="99" t="s">
        <v>75</v>
      </c>
      <c r="D249" s="151"/>
      <c r="E249" s="100">
        <v>5000</v>
      </c>
      <c r="F249" s="97">
        <f t="shared" si="21"/>
        <v>0</v>
      </c>
      <c r="G249" s="165"/>
      <c r="H249" s="101" t="s">
        <v>1014</v>
      </c>
      <c r="I249" s="101" t="str">
        <f>VLOOKUP(H249,Presupuesto!$B$11:$C$565,2,0)</f>
        <v>EQUIPO DE COMPUTACION</v>
      </c>
      <c r="J249" s="98" t="str">
        <f t="shared" si="22"/>
        <v>Posgrado</v>
      </c>
      <c r="K249" s="98" t="s">
        <v>395</v>
      </c>
      <c r="L249" s="98"/>
    </row>
    <row r="250" spans="3:12" x14ac:dyDescent="0.25">
      <c r="C250" s="99" t="s">
        <v>35</v>
      </c>
      <c r="D250" s="151"/>
      <c r="E250" s="100">
        <v>13000</v>
      </c>
      <c r="F250" s="97">
        <f t="shared" si="21"/>
        <v>0</v>
      </c>
      <c r="G250" s="165"/>
      <c r="H250" s="101" t="s">
        <v>1000</v>
      </c>
      <c r="I250" s="101" t="str">
        <f>VLOOKUP(H250,Presupuesto!$B$11:$C$565,2,0)</f>
        <v>EQUIPO DE TRANSPORTE TRACCION Y ELEVACION</v>
      </c>
      <c r="J250" s="98" t="str">
        <f t="shared" si="22"/>
        <v>Posgrado</v>
      </c>
      <c r="K250" s="98" t="s">
        <v>395</v>
      </c>
      <c r="L250" s="98"/>
    </row>
    <row r="251" spans="3:12" x14ac:dyDescent="0.25">
      <c r="C251" s="99" t="s">
        <v>76</v>
      </c>
      <c r="D251" s="151"/>
      <c r="E251" s="100">
        <v>15000</v>
      </c>
      <c r="F251" s="97">
        <f t="shared" si="21"/>
        <v>0</v>
      </c>
      <c r="G251" s="165"/>
      <c r="H251" s="101" t="s">
        <v>1000</v>
      </c>
      <c r="I251" s="101" t="str">
        <f>VLOOKUP(H251,Presupuesto!$B$11:$C$565,2,0)</f>
        <v>EQUIPO DE TRANSPORTE TRACCION Y ELEVACION</v>
      </c>
      <c r="J251" s="98" t="str">
        <f t="shared" si="22"/>
        <v>Posgrado</v>
      </c>
      <c r="K251" s="98" t="s">
        <v>395</v>
      </c>
      <c r="L251" s="98"/>
    </row>
    <row r="252" spans="3:12" x14ac:dyDescent="0.25">
      <c r="C252" s="99" t="s">
        <v>77</v>
      </c>
      <c r="D252" s="151"/>
      <c r="E252" s="100">
        <v>10000</v>
      </c>
      <c r="F252" s="97">
        <f t="shared" si="21"/>
        <v>0</v>
      </c>
      <c r="G252" s="165"/>
      <c r="H252" s="101" t="s">
        <v>1000</v>
      </c>
      <c r="I252" s="101" t="str">
        <f>VLOOKUP(H252,Presupuesto!$B$11:$C$565,2,0)</f>
        <v>EQUIPO DE TRANSPORTE TRACCION Y ELEVACION</v>
      </c>
      <c r="J252" s="98" t="str">
        <f t="shared" si="22"/>
        <v>Posgrado</v>
      </c>
      <c r="K252" s="98" t="s">
        <v>403</v>
      </c>
      <c r="L252" s="98"/>
    </row>
    <row r="253" spans="3:12" x14ac:dyDescent="0.25">
      <c r="C253" s="99" t="s">
        <v>78</v>
      </c>
      <c r="D253" s="151"/>
      <c r="E253" s="100">
        <v>10000</v>
      </c>
      <c r="F253" s="97">
        <f t="shared" si="21"/>
        <v>0</v>
      </c>
      <c r="G253" s="165"/>
      <c r="H253" s="101" t="s">
        <v>1046</v>
      </c>
      <c r="I253" s="101" t="str">
        <f>VLOOKUP(H253,Presupuesto!$B$11:$C$565,2,0)</f>
        <v>APLICACIONES INFORMATICAS</v>
      </c>
      <c r="J253" s="98" t="str">
        <f t="shared" si="22"/>
        <v>Posgrado</v>
      </c>
      <c r="K253" s="98" t="s">
        <v>399</v>
      </c>
      <c r="L253" s="98"/>
    </row>
    <row r="254" spans="3:12" x14ac:dyDescent="0.25">
      <c r="C254" s="109" t="s">
        <v>79</v>
      </c>
      <c r="D254" s="151"/>
      <c r="E254" s="100">
        <v>2000</v>
      </c>
      <c r="F254" s="97">
        <f t="shared" si="21"/>
        <v>0</v>
      </c>
      <c r="G254" s="165"/>
      <c r="H254" s="110" t="s">
        <v>1014</v>
      </c>
      <c r="I254" s="110" t="str">
        <f>VLOOKUP(H254,Presupuesto!$B$11:$C$565,2,0)</f>
        <v>EQUIPO DE COMPUTACION</v>
      </c>
      <c r="J254" s="98" t="str">
        <f t="shared" si="22"/>
        <v>Posgrado</v>
      </c>
      <c r="K254" s="98" t="s">
        <v>395</v>
      </c>
      <c r="L254" s="98"/>
    </row>
    <row r="255" spans="3:12" x14ac:dyDescent="0.25">
      <c r="C255" s="109" t="s">
        <v>1481</v>
      </c>
      <c r="D255" s="151"/>
      <c r="E255" s="100">
        <v>1500</v>
      </c>
      <c r="F255" s="97">
        <f t="shared" si="21"/>
        <v>0</v>
      </c>
      <c r="G255" s="165"/>
      <c r="H255" s="110" t="s">
        <v>946</v>
      </c>
      <c r="I255" s="110" t="str">
        <f>VLOOKUP(H255,Presupuesto!$B$11:$C$565,2,0)</f>
        <v>UTILES Y MATERIALES ELECTRICOS</v>
      </c>
      <c r="J255" s="98" t="str">
        <f t="shared" si="22"/>
        <v>Posgrado</v>
      </c>
      <c r="K255" s="98" t="s">
        <v>395</v>
      </c>
      <c r="L255" s="98"/>
    </row>
    <row r="256" spans="3:12" x14ac:dyDescent="0.25">
      <c r="C256" s="109" t="s">
        <v>80</v>
      </c>
      <c r="D256" s="151"/>
      <c r="E256" s="100">
        <v>1500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81</v>
      </c>
      <c r="D257" s="151"/>
      <c r="E257" s="100">
        <v>500</v>
      </c>
      <c r="F257" s="97">
        <f t="shared" si="21"/>
        <v>0</v>
      </c>
      <c r="G257" s="165"/>
      <c r="H257" s="110" t="s">
        <v>955</v>
      </c>
      <c r="I257" s="110" t="str">
        <f>VLOOKUP(H257,Presupuesto!$B$11:$C$565,2,0)</f>
        <v>OTROS RESPUESTOS Y ACCESORIOS MENORES</v>
      </c>
      <c r="J257" s="98" t="str">
        <f t="shared" si="22"/>
        <v>Posgrado</v>
      </c>
      <c r="K257" s="98" t="s">
        <v>395</v>
      </c>
      <c r="L257" s="98"/>
    </row>
    <row r="258" spans="3:12" ht="15.75" thickBot="1" x14ac:dyDescent="0.3">
      <c r="C258" s="102" t="s">
        <v>82</v>
      </c>
      <c r="D258" s="159"/>
      <c r="E258" s="104">
        <v>20</v>
      </c>
      <c r="F258" s="105">
        <f t="shared" si="21"/>
        <v>0</v>
      </c>
      <c r="G258" s="162"/>
      <c r="H258" s="106" t="s">
        <v>955</v>
      </c>
      <c r="I258" s="106" t="str">
        <f>VLOOKUP(H258,Presupuesto!$B$11:$C$565,2,0)</f>
        <v>OTROS RESPUESTOS Y ACCESORIOS MENORES</v>
      </c>
      <c r="J258" s="106" t="str">
        <f t="shared" si="22"/>
        <v>Posgrado</v>
      </c>
      <c r="K258" s="124" t="s">
        <v>394</v>
      </c>
      <c r="L258" s="124"/>
    </row>
    <row r="259" spans="3:12" x14ac:dyDescent="0.25">
      <c r="F259" s="93"/>
      <c r="G259" s="76"/>
      <c r="H259" s="76"/>
      <c r="I259" s="76"/>
    </row>
    <row r="260" spans="3:12" ht="15.75" thickBot="1" x14ac:dyDescent="0.3"/>
    <row r="261" spans="3:12" ht="15.75" thickBot="1" x14ac:dyDescent="0.3">
      <c r="C261" s="29" t="s">
        <v>43</v>
      </c>
      <c r="D261" s="108">
        <f>SUM(F268:F281)</f>
        <v>0</v>
      </c>
      <c r="F261" s="70"/>
      <c r="G261" s="79"/>
      <c r="H261" s="70"/>
      <c r="I261" s="70"/>
    </row>
    <row r="262" spans="3:12" x14ac:dyDescent="0.25">
      <c r="C262" s="70"/>
      <c r="D262" s="31"/>
      <c r="E262" s="93"/>
      <c r="F262" s="93"/>
      <c r="G262" s="93"/>
      <c r="H262" s="76"/>
      <c r="I262" s="76"/>
      <c r="J262" s="76"/>
      <c r="K262" s="112"/>
    </row>
    <row r="263" spans="3:12" x14ac:dyDescent="0.25">
      <c r="C263" s="70"/>
      <c r="D263" s="31"/>
      <c r="E263" s="93"/>
      <c r="F263" s="93"/>
      <c r="G263" s="93"/>
      <c r="H263" s="76"/>
      <c r="I263" s="76"/>
      <c r="J263" s="76"/>
      <c r="K263" s="112"/>
    </row>
    <row r="264" spans="3:12" ht="15.75" x14ac:dyDescent="0.25">
      <c r="C264" s="202" t="s">
        <v>392</v>
      </c>
      <c r="D264" s="370"/>
      <c r="E264" s="93"/>
      <c r="F264" s="93"/>
      <c r="G264" s="93"/>
      <c r="H264" s="76"/>
      <c r="I264" s="76"/>
      <c r="J264" s="76"/>
      <c r="K264" s="112"/>
    </row>
    <row r="265" spans="3:12" ht="18.75" x14ac:dyDescent="0.25">
      <c r="C265" s="211" t="e">
        <f>IFERROR(VLOOKUP(D264,'1. Desarrollo e Innov. Curricu.'!$E:$F,2,FALSE),IFERROR(VLOOKUP(D264,'2. Investigación Científica'!$E:$F,2,FALSE),IFERROR(VLOOKUP(D264,'3. Vinculación Univ. Sociedad'!$E:$F,2,FALSE),IFERROR(VLOOKUP(D264,'4. Docencia y Profesorado Univ.'!$E:$F,2,FALSE),IFERROR(VLOOKUP(D264,'5. Estudiantes y Graduados'!$E:$F,2,FALSE),IFERROR(VLOOKUP(D264,'11. Gestion Administrativa'!$E:$F,2,FALSE),IFERROR(VLOOKUP(D264,'13. Gestión Académica'!$E:$F,2,FALSE),IFERROR(VLOOKUP(D264,'8. Asegura. de la Calid. y M'!$E:$F,2,FALSE),IFERROR(VLOOKUP(D264,'6. Gestión del Conocimiento'!$E:$F,2,FALSE),IFERROR(VLOOKUP(D264,'15. Gobernabilidad y Proceso...'!$E:$F,2,FALSE),IFERROR(VLOOKUP(D264,'12. Gestión del Talento Humano'!$E:$F,2,FALSE),IFERROR(VLOOKUP(D264,'14. Internacional... de la E.S.'!$E:$F,2,FALSE),IFERROR(VLOOKUP(D264,'10. Posgrado'!$E:$F,2,FALSE),IFERROR(VLOOKUP(D264,'16. Desa. del Sistema Educ.Sup.'!$E:$F,2,FALSE),IFERROR(VLOOKUP(D264,'9. Cultura de Inno. Insti...'!$E:$F,2,FALSE),VLOOKUP(D264,'7. Lo Esencial de la Reforma U.'!$E:$F,2,0))))))))))))))))</f>
        <v>#N/A</v>
      </c>
      <c r="D265" s="31"/>
      <c r="E265" s="93"/>
      <c r="F265" s="93"/>
      <c r="G265" s="93"/>
      <c r="H265" s="76"/>
      <c r="I265" s="76"/>
      <c r="J265" s="76"/>
      <c r="K265" s="112"/>
    </row>
    <row r="266" spans="3:12" x14ac:dyDescent="0.25">
      <c r="F266" s="93"/>
      <c r="G266" s="76"/>
      <c r="H266" s="76"/>
      <c r="I266" s="76"/>
    </row>
    <row r="267" spans="3:12" ht="30.75" thickBot="1" x14ac:dyDescent="0.3">
      <c r="C267" s="149" t="s">
        <v>44</v>
      </c>
      <c r="D267" s="149" t="s">
        <v>55</v>
      </c>
      <c r="E267" s="149" t="s">
        <v>57</v>
      </c>
      <c r="F267" s="150" t="s">
        <v>27</v>
      </c>
      <c r="G267" s="150" t="s">
        <v>131</v>
      </c>
      <c r="H267" s="149" t="s">
        <v>46</v>
      </c>
      <c r="I267" s="149" t="s">
        <v>132</v>
      </c>
      <c r="J267" s="149" t="s">
        <v>410</v>
      </c>
      <c r="K267" s="149" t="s">
        <v>411</v>
      </c>
      <c r="L267" s="149" t="s">
        <v>464</v>
      </c>
    </row>
    <row r="268" spans="3:12" ht="15.75" thickBot="1" x14ac:dyDescent="0.3">
      <c r="C268" s="306" t="s">
        <v>1339</v>
      </c>
      <c r="D268" s="158"/>
      <c r="E268" s="96">
        <f>HLOOKUP($C268,$CB$2:$CE$3,2,0)</f>
        <v>15000</v>
      </c>
      <c r="F268" s="97">
        <f>D268*E268</f>
        <v>0</v>
      </c>
      <c r="G268" s="165"/>
      <c r="H268" s="98" t="s">
        <v>1014</v>
      </c>
      <c r="I268" s="98" t="str">
        <f>VLOOKUP(H268,Presupuesto!$B$11:$C$565,2,0)</f>
        <v>EQUIPO DE COMPUTACION</v>
      </c>
      <c r="J268" s="219" t="s">
        <v>1478</v>
      </c>
      <c r="K268" s="98" t="s">
        <v>394</v>
      </c>
      <c r="L268" s="98"/>
    </row>
    <row r="269" spans="3:12" x14ac:dyDescent="0.25">
      <c r="C269" s="306" t="s">
        <v>1337</v>
      </c>
      <c r="D269" s="151"/>
      <c r="E269" s="96">
        <f>HLOOKUP($C269,$CB$2:$CE$3,2,0)</f>
        <v>35000</v>
      </c>
      <c r="F269" s="97">
        <f>D269*E269</f>
        <v>0</v>
      </c>
      <c r="G269" s="165"/>
      <c r="H269" s="101" t="s">
        <v>1014</v>
      </c>
      <c r="I269" s="101" t="str">
        <f>VLOOKUP(H269,Presupuesto!$B$11:$C$565,2,0)</f>
        <v>EQUIPO DE COMPUTACION</v>
      </c>
      <c r="J269" s="98" t="str">
        <f>$J$268</f>
        <v>Desarrollo del Sistema de Educación Superior</v>
      </c>
      <c r="K269" s="98" t="s">
        <v>412</v>
      </c>
      <c r="L269" s="98"/>
    </row>
    <row r="270" spans="3:12" x14ac:dyDescent="0.25">
      <c r="C270" s="99" t="s">
        <v>73</v>
      </c>
      <c r="D270" s="151"/>
      <c r="E270" s="100">
        <v>4000</v>
      </c>
      <c r="F270" s="97">
        <f t="shared" ref="F270:F281" si="23">D270*E270</f>
        <v>0</v>
      </c>
      <c r="G270" s="165"/>
      <c r="H270" s="101" t="s">
        <v>986</v>
      </c>
      <c r="I270" s="101" t="str">
        <f>VLOOKUP(H270,Presupuesto!$B$11:$C$565,2,0)</f>
        <v>EQUIPOS VARIOS DE OFICINA</v>
      </c>
      <c r="J270" s="98" t="str">
        <f t="shared" ref="J270:J281" si="24">$J$268</f>
        <v>Desarrollo del Sistema de Educación Superior</v>
      </c>
      <c r="K270" s="98" t="s">
        <v>395</v>
      </c>
      <c r="L270" s="98"/>
    </row>
    <row r="271" spans="3:12" x14ac:dyDescent="0.25">
      <c r="C271" s="99" t="s">
        <v>74</v>
      </c>
      <c r="D271" s="151"/>
      <c r="E271" s="100">
        <v>8000</v>
      </c>
      <c r="F271" s="97">
        <f t="shared" si="23"/>
        <v>0</v>
      </c>
      <c r="G271" s="165"/>
      <c r="H271" s="101" t="s">
        <v>1014</v>
      </c>
      <c r="I271" s="101" t="str">
        <f>VLOOKUP(H271,Presupuesto!$B$11:$C$565,2,0)</f>
        <v>EQUIPO DE COMPUTACION</v>
      </c>
      <c r="J271" s="98" t="str">
        <f t="shared" si="24"/>
        <v>Desarrollo del Sistema de Educación Superior</v>
      </c>
      <c r="K271" s="98" t="s">
        <v>395</v>
      </c>
      <c r="L271" s="98"/>
    </row>
    <row r="272" spans="3:12" x14ac:dyDescent="0.25">
      <c r="C272" s="99" t="s">
        <v>75</v>
      </c>
      <c r="D272" s="151"/>
      <c r="E272" s="100">
        <v>5000</v>
      </c>
      <c r="F272" s="97">
        <f t="shared" si="23"/>
        <v>0</v>
      </c>
      <c r="G272" s="165"/>
      <c r="H272" s="101" t="s">
        <v>1014</v>
      </c>
      <c r="I272" s="101" t="str">
        <f>VLOOKUP(H272,Presupuesto!$B$11:$C$565,2,0)</f>
        <v>EQUIPO DE COMPUTACION</v>
      </c>
      <c r="J272" s="98" t="str">
        <f t="shared" si="24"/>
        <v>Desarrollo del Sistema de Educación Superior</v>
      </c>
      <c r="K272" s="98" t="s">
        <v>395</v>
      </c>
      <c r="L272" s="98"/>
    </row>
    <row r="273" spans="3:12" x14ac:dyDescent="0.25">
      <c r="C273" s="99" t="s">
        <v>35</v>
      </c>
      <c r="D273" s="151"/>
      <c r="E273" s="100">
        <v>13000</v>
      </c>
      <c r="F273" s="97">
        <f t="shared" si="23"/>
        <v>0</v>
      </c>
      <c r="G273" s="165"/>
      <c r="H273" s="101" t="s">
        <v>1000</v>
      </c>
      <c r="I273" s="101" t="str">
        <f>VLOOKUP(H273,Presupuesto!$B$11:$C$565,2,0)</f>
        <v>EQUIPO DE TRANSPORTE TRACCION Y ELEVACION</v>
      </c>
      <c r="J273" s="98" t="str">
        <f t="shared" si="24"/>
        <v>Desarrollo del Sistema de Educación Superior</v>
      </c>
      <c r="K273" s="98" t="s">
        <v>395</v>
      </c>
      <c r="L273" s="98"/>
    </row>
    <row r="274" spans="3:12" x14ac:dyDescent="0.25">
      <c r="C274" s="99" t="s">
        <v>76</v>
      </c>
      <c r="D274" s="151"/>
      <c r="E274" s="100">
        <v>15000</v>
      </c>
      <c r="F274" s="97">
        <f t="shared" si="23"/>
        <v>0</v>
      </c>
      <c r="G274" s="165"/>
      <c r="H274" s="101" t="s">
        <v>1000</v>
      </c>
      <c r="I274" s="101" t="str">
        <f>VLOOKUP(H274,Presupuesto!$B$11:$C$565,2,0)</f>
        <v>EQUIPO DE TRANSPORTE TRACCION Y ELEVACION</v>
      </c>
      <c r="J274" s="98" t="str">
        <f t="shared" si="24"/>
        <v>Desarrollo del Sistema de Educación Superior</v>
      </c>
      <c r="K274" s="98" t="s">
        <v>395</v>
      </c>
      <c r="L274" s="98"/>
    </row>
    <row r="275" spans="3:12" x14ac:dyDescent="0.25">
      <c r="C275" s="99" t="s">
        <v>77</v>
      </c>
      <c r="D275" s="151"/>
      <c r="E275" s="100">
        <v>10000</v>
      </c>
      <c r="F275" s="97">
        <f t="shared" si="23"/>
        <v>0</v>
      </c>
      <c r="G275" s="165"/>
      <c r="H275" s="101" t="s">
        <v>1000</v>
      </c>
      <c r="I275" s="101" t="str">
        <f>VLOOKUP(H275,Presupuesto!$B$11:$C$565,2,0)</f>
        <v>EQUIPO DE TRANSPORTE TRACCION Y ELEVACION</v>
      </c>
      <c r="J275" s="98" t="str">
        <f t="shared" si="24"/>
        <v>Desarrollo del Sistema de Educación Superior</v>
      </c>
      <c r="K275" s="98" t="s">
        <v>403</v>
      </c>
      <c r="L275" s="98"/>
    </row>
    <row r="276" spans="3:12" x14ac:dyDescent="0.25">
      <c r="C276" s="99" t="s">
        <v>78</v>
      </c>
      <c r="D276" s="151"/>
      <c r="E276" s="100">
        <v>10000</v>
      </c>
      <c r="F276" s="97">
        <f t="shared" si="23"/>
        <v>0</v>
      </c>
      <c r="G276" s="165"/>
      <c r="H276" s="101" t="s">
        <v>1046</v>
      </c>
      <c r="I276" s="101" t="str">
        <f>VLOOKUP(H276,Presupuesto!$B$11:$C$565,2,0)</f>
        <v>APLICACIONES INFORMATICAS</v>
      </c>
      <c r="J276" s="98" t="str">
        <f t="shared" si="24"/>
        <v>Desarrollo del Sistema de Educación Superior</v>
      </c>
      <c r="K276" s="98" t="s">
        <v>399</v>
      </c>
      <c r="L276" s="98"/>
    </row>
    <row r="277" spans="3:12" x14ac:dyDescent="0.25">
      <c r="C277" s="109" t="s">
        <v>79</v>
      </c>
      <c r="D277" s="151"/>
      <c r="E277" s="100">
        <v>2000</v>
      </c>
      <c r="F277" s="97">
        <f t="shared" si="23"/>
        <v>0</v>
      </c>
      <c r="G277" s="165"/>
      <c r="H277" s="110" t="s">
        <v>1014</v>
      </c>
      <c r="I277" s="110" t="str">
        <f>VLOOKUP(H277,Presupuesto!$B$11:$C$565,2,0)</f>
        <v>EQUIPO DE COMPUTACION</v>
      </c>
      <c r="J277" s="98" t="str">
        <f t="shared" si="24"/>
        <v>Desarrollo del Sistema de Educación Superior</v>
      </c>
      <c r="K277" s="98" t="s">
        <v>395</v>
      </c>
      <c r="L277" s="98"/>
    </row>
    <row r="278" spans="3:12" x14ac:dyDescent="0.25">
      <c r="C278" s="109" t="s">
        <v>1481</v>
      </c>
      <c r="D278" s="151"/>
      <c r="E278" s="100">
        <v>1500</v>
      </c>
      <c r="F278" s="97">
        <f t="shared" si="23"/>
        <v>0</v>
      </c>
      <c r="G278" s="165"/>
      <c r="H278" s="110" t="s">
        <v>946</v>
      </c>
      <c r="I278" s="110" t="str">
        <f>VLOOKUP(H278,Presupuesto!$B$11:$C$565,2,0)</f>
        <v>UTILES Y MATERIALES ELECTRICOS</v>
      </c>
      <c r="J278" s="98" t="str">
        <f t="shared" si="24"/>
        <v>Desarrollo del Sistema de Educación Superior</v>
      </c>
      <c r="K278" s="98" t="s">
        <v>395</v>
      </c>
      <c r="L278" s="98"/>
    </row>
    <row r="279" spans="3:12" x14ac:dyDescent="0.25">
      <c r="C279" s="109" t="s">
        <v>80</v>
      </c>
      <c r="D279" s="151"/>
      <c r="E279" s="100">
        <v>1500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81</v>
      </c>
      <c r="D280" s="151"/>
      <c r="E280" s="100">
        <v>500</v>
      </c>
      <c r="F280" s="97">
        <f t="shared" si="23"/>
        <v>0</v>
      </c>
      <c r="G280" s="165"/>
      <c r="H280" s="110" t="s">
        <v>955</v>
      </c>
      <c r="I280" s="110" t="str">
        <f>VLOOKUP(H280,Presupuesto!$B$11:$C$565,2,0)</f>
        <v>OTROS RESPUESTOS Y ACCESORIOS MENORES</v>
      </c>
      <c r="J280" s="98" t="str">
        <f t="shared" si="24"/>
        <v>Desarrollo del Sistema de Educación Superior</v>
      </c>
      <c r="K280" s="98" t="s">
        <v>395</v>
      </c>
      <c r="L280" s="98"/>
    </row>
    <row r="281" spans="3:12" ht="15.75" thickBot="1" x14ac:dyDescent="0.3">
      <c r="C281" s="102" t="s">
        <v>82</v>
      </c>
      <c r="D281" s="159"/>
      <c r="E281" s="104">
        <v>20</v>
      </c>
      <c r="F281" s="105">
        <f t="shared" si="23"/>
        <v>0</v>
      </c>
      <c r="G281" s="162"/>
      <c r="H281" s="106" t="s">
        <v>955</v>
      </c>
      <c r="I281" s="106" t="str">
        <f>VLOOKUP(H281,Presupuesto!$B$11:$C$565,2,0)</f>
        <v>OTROS RESPUESTOS Y ACCESORIOS MENORES</v>
      </c>
      <c r="J281" s="106" t="str">
        <f t="shared" si="24"/>
        <v>Desarrollo del Sistema de Educación Superior</v>
      </c>
      <c r="K281" s="124" t="s">
        <v>394</v>
      </c>
      <c r="L281" s="124"/>
    </row>
  </sheetData>
  <dataValidations xWindow="893" yWindow="763" count="6">
    <dataValidation type="list" allowBlank="1" showInputMessage="1" showErrorMessage="1" errorTitle="¡Ingreso Inválido!" error="Seleccione una opción de la lista._x000a_" promptTitle="Tipo de Presupuesto" prompt="Seleccione una opción de la lista." sqref="G38:G51 G61:G74 G84:G97 G107:G120 G130:G143 G153:G166 G176:G189 G199:G212 G222:G235 G245:G258 G268:G281 G17:G28">
      <formula1>$R$2:$S$2</formula1>
    </dataValidation>
    <dataValidation type="list" allowBlank="1" showInputMessage="1" showErrorMessage="1" errorTitle="¡Ingreso Inválido!" error="Seleccione una opción de la lista" promptTitle="Mes Requerido" prompt="Seleccione el mes en el que requiere el recurso." sqref="K38:K51 K61:K74 K84:K97 K107:K120 K130:K143 K153:K166 K176:K189 K199:K212 K222:K235 K245:K258 K268:K281 K17:K28">
      <formula1>$U$2:$AF$2</formula1>
    </dataValidation>
    <dataValidation type="list" allowBlank="1" showInputMessage="1" showErrorMessage="1" sqref="C17:C18 C38:C39 C61:C62 C84:C85 C107:C108 C130:C131 C153:C154 C176:C177 C199:C200 C222:C223 C245:C246 C268:C269">
      <formula1>$CB$2:$CE$2</formula1>
    </dataValidation>
    <dataValidation type="list" allowBlank="1" showInputMessage="1" showErrorMessage="1" errorTitle="¡Ingreso Inválido!" error="Verifique el valor ingresado" promptTitle="Objeto de Gasto" prompt="Ingrese el Objeto de Gasto" sqref="H38:H51 H61:H74 H84:H97 H107:H120 H130:H143 H153:H166 H176:H189 H199:H212 H222:H235 H245:H258 H268:H281 H17:H28">
      <formula1>$A$1:$UI$1</formula1>
    </dataValidation>
    <dataValidation type="list" allowBlank="1" showInputMessage="1" showErrorMessage="1" errorTitle="¡Ingreso Inválido!" error="Seleccione una opción de la lista." promptTitle="Dimensión Estratégica" prompt="Seleccione una opción de la lista." sqref="J39:J51 J62:J74 J85:J97 J108:J120 J131:J143 J154:J166 J177:J189 J200:J212 J223:J235 J246:J258 J269:J281 J18:J28">
      <formula1>$A$2:$P$2</formula1>
    </dataValidation>
    <dataValidation type="list" allowBlank="1" showInputMessage="1" showErrorMessage="1" errorTitle="¡Ingreso Inválido!" error="Seleccione una opción de la lista." promptTitle="Dimensión Estratégica" prompt="Seleccione una opción de la lista." sqref="J17 J38 J61 J84 J107 J130 J153 J176 J199 J222 J245 J268">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E13" sqref="E13"/>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2" t="s">
        <v>251</v>
      </c>
      <c r="B1" s="473" t="s">
        <v>252</v>
      </c>
      <c r="C1" s="470" t="s">
        <v>253</v>
      </c>
      <c r="D1" s="470" t="s">
        <v>496</v>
      </c>
      <c r="E1" s="470" t="s">
        <v>498</v>
      </c>
      <c r="F1" s="470" t="s">
        <v>500</v>
      </c>
      <c r="G1" s="470" t="s">
        <v>502</v>
      </c>
      <c r="H1" s="470" t="s">
        <v>504</v>
      </c>
      <c r="I1" s="470" t="s">
        <v>506</v>
      </c>
      <c r="J1" s="470" t="s">
        <v>254</v>
      </c>
      <c r="K1" s="470" t="s">
        <v>509</v>
      </c>
      <c r="L1" s="470" t="s">
        <v>255</v>
      </c>
      <c r="M1" s="470" t="s">
        <v>511</v>
      </c>
      <c r="N1" s="470" t="s">
        <v>513</v>
      </c>
      <c r="O1" s="470" t="s">
        <v>515</v>
      </c>
      <c r="P1" s="470" t="s">
        <v>256</v>
      </c>
      <c r="Q1" s="470" t="s">
        <v>516</v>
      </c>
      <c r="R1" s="470" t="s">
        <v>519</v>
      </c>
      <c r="S1" s="470" t="s">
        <v>257</v>
      </c>
      <c r="T1" s="470" t="s">
        <v>521</v>
      </c>
      <c r="U1" s="470" t="s">
        <v>258</v>
      </c>
      <c r="V1" s="470" t="s">
        <v>522</v>
      </c>
      <c r="W1" s="470" t="s">
        <v>523</v>
      </c>
      <c r="X1" s="470" t="s">
        <v>527</v>
      </c>
      <c r="Y1" s="470" t="s">
        <v>274</v>
      </c>
      <c r="Z1" s="470" t="s">
        <v>528</v>
      </c>
      <c r="AA1" s="470" t="s">
        <v>530</v>
      </c>
      <c r="AB1" s="470" t="s">
        <v>532</v>
      </c>
      <c r="AC1" s="470" t="s">
        <v>275</v>
      </c>
      <c r="AD1" s="470" t="s">
        <v>534</v>
      </c>
      <c r="AE1" s="470" t="s">
        <v>536</v>
      </c>
      <c r="AF1" s="470" t="s">
        <v>538</v>
      </c>
      <c r="AG1" s="470" t="s">
        <v>540</v>
      </c>
      <c r="AH1" s="470" t="s">
        <v>250</v>
      </c>
      <c r="AI1" s="470" t="s">
        <v>542</v>
      </c>
      <c r="AJ1" s="473" t="s">
        <v>259</v>
      </c>
      <c r="AK1" s="470" t="s">
        <v>544</v>
      </c>
      <c r="AL1" s="470" t="s">
        <v>260</v>
      </c>
      <c r="AM1" s="470" t="s">
        <v>546</v>
      </c>
      <c r="AN1" s="470" t="s">
        <v>548</v>
      </c>
      <c r="AO1" s="470" t="s">
        <v>261</v>
      </c>
      <c r="AP1" s="470" t="s">
        <v>550</v>
      </c>
      <c r="AQ1" s="470" t="s">
        <v>552</v>
      </c>
      <c r="AR1" s="470" t="s">
        <v>262</v>
      </c>
      <c r="AS1" s="470" t="s">
        <v>553</v>
      </c>
      <c r="AT1" s="470" t="s">
        <v>555</v>
      </c>
      <c r="AU1" s="470" t="s">
        <v>556</v>
      </c>
      <c r="AV1" s="470" t="s">
        <v>557</v>
      </c>
      <c r="AW1" s="470" t="s">
        <v>559</v>
      </c>
      <c r="AX1" s="470" t="s">
        <v>561</v>
      </c>
      <c r="AY1" s="470" t="s">
        <v>562</v>
      </c>
      <c r="AZ1" s="470" t="s">
        <v>263</v>
      </c>
      <c r="BA1" s="470" t="s">
        <v>564</v>
      </c>
      <c r="BB1" s="470" t="s">
        <v>566</v>
      </c>
      <c r="BC1" s="470" t="s">
        <v>568</v>
      </c>
      <c r="BD1" s="470" t="s">
        <v>570</v>
      </c>
      <c r="BE1" s="470" t="s">
        <v>572</v>
      </c>
      <c r="BF1" s="470" t="s">
        <v>574</v>
      </c>
      <c r="BG1" s="470" t="s">
        <v>576</v>
      </c>
      <c r="BH1" s="470" t="s">
        <v>578</v>
      </c>
      <c r="BI1" s="470" t="s">
        <v>276</v>
      </c>
      <c r="BJ1" s="470" t="s">
        <v>580</v>
      </c>
      <c r="BK1" s="470" t="s">
        <v>582</v>
      </c>
      <c r="BL1" s="470" t="s">
        <v>584</v>
      </c>
      <c r="BM1" s="470" t="s">
        <v>586</v>
      </c>
      <c r="BN1" s="470" t="s">
        <v>588</v>
      </c>
      <c r="BO1" s="470" t="s">
        <v>590</v>
      </c>
      <c r="BP1" s="470" t="s">
        <v>592</v>
      </c>
      <c r="BQ1" s="470" t="s">
        <v>594</v>
      </c>
      <c r="BR1" s="470" t="s">
        <v>596</v>
      </c>
      <c r="BS1" s="470" t="s">
        <v>598</v>
      </c>
      <c r="BT1" s="473" t="s">
        <v>264</v>
      </c>
      <c r="BU1" s="470" t="s">
        <v>265</v>
      </c>
      <c r="BV1" s="470" t="s">
        <v>600</v>
      </c>
      <c r="BW1" s="470" t="s">
        <v>266</v>
      </c>
      <c r="BX1" s="470" t="s">
        <v>602</v>
      </c>
      <c r="BY1" s="470" t="s">
        <v>604</v>
      </c>
      <c r="BZ1" s="473" t="s">
        <v>267</v>
      </c>
      <c r="CA1" s="470" t="s">
        <v>268</v>
      </c>
      <c r="CB1" s="470" t="s">
        <v>606</v>
      </c>
      <c r="CC1" s="470" t="s">
        <v>269</v>
      </c>
      <c r="CD1" s="470" t="s">
        <v>608</v>
      </c>
      <c r="CE1" s="470" t="s">
        <v>610</v>
      </c>
      <c r="CF1" s="470" t="s">
        <v>612</v>
      </c>
      <c r="CG1" s="473" t="s">
        <v>270</v>
      </c>
      <c r="CH1" s="470" t="s">
        <v>618</v>
      </c>
      <c r="CI1" s="470" t="s">
        <v>620</v>
      </c>
      <c r="CJ1" s="470" t="s">
        <v>271</v>
      </c>
      <c r="CK1" s="470" t="s">
        <v>614</v>
      </c>
      <c r="CL1" s="470" t="s">
        <v>616</v>
      </c>
      <c r="CM1" s="470" t="s">
        <v>272</v>
      </c>
      <c r="CN1" s="470" t="s">
        <v>622</v>
      </c>
      <c r="CO1" s="470" t="s">
        <v>273</v>
      </c>
      <c r="CP1" s="470" t="s">
        <v>623</v>
      </c>
      <c r="CQ1" s="469" t="s">
        <v>277</v>
      </c>
      <c r="CR1" s="473" t="s">
        <v>278</v>
      </c>
      <c r="CS1" s="470" t="s">
        <v>624</v>
      </c>
      <c r="CT1" s="470" t="s">
        <v>625</v>
      </c>
      <c r="CU1" s="470" t="s">
        <v>627</v>
      </c>
      <c r="CV1" s="470" t="s">
        <v>279</v>
      </c>
      <c r="CW1" s="470" t="s">
        <v>629</v>
      </c>
      <c r="CX1" s="470" t="s">
        <v>631</v>
      </c>
      <c r="CY1" s="470" t="s">
        <v>633</v>
      </c>
      <c r="CZ1" s="470" t="s">
        <v>635</v>
      </c>
      <c r="DA1" s="470" t="s">
        <v>637</v>
      </c>
      <c r="DB1" s="470" t="s">
        <v>639</v>
      </c>
      <c r="DC1" s="473" t="s">
        <v>280</v>
      </c>
      <c r="DD1" s="470" t="s">
        <v>281</v>
      </c>
      <c r="DE1" s="470" t="s">
        <v>641</v>
      </c>
      <c r="DF1" s="470" t="s">
        <v>282</v>
      </c>
      <c r="DG1" s="470" t="s">
        <v>643</v>
      </c>
      <c r="DH1" s="470" t="s">
        <v>645</v>
      </c>
      <c r="DI1" s="470" t="s">
        <v>647</v>
      </c>
      <c r="DJ1" s="470" t="s">
        <v>649</v>
      </c>
      <c r="DK1" s="470" t="s">
        <v>651</v>
      </c>
      <c r="DL1" s="470" t="s">
        <v>653</v>
      </c>
      <c r="DM1" s="470" t="s">
        <v>655</v>
      </c>
      <c r="DN1" s="470" t="s">
        <v>283</v>
      </c>
      <c r="DO1" s="470" t="s">
        <v>657</v>
      </c>
      <c r="DP1" s="470" t="s">
        <v>659</v>
      </c>
      <c r="DQ1" s="470" t="s">
        <v>661</v>
      </c>
      <c r="DR1" s="473" t="s">
        <v>284</v>
      </c>
      <c r="DS1" s="470" t="s">
        <v>663</v>
      </c>
      <c r="DT1" s="470" t="s">
        <v>285</v>
      </c>
      <c r="DU1" s="470" t="s">
        <v>665</v>
      </c>
      <c r="DV1" s="470" t="s">
        <v>286</v>
      </c>
      <c r="DW1" s="470" t="s">
        <v>667</v>
      </c>
      <c r="DX1" s="470" t="s">
        <v>669</v>
      </c>
      <c r="DY1" s="470" t="s">
        <v>671</v>
      </c>
      <c r="DZ1" s="470" t="s">
        <v>673</v>
      </c>
      <c r="EA1" s="470" t="s">
        <v>675</v>
      </c>
      <c r="EB1" s="470" t="s">
        <v>677</v>
      </c>
      <c r="EC1" s="470" t="s">
        <v>679</v>
      </c>
      <c r="ED1" s="470" t="s">
        <v>681</v>
      </c>
      <c r="EE1" s="470" t="s">
        <v>683</v>
      </c>
      <c r="EF1" s="470" t="s">
        <v>685</v>
      </c>
      <c r="EG1" s="470" t="s">
        <v>687</v>
      </c>
      <c r="EH1" s="473" t="s">
        <v>287</v>
      </c>
      <c r="EI1" s="470" t="s">
        <v>689</v>
      </c>
      <c r="EJ1" s="470" t="s">
        <v>288</v>
      </c>
      <c r="EK1" s="470" t="s">
        <v>691</v>
      </c>
      <c r="EL1" s="470" t="s">
        <v>693</v>
      </c>
      <c r="EM1" s="470" t="s">
        <v>289</v>
      </c>
      <c r="EN1" s="470" t="s">
        <v>695</v>
      </c>
      <c r="EO1" s="470" t="s">
        <v>697</v>
      </c>
      <c r="EP1" s="470" t="s">
        <v>290</v>
      </c>
      <c r="EQ1" s="470" t="s">
        <v>699</v>
      </c>
      <c r="ER1" s="470" t="s">
        <v>701</v>
      </c>
      <c r="ES1" s="470" t="s">
        <v>703</v>
      </c>
      <c r="ET1" s="470" t="s">
        <v>291</v>
      </c>
      <c r="EU1" s="470" t="s">
        <v>705</v>
      </c>
      <c r="EV1" s="470" t="s">
        <v>707</v>
      </c>
      <c r="EW1" s="473" t="s">
        <v>292</v>
      </c>
      <c r="EX1" s="470" t="s">
        <v>293</v>
      </c>
      <c r="EY1" s="470" t="s">
        <v>709</v>
      </c>
      <c r="EZ1" s="470" t="s">
        <v>711</v>
      </c>
      <c r="FA1" s="470" t="s">
        <v>713</v>
      </c>
      <c r="FB1" s="470" t="s">
        <v>715</v>
      </c>
      <c r="FC1" s="470" t="s">
        <v>294</v>
      </c>
      <c r="FD1" s="470" t="s">
        <v>717</v>
      </c>
      <c r="FE1" s="470" t="s">
        <v>719</v>
      </c>
      <c r="FF1" s="470" t="s">
        <v>721</v>
      </c>
      <c r="FG1" s="470" t="s">
        <v>723</v>
      </c>
      <c r="FH1" s="470" t="s">
        <v>725</v>
      </c>
      <c r="FI1" s="470" t="s">
        <v>295</v>
      </c>
      <c r="FJ1" s="470" t="s">
        <v>728</v>
      </c>
      <c r="FK1" s="470" t="s">
        <v>296</v>
      </c>
      <c r="FL1" s="470" t="s">
        <v>731</v>
      </c>
      <c r="FM1" s="470" t="s">
        <v>732</v>
      </c>
      <c r="FN1" s="470" t="s">
        <v>734</v>
      </c>
      <c r="FO1" s="470" t="s">
        <v>297</v>
      </c>
      <c r="FP1" s="470" t="s">
        <v>737</v>
      </c>
      <c r="FQ1" s="470" t="s">
        <v>738</v>
      </c>
      <c r="FR1" s="470" t="s">
        <v>740</v>
      </c>
      <c r="FS1" s="470" t="s">
        <v>298</v>
      </c>
      <c r="FT1" s="470" t="s">
        <v>743</v>
      </c>
      <c r="FU1" s="470" t="s">
        <v>745</v>
      </c>
      <c r="FV1" s="470" t="s">
        <v>747</v>
      </c>
      <c r="FW1" s="473" t="s">
        <v>299</v>
      </c>
      <c r="FX1" s="473" t="s">
        <v>300</v>
      </c>
      <c r="FY1" s="470" t="s">
        <v>306</v>
      </c>
      <c r="FZ1" s="470" t="s">
        <v>749</v>
      </c>
      <c r="GA1" s="470" t="s">
        <v>751</v>
      </c>
      <c r="GB1" s="470" t="s">
        <v>753</v>
      </c>
      <c r="GC1" s="470" t="s">
        <v>755</v>
      </c>
      <c r="GD1" s="470" t="s">
        <v>757</v>
      </c>
      <c r="GE1" s="470" t="s">
        <v>759</v>
      </c>
      <c r="GF1" s="473" t="s">
        <v>301</v>
      </c>
      <c r="GG1" s="470" t="s">
        <v>307</v>
      </c>
      <c r="GH1" s="470" t="s">
        <v>761</v>
      </c>
      <c r="GI1" s="470" t="s">
        <v>763</v>
      </c>
      <c r="GJ1" s="470" t="s">
        <v>764</v>
      </c>
      <c r="GK1" s="470" t="s">
        <v>308</v>
      </c>
      <c r="GL1" s="470" t="s">
        <v>767</v>
      </c>
      <c r="GM1" s="470" t="s">
        <v>768</v>
      </c>
      <c r="GN1" s="473" t="s">
        <v>302</v>
      </c>
      <c r="GO1" s="470" t="s">
        <v>303</v>
      </c>
      <c r="GP1" s="470" t="s">
        <v>770</v>
      </c>
      <c r="GQ1" s="470" t="s">
        <v>772</v>
      </c>
      <c r="GR1" s="470" t="s">
        <v>774</v>
      </c>
      <c r="GS1" s="470" t="s">
        <v>776</v>
      </c>
      <c r="GT1" s="470" t="s">
        <v>778</v>
      </c>
      <c r="GU1" s="473" t="s">
        <v>304</v>
      </c>
      <c r="GV1" s="470" t="s">
        <v>305</v>
      </c>
      <c r="GW1" s="470" t="s">
        <v>780</v>
      </c>
      <c r="GX1" s="470" t="s">
        <v>782</v>
      </c>
      <c r="GY1" s="470" t="s">
        <v>784</v>
      </c>
      <c r="GZ1" s="470" t="s">
        <v>786</v>
      </c>
      <c r="HA1" s="470" t="s">
        <v>788</v>
      </c>
      <c r="HB1" s="470" t="s">
        <v>790</v>
      </c>
      <c r="HC1" s="469" t="s">
        <v>309</v>
      </c>
      <c r="HD1" s="473" t="s">
        <v>310</v>
      </c>
      <c r="HE1" s="470" t="s">
        <v>311</v>
      </c>
      <c r="HF1" s="470" t="s">
        <v>792</v>
      </c>
      <c r="HG1" s="470" t="s">
        <v>794</v>
      </c>
      <c r="HH1" s="470" t="s">
        <v>796</v>
      </c>
      <c r="HI1" s="470" t="s">
        <v>798</v>
      </c>
      <c r="HJ1" s="470" t="s">
        <v>312</v>
      </c>
      <c r="HK1" s="470" t="s">
        <v>801</v>
      </c>
      <c r="HL1" s="470" t="s">
        <v>329</v>
      </c>
      <c r="HM1" s="470" t="s">
        <v>839</v>
      </c>
      <c r="HN1" s="470" t="s">
        <v>841</v>
      </c>
      <c r="HO1" s="470" t="s">
        <v>843</v>
      </c>
      <c r="HP1" s="473" t="s">
        <v>313</v>
      </c>
      <c r="HQ1" s="470" t="s">
        <v>803</v>
      </c>
      <c r="HR1" s="470" t="s">
        <v>805</v>
      </c>
      <c r="HS1" s="470" t="s">
        <v>314</v>
      </c>
      <c r="HT1" s="470" t="s">
        <v>808</v>
      </c>
      <c r="HU1" s="470" t="s">
        <v>810</v>
      </c>
      <c r="HV1" s="470" t="s">
        <v>811</v>
      </c>
      <c r="HW1" s="470" t="s">
        <v>813</v>
      </c>
      <c r="HX1" s="473" t="s">
        <v>315</v>
      </c>
      <c r="HY1" s="470" t="s">
        <v>815</v>
      </c>
      <c r="HZ1" s="470" t="s">
        <v>817</v>
      </c>
      <c r="IA1" s="470" t="s">
        <v>819</v>
      </c>
      <c r="IB1" s="470" t="s">
        <v>316</v>
      </c>
      <c r="IC1" s="470" t="s">
        <v>821</v>
      </c>
      <c r="ID1" s="470" t="s">
        <v>823</v>
      </c>
      <c r="IE1" s="470" t="s">
        <v>317</v>
      </c>
      <c r="IF1" s="470" t="s">
        <v>825</v>
      </c>
      <c r="IG1" s="470" t="s">
        <v>827</v>
      </c>
      <c r="IH1" s="470" t="s">
        <v>318</v>
      </c>
      <c r="II1" s="470" t="s">
        <v>829</v>
      </c>
      <c r="IJ1" s="470" t="s">
        <v>831</v>
      </c>
      <c r="IK1" s="470" t="s">
        <v>833</v>
      </c>
      <c r="IL1" s="470" t="s">
        <v>835</v>
      </c>
      <c r="IM1" s="470" t="s">
        <v>319</v>
      </c>
      <c r="IN1" s="470" t="s">
        <v>837</v>
      </c>
      <c r="IO1" s="473" t="s">
        <v>320</v>
      </c>
      <c r="IP1" s="470" t="s">
        <v>845</v>
      </c>
      <c r="IQ1" s="470" t="s">
        <v>847</v>
      </c>
      <c r="IR1" s="470" t="s">
        <v>321</v>
      </c>
      <c r="IS1" s="470" t="s">
        <v>849</v>
      </c>
      <c r="IT1" s="470" t="s">
        <v>851</v>
      </c>
      <c r="IU1" s="470" t="s">
        <v>853</v>
      </c>
      <c r="IV1" s="473" t="s">
        <v>322</v>
      </c>
      <c r="IW1" s="470" t="s">
        <v>855</v>
      </c>
      <c r="IX1" s="470" t="s">
        <v>323</v>
      </c>
      <c r="IY1" s="470" t="s">
        <v>858</v>
      </c>
      <c r="IZ1" s="470" t="s">
        <v>860</v>
      </c>
      <c r="JA1" s="470" t="s">
        <v>862</v>
      </c>
      <c r="JB1" s="470" t="s">
        <v>864</v>
      </c>
      <c r="JC1" s="470" t="s">
        <v>866</v>
      </c>
      <c r="JD1" s="470" t="s">
        <v>868</v>
      </c>
      <c r="JE1" s="470" t="s">
        <v>324</v>
      </c>
      <c r="JF1" s="470" t="s">
        <v>871</v>
      </c>
      <c r="JG1" s="470" t="s">
        <v>873</v>
      </c>
      <c r="JH1" s="470" t="s">
        <v>875</v>
      </c>
      <c r="JI1" s="470" t="s">
        <v>877</v>
      </c>
      <c r="JJ1" s="470" t="s">
        <v>879</v>
      </c>
      <c r="JK1" s="470" t="s">
        <v>881</v>
      </c>
      <c r="JL1" s="470" t="s">
        <v>883</v>
      </c>
      <c r="JM1" s="470" t="s">
        <v>885</v>
      </c>
      <c r="JN1" s="470" t="s">
        <v>325</v>
      </c>
      <c r="JO1" s="470" t="s">
        <v>888</v>
      </c>
      <c r="JP1" s="470" t="s">
        <v>890</v>
      </c>
      <c r="JQ1" s="470" t="s">
        <v>892</v>
      </c>
      <c r="JR1" s="470" t="s">
        <v>894</v>
      </c>
      <c r="JS1" s="470" t="s">
        <v>895</v>
      </c>
      <c r="JT1" s="470" t="s">
        <v>897</v>
      </c>
      <c r="JU1" s="470" t="s">
        <v>899</v>
      </c>
      <c r="JV1" s="470" t="s">
        <v>901</v>
      </c>
      <c r="JW1" s="470" t="s">
        <v>903</v>
      </c>
      <c r="JX1" s="470" t="s">
        <v>905</v>
      </c>
      <c r="JY1" s="470" t="s">
        <v>907</v>
      </c>
      <c r="JZ1" s="470" t="s">
        <v>909</v>
      </c>
      <c r="KA1" s="470" t="s">
        <v>911</v>
      </c>
      <c r="KB1" s="470" t="s">
        <v>913</v>
      </c>
      <c r="KC1" s="470" t="s">
        <v>915</v>
      </c>
      <c r="KD1" s="470" t="s">
        <v>917</v>
      </c>
      <c r="KE1" s="470" t="s">
        <v>919</v>
      </c>
      <c r="KF1" s="470" t="s">
        <v>921</v>
      </c>
      <c r="KG1" s="470" t="s">
        <v>923</v>
      </c>
      <c r="KH1" s="470" t="s">
        <v>925</v>
      </c>
      <c r="KI1" s="470" t="s">
        <v>927</v>
      </c>
      <c r="KJ1" s="470" t="s">
        <v>929</v>
      </c>
      <c r="KK1" s="470" t="s">
        <v>931</v>
      </c>
      <c r="KL1" s="470" t="s">
        <v>933</v>
      </c>
      <c r="KM1" s="470" t="s">
        <v>935</v>
      </c>
      <c r="KN1" s="470" t="s">
        <v>937</v>
      </c>
      <c r="KO1" s="473" t="s">
        <v>326</v>
      </c>
      <c r="KP1" s="470" t="s">
        <v>939</v>
      </c>
      <c r="KQ1" s="470" t="s">
        <v>327</v>
      </c>
      <c r="KR1" s="470" t="s">
        <v>942</v>
      </c>
      <c r="KS1" s="470" t="s">
        <v>944</v>
      </c>
      <c r="KT1" s="470" t="s">
        <v>946</v>
      </c>
      <c r="KU1" s="470" t="s">
        <v>948</v>
      </c>
      <c r="KV1" s="470" t="s">
        <v>328</v>
      </c>
      <c r="KW1" s="470" t="s">
        <v>951</v>
      </c>
      <c r="KX1" s="470" t="s">
        <v>953</v>
      </c>
      <c r="KY1" s="470" t="s">
        <v>955</v>
      </c>
      <c r="KZ1" s="470" t="s">
        <v>957</v>
      </c>
      <c r="LA1" s="470" t="s">
        <v>959</v>
      </c>
      <c r="LB1" s="470" t="s">
        <v>961</v>
      </c>
      <c r="LC1" s="470" t="s">
        <v>963</v>
      </c>
      <c r="LD1" s="469" t="s">
        <v>330</v>
      </c>
      <c r="LE1" s="473" t="s">
        <v>331</v>
      </c>
      <c r="LF1" s="470" t="s">
        <v>332</v>
      </c>
      <c r="LG1" s="470" t="s">
        <v>346</v>
      </c>
      <c r="LH1" s="470" t="s">
        <v>965</v>
      </c>
      <c r="LI1" s="470" t="s">
        <v>967</v>
      </c>
      <c r="LJ1" s="470" t="s">
        <v>969</v>
      </c>
      <c r="LK1" s="470" t="s">
        <v>971</v>
      </c>
      <c r="LL1" s="470" t="s">
        <v>347</v>
      </c>
      <c r="LM1" s="470" t="s">
        <v>973</v>
      </c>
      <c r="LN1" s="470" t="s">
        <v>348</v>
      </c>
      <c r="LO1" s="470" t="s">
        <v>975</v>
      </c>
      <c r="LP1" s="470" t="s">
        <v>333</v>
      </c>
      <c r="LQ1" s="470" t="s">
        <v>977</v>
      </c>
      <c r="LR1" s="470" t="s">
        <v>349</v>
      </c>
      <c r="LS1" s="470" t="s">
        <v>979</v>
      </c>
      <c r="LT1" s="470" t="s">
        <v>981</v>
      </c>
      <c r="LU1" s="470" t="s">
        <v>350</v>
      </c>
      <c r="LV1" s="473" t="s">
        <v>334</v>
      </c>
      <c r="LW1" s="470" t="s">
        <v>335</v>
      </c>
      <c r="LX1" s="470" t="s">
        <v>983</v>
      </c>
      <c r="LY1" s="470" t="s">
        <v>985</v>
      </c>
      <c r="LZ1" s="470" t="s">
        <v>986</v>
      </c>
      <c r="MA1" s="470" t="s">
        <v>988</v>
      </c>
      <c r="MB1" s="470" t="s">
        <v>989</v>
      </c>
      <c r="MC1" s="470" t="s">
        <v>991</v>
      </c>
      <c r="MD1" s="470" t="s">
        <v>993</v>
      </c>
      <c r="ME1" s="470" t="s">
        <v>995</v>
      </c>
      <c r="MF1" s="470" t="s">
        <v>997</v>
      </c>
      <c r="MG1" s="470" t="s">
        <v>336</v>
      </c>
      <c r="MH1" s="470" t="s">
        <v>1000</v>
      </c>
      <c r="MI1" s="470" t="s">
        <v>1001</v>
      </c>
      <c r="MJ1" s="470" t="s">
        <v>1003</v>
      </c>
      <c r="MK1" s="470" t="s">
        <v>337</v>
      </c>
      <c r="ML1" s="470" t="s">
        <v>1006</v>
      </c>
      <c r="MM1" s="470" t="s">
        <v>1007</v>
      </c>
      <c r="MN1" s="470" t="s">
        <v>1009</v>
      </c>
      <c r="MO1" s="470" t="s">
        <v>1011</v>
      </c>
      <c r="MP1" s="470" t="s">
        <v>338</v>
      </c>
      <c r="MQ1" s="470" t="s">
        <v>1014</v>
      </c>
      <c r="MR1" s="470" t="s">
        <v>1016</v>
      </c>
      <c r="MS1" s="470" t="s">
        <v>1018</v>
      </c>
      <c r="MT1" s="470" t="s">
        <v>1020</v>
      </c>
      <c r="MU1" s="470" t="s">
        <v>339</v>
      </c>
      <c r="MV1" s="470" t="s">
        <v>1023</v>
      </c>
      <c r="MW1" s="470" t="s">
        <v>1025</v>
      </c>
      <c r="MX1" s="470" t="s">
        <v>1027</v>
      </c>
      <c r="MY1" s="470" t="s">
        <v>1029</v>
      </c>
      <c r="MZ1" s="470" t="s">
        <v>1031</v>
      </c>
      <c r="NA1" s="470" t="s">
        <v>1033</v>
      </c>
      <c r="NB1" s="470" t="s">
        <v>1035</v>
      </c>
      <c r="NC1" s="470" t="s">
        <v>1037</v>
      </c>
      <c r="ND1" s="470" t="s">
        <v>1039</v>
      </c>
      <c r="NE1" s="470" t="s">
        <v>1041</v>
      </c>
      <c r="NF1" s="470" t="s">
        <v>1043</v>
      </c>
      <c r="NG1" s="470" t="s">
        <v>1044</v>
      </c>
      <c r="NH1" s="473" t="s">
        <v>340</v>
      </c>
      <c r="NI1" s="470" t="s">
        <v>341</v>
      </c>
      <c r="NJ1" s="470" t="s">
        <v>1046</v>
      </c>
      <c r="NK1" s="470" t="s">
        <v>1048</v>
      </c>
      <c r="NL1" s="470" t="s">
        <v>1050</v>
      </c>
      <c r="NM1" s="470" t="s">
        <v>1052</v>
      </c>
      <c r="NN1" s="473" t="s">
        <v>342</v>
      </c>
      <c r="NO1" s="470" t="s">
        <v>343</v>
      </c>
      <c r="NP1" s="470" t="s">
        <v>1053</v>
      </c>
      <c r="NQ1" s="470" t="s">
        <v>344</v>
      </c>
      <c r="NR1" s="470" t="s">
        <v>1055</v>
      </c>
      <c r="NS1" s="470" t="s">
        <v>1057</v>
      </c>
      <c r="NT1" s="470" t="s">
        <v>345</v>
      </c>
      <c r="NU1" s="470" t="s">
        <v>1059</v>
      </c>
      <c r="NV1" s="469" t="s">
        <v>351</v>
      </c>
      <c r="NW1" s="473" t="s">
        <v>352</v>
      </c>
      <c r="NX1" s="470" t="s">
        <v>353</v>
      </c>
      <c r="NY1" s="470" t="s">
        <v>1062</v>
      </c>
      <c r="NZ1" s="470" t="s">
        <v>1064</v>
      </c>
      <c r="OA1" s="470" t="s">
        <v>354</v>
      </c>
      <c r="OB1" s="470" t="s">
        <v>364</v>
      </c>
      <c r="OC1" s="470" t="s">
        <v>1066</v>
      </c>
      <c r="OD1" s="470" t="s">
        <v>1068</v>
      </c>
      <c r="OE1" s="470" t="s">
        <v>1070</v>
      </c>
      <c r="OF1" s="470" t="s">
        <v>1072</v>
      </c>
      <c r="OG1" s="470" t="s">
        <v>1074</v>
      </c>
      <c r="OH1" s="470" t="s">
        <v>1076</v>
      </c>
      <c r="OI1" s="470" t="s">
        <v>1078</v>
      </c>
      <c r="OJ1" s="470" t="s">
        <v>1080</v>
      </c>
      <c r="OK1" s="470" t="s">
        <v>1082</v>
      </c>
      <c r="OL1" s="470" t="s">
        <v>1084</v>
      </c>
      <c r="OM1" s="470" t="s">
        <v>1086</v>
      </c>
      <c r="ON1" s="470" t="s">
        <v>1088</v>
      </c>
      <c r="OO1" s="470" t="s">
        <v>1090</v>
      </c>
      <c r="OP1" s="470" t="s">
        <v>1092</v>
      </c>
      <c r="OQ1" s="470" t="s">
        <v>1094</v>
      </c>
      <c r="OR1" s="470" t="s">
        <v>1096</v>
      </c>
      <c r="OS1" s="470" t="s">
        <v>1098</v>
      </c>
      <c r="OT1" s="470" t="s">
        <v>1100</v>
      </c>
      <c r="OU1" s="470" t="s">
        <v>1102</v>
      </c>
      <c r="OV1" s="470" t="s">
        <v>1104</v>
      </c>
      <c r="OW1" s="470" t="s">
        <v>1106</v>
      </c>
      <c r="OX1" s="470" t="s">
        <v>1108</v>
      </c>
      <c r="OY1" s="470" t="s">
        <v>365</v>
      </c>
      <c r="OZ1" s="470" t="s">
        <v>1111</v>
      </c>
      <c r="PA1" s="470" t="s">
        <v>1113</v>
      </c>
      <c r="PB1" s="470" t="s">
        <v>1114</v>
      </c>
      <c r="PC1" s="470" t="s">
        <v>1116</v>
      </c>
      <c r="PD1" s="470" t="s">
        <v>1118</v>
      </c>
      <c r="PE1" s="470" t="s">
        <v>1120</v>
      </c>
      <c r="PF1" s="470" t="s">
        <v>1122</v>
      </c>
      <c r="PG1" s="470" t="s">
        <v>1124</v>
      </c>
      <c r="PH1" s="470" t="s">
        <v>1126</v>
      </c>
      <c r="PI1" s="470" t="s">
        <v>1128</v>
      </c>
      <c r="PJ1" s="470" t="s">
        <v>1130</v>
      </c>
      <c r="PK1" s="470" t="s">
        <v>1132</v>
      </c>
      <c r="PL1" s="470" t="s">
        <v>1134</v>
      </c>
      <c r="PM1" s="470" t="s">
        <v>1136</v>
      </c>
      <c r="PN1" s="470" t="s">
        <v>1138</v>
      </c>
      <c r="PO1" s="470" t="s">
        <v>1140</v>
      </c>
      <c r="PP1" s="470" t="s">
        <v>1142</v>
      </c>
      <c r="PQ1" s="470" t="s">
        <v>1144</v>
      </c>
      <c r="PR1" s="470" t="s">
        <v>1146</v>
      </c>
      <c r="PS1" s="470" t="s">
        <v>1148</v>
      </c>
      <c r="PT1" s="470" t="s">
        <v>1150</v>
      </c>
      <c r="PU1" s="470" t="s">
        <v>1152</v>
      </c>
      <c r="PV1" s="470" t="s">
        <v>1154</v>
      </c>
      <c r="PW1" s="470" t="s">
        <v>1156</v>
      </c>
      <c r="PX1" s="470" t="s">
        <v>1158</v>
      </c>
      <c r="PY1" s="470" t="s">
        <v>1160</v>
      </c>
      <c r="PZ1" s="470" t="s">
        <v>355</v>
      </c>
      <c r="QA1" s="470" t="s">
        <v>1162</v>
      </c>
      <c r="QB1" s="470" t="s">
        <v>1164</v>
      </c>
      <c r="QC1" s="470" t="s">
        <v>1166</v>
      </c>
      <c r="QD1" s="470" t="s">
        <v>1168</v>
      </c>
      <c r="QE1" s="470" t="s">
        <v>1170</v>
      </c>
      <c r="QF1" s="473" t="s">
        <v>356</v>
      </c>
      <c r="QG1" s="470" t="s">
        <v>357</v>
      </c>
      <c r="QH1" s="470" t="s">
        <v>1172</v>
      </c>
      <c r="QI1" s="470" t="s">
        <v>1174</v>
      </c>
      <c r="QJ1" s="470" t="s">
        <v>1176</v>
      </c>
      <c r="QK1" s="470" t="s">
        <v>1178</v>
      </c>
      <c r="QL1" s="470" t="s">
        <v>1180</v>
      </c>
      <c r="QM1" s="470" t="s">
        <v>1182</v>
      </c>
      <c r="QN1" s="473" t="s">
        <v>358</v>
      </c>
      <c r="QO1" s="470" t="s">
        <v>1184</v>
      </c>
      <c r="QP1" s="470" t="s">
        <v>359</v>
      </c>
      <c r="QQ1" s="470" t="s">
        <v>366</v>
      </c>
      <c r="QR1" s="470" t="s">
        <v>1186</v>
      </c>
      <c r="QS1" s="470" t="s">
        <v>1188</v>
      </c>
      <c r="QT1" s="470" t="s">
        <v>1190</v>
      </c>
      <c r="QU1" s="470" t="s">
        <v>1192</v>
      </c>
      <c r="QV1" s="470" t="s">
        <v>1194</v>
      </c>
      <c r="QW1" s="470" t="s">
        <v>1196</v>
      </c>
      <c r="QX1" s="470" t="s">
        <v>1198</v>
      </c>
      <c r="QY1" s="470" t="s">
        <v>1200</v>
      </c>
      <c r="QZ1" s="470" t="s">
        <v>1202</v>
      </c>
      <c r="RA1" s="470" t="s">
        <v>1204</v>
      </c>
      <c r="RB1" s="470" t="s">
        <v>1206</v>
      </c>
      <c r="RC1" s="470" t="s">
        <v>1208</v>
      </c>
      <c r="RD1" s="470" t="s">
        <v>1210</v>
      </c>
      <c r="RE1" s="470" t="s">
        <v>1212</v>
      </c>
      <c r="RF1" s="473" t="s">
        <v>360</v>
      </c>
      <c r="RG1" s="470" t="s">
        <v>361</v>
      </c>
      <c r="RH1" s="470" t="s">
        <v>1214</v>
      </c>
      <c r="RI1" s="470" t="s">
        <v>1216</v>
      </c>
      <c r="RJ1" s="473" t="s">
        <v>362</v>
      </c>
      <c r="RK1" s="470" t="s">
        <v>363</v>
      </c>
      <c r="RL1" s="470" t="s">
        <v>1218</v>
      </c>
      <c r="RM1" s="470" t="s">
        <v>1219</v>
      </c>
      <c r="RN1" s="470" t="s">
        <v>1220</v>
      </c>
      <c r="RO1" s="470" t="s">
        <v>1221</v>
      </c>
      <c r="RP1" s="470" t="s">
        <v>1223</v>
      </c>
      <c r="RQ1" s="470" t="s">
        <v>1224</v>
      </c>
      <c r="RR1" s="470" t="s">
        <v>1226</v>
      </c>
      <c r="RS1" s="470" t="s">
        <v>1227</v>
      </c>
      <c r="RT1" s="469" t="s">
        <v>367</v>
      </c>
      <c r="RU1" s="473" t="s">
        <v>368</v>
      </c>
      <c r="RV1" s="470" t="s">
        <v>369</v>
      </c>
      <c r="RW1" s="470" t="s">
        <v>1229</v>
      </c>
      <c r="RX1" s="470" t="s">
        <v>1231</v>
      </c>
      <c r="RY1" s="470" t="s">
        <v>370</v>
      </c>
      <c r="RZ1" s="470" t="s">
        <v>1233</v>
      </c>
      <c r="SA1" s="470" t="s">
        <v>1235</v>
      </c>
      <c r="SB1" s="470" t="s">
        <v>1237</v>
      </c>
      <c r="SC1" s="470" t="s">
        <v>1239</v>
      </c>
      <c r="SD1" s="473" t="s">
        <v>371</v>
      </c>
      <c r="SE1" s="470" t="s">
        <v>372</v>
      </c>
      <c r="SF1" s="470" t="s">
        <v>1241</v>
      </c>
      <c r="SG1" s="470" t="s">
        <v>1243</v>
      </c>
      <c r="SH1" s="470" t="s">
        <v>1245</v>
      </c>
      <c r="SI1" s="470" t="s">
        <v>1247</v>
      </c>
      <c r="SJ1" s="470" t="s">
        <v>1249</v>
      </c>
      <c r="SK1" s="470" t="s">
        <v>1251</v>
      </c>
      <c r="SL1" s="470" t="s">
        <v>1253</v>
      </c>
      <c r="SM1" s="470" t="s">
        <v>1255</v>
      </c>
      <c r="SN1" s="470" t="s">
        <v>1257</v>
      </c>
      <c r="SO1" s="470" t="s">
        <v>1259</v>
      </c>
      <c r="SP1" s="470" t="s">
        <v>1261</v>
      </c>
      <c r="SQ1" s="470" t="s">
        <v>1263</v>
      </c>
      <c r="SR1" s="470" t="s">
        <v>1265</v>
      </c>
      <c r="SS1" s="470" t="s">
        <v>1267</v>
      </c>
      <c r="ST1" s="470" t="s">
        <v>1269</v>
      </c>
      <c r="SU1" s="469" t="s">
        <v>373</v>
      </c>
      <c r="SV1" s="473" t="s">
        <v>374</v>
      </c>
      <c r="SW1" s="470" t="s">
        <v>375</v>
      </c>
      <c r="SX1" s="470" t="s">
        <v>1271</v>
      </c>
      <c r="SY1" s="470" t="s">
        <v>1273</v>
      </c>
      <c r="SZ1" s="470" t="s">
        <v>1275</v>
      </c>
      <c r="TA1" s="470" t="s">
        <v>1277</v>
      </c>
      <c r="TB1" s="470" t="s">
        <v>1279</v>
      </c>
      <c r="TC1" s="470" t="s">
        <v>376</v>
      </c>
      <c r="TD1" s="470" t="s">
        <v>1281</v>
      </c>
      <c r="TE1" s="470" t="s">
        <v>1283</v>
      </c>
      <c r="TF1" s="470" t="s">
        <v>1285</v>
      </c>
      <c r="TG1" s="470" t="s">
        <v>1287</v>
      </c>
      <c r="TH1" s="470" t="s">
        <v>1289</v>
      </c>
      <c r="TI1" s="470" t="s">
        <v>1291</v>
      </c>
      <c r="TJ1" s="473" t="s">
        <v>377</v>
      </c>
      <c r="TK1" s="470" t="s">
        <v>378</v>
      </c>
      <c r="TL1" s="470" t="s">
        <v>379</v>
      </c>
      <c r="TM1" s="470" t="s">
        <v>1293</v>
      </c>
      <c r="TN1" s="470" t="s">
        <v>1295</v>
      </c>
      <c r="TO1" s="470" t="s">
        <v>1296</v>
      </c>
      <c r="TP1" s="470" t="s">
        <v>1298</v>
      </c>
      <c r="TQ1" s="470" t="s">
        <v>1300</v>
      </c>
      <c r="TR1" s="470" t="s">
        <v>1302</v>
      </c>
      <c r="TS1" s="470" t="s">
        <v>1304</v>
      </c>
      <c r="TT1" s="470" t="s">
        <v>1306</v>
      </c>
      <c r="TU1" s="470" t="s">
        <v>1308</v>
      </c>
      <c r="TV1" s="470" t="s">
        <v>1310</v>
      </c>
      <c r="TW1" s="470" t="s">
        <v>1312</v>
      </c>
      <c r="TX1" s="470" t="s">
        <v>1314</v>
      </c>
      <c r="TY1" s="470" t="s">
        <v>1316</v>
      </c>
      <c r="TZ1" s="470" t="s">
        <v>1318</v>
      </c>
      <c r="UA1" s="470" t="s">
        <v>1320</v>
      </c>
      <c r="UB1" s="470" t="s">
        <v>1322</v>
      </c>
      <c r="UC1" s="469" t="s">
        <v>1324</v>
      </c>
      <c r="UD1" s="470" t="s">
        <v>1326</v>
      </c>
      <c r="UE1" s="470" t="s">
        <v>1328</v>
      </c>
      <c r="UF1" s="470" t="s">
        <v>1330</v>
      </c>
      <c r="UG1" s="470" t="s">
        <v>1332</v>
      </c>
      <c r="UH1" s="470" t="s">
        <v>1334</v>
      </c>
      <c r="UI1" s="471"/>
    </row>
    <row r="2" spans="1:555" s="122" customFormat="1" hidden="1" x14ac:dyDescent="0.25">
      <c r="A2" s="467" t="s">
        <v>1357</v>
      </c>
      <c r="B2" s="467" t="s">
        <v>1359</v>
      </c>
      <c r="C2" s="467" t="s">
        <v>471</v>
      </c>
      <c r="D2" s="467" t="s">
        <v>1358</v>
      </c>
      <c r="E2" s="467" t="s">
        <v>1360</v>
      </c>
      <c r="F2" s="467" t="s">
        <v>472</v>
      </c>
      <c r="G2" s="468" t="s">
        <v>1361</v>
      </c>
      <c r="H2" s="467" t="s">
        <v>1362</v>
      </c>
      <c r="I2" s="467" t="s">
        <v>1363</v>
      </c>
      <c r="J2" s="467" t="s">
        <v>1453</v>
      </c>
      <c r="K2" s="467" t="s">
        <v>1364</v>
      </c>
      <c r="L2" s="467" t="s">
        <v>1365</v>
      </c>
      <c r="M2" s="467" t="s">
        <v>1366</v>
      </c>
      <c r="N2" s="467" t="s">
        <v>1367</v>
      </c>
      <c r="O2" s="467" t="s">
        <v>1368</v>
      </c>
      <c r="P2" s="467" t="s">
        <v>1478</v>
      </c>
      <c r="Q2" s="467" t="s">
        <v>1516</v>
      </c>
      <c r="R2" s="462" t="str">
        <f>+Presupuesto!D11</f>
        <v>Recurrente</v>
      </c>
      <c r="S2" s="462" t="str">
        <f>+Presupuesto!E11</f>
        <v>Programa / Proyecto 2016</v>
      </c>
      <c r="T2" s="467"/>
      <c r="U2" s="467" t="s">
        <v>394</v>
      </c>
      <c r="V2" s="467" t="s">
        <v>412</v>
      </c>
      <c r="W2" s="467" t="s">
        <v>395</v>
      </c>
      <c r="X2" s="467" t="s">
        <v>396</v>
      </c>
      <c r="Y2" s="467" t="s">
        <v>397</v>
      </c>
      <c r="Z2" s="467" t="s">
        <v>398</v>
      </c>
      <c r="AA2" s="467" t="s">
        <v>399</v>
      </c>
      <c r="AB2" s="467" t="s">
        <v>400</v>
      </c>
      <c r="AC2" s="467" t="s">
        <v>401</v>
      </c>
      <c r="AD2" s="467" t="s">
        <v>402</v>
      </c>
      <c r="AE2" s="467" t="s">
        <v>403</v>
      </c>
      <c r="AF2" s="467" t="s">
        <v>404</v>
      </c>
      <c r="AG2" s="467"/>
      <c r="AH2" s="467" t="s">
        <v>420</v>
      </c>
      <c r="AI2" s="467" t="s">
        <v>421</v>
      </c>
      <c r="AJ2" s="467" t="s">
        <v>422</v>
      </c>
      <c r="AK2" s="467" t="s">
        <v>423</v>
      </c>
      <c r="AL2" s="467" t="s">
        <v>424</v>
      </c>
      <c r="AM2" s="467" t="s">
        <v>427</v>
      </c>
      <c r="AN2" s="467" t="s">
        <v>425</v>
      </c>
      <c r="AO2" s="467" t="s">
        <v>426</v>
      </c>
      <c r="AP2" s="467" t="s">
        <v>428</v>
      </c>
      <c r="AQ2" s="467" t="s">
        <v>429</v>
      </c>
      <c r="AR2" s="467" t="s">
        <v>430</v>
      </c>
      <c r="AS2" s="467" t="s">
        <v>431</v>
      </c>
      <c r="AT2" s="467" t="s">
        <v>432</v>
      </c>
      <c r="AU2" s="467" t="s">
        <v>433</v>
      </c>
      <c r="AV2" s="467" t="s">
        <v>434</v>
      </c>
      <c r="AW2" s="467" t="s">
        <v>435</v>
      </c>
      <c r="AX2" s="467" t="s">
        <v>436</v>
      </c>
      <c r="AY2" s="467" t="s">
        <v>437</v>
      </c>
      <c r="AZ2" s="467" t="s">
        <v>438</v>
      </c>
      <c r="BA2" s="467" t="s">
        <v>439</v>
      </c>
      <c r="BB2" s="467" t="s">
        <v>440</v>
      </c>
      <c r="BC2" s="467" t="s">
        <v>441</v>
      </c>
      <c r="BD2" s="467" t="s">
        <v>442</v>
      </c>
      <c r="BE2" s="467" t="s">
        <v>443</v>
      </c>
      <c r="BF2" s="467" t="s">
        <v>444</v>
      </c>
      <c r="BG2" s="467" t="s">
        <v>445</v>
      </c>
      <c r="BH2" s="467" t="s">
        <v>446</v>
      </c>
      <c r="BI2" s="467" t="s">
        <v>447</v>
      </c>
      <c r="BJ2" s="467" t="s">
        <v>448</v>
      </c>
      <c r="BK2" s="467" t="s">
        <v>449</v>
      </c>
      <c r="BL2" s="467" t="s">
        <v>450</v>
      </c>
      <c r="BM2" s="467" t="s">
        <v>451</v>
      </c>
      <c r="BN2" s="467" t="s">
        <v>452</v>
      </c>
      <c r="BO2" s="467" t="s">
        <v>453</v>
      </c>
      <c r="BP2" s="467" t="s">
        <v>454</v>
      </c>
      <c r="BQ2" s="467" t="s">
        <v>455</v>
      </c>
      <c r="BR2" s="467" t="s">
        <v>456</v>
      </c>
      <c r="BS2" s="467" t="s">
        <v>457</v>
      </c>
      <c r="BT2" s="467" t="s">
        <v>458</v>
      </c>
      <c r="BU2" s="467" t="s">
        <v>459</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x14ac:dyDescent="0.25">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5605.2314999999999</v>
      </c>
      <c r="BC3" s="464">
        <f>+'Cuadro Resumen'!D213</f>
        <v>5165.6055000000006</v>
      </c>
      <c r="BD3" s="464">
        <f>+'Cuadro Resumen'!E213</f>
        <v>6594.39</v>
      </c>
      <c r="BE3" s="464">
        <f>+'Cuadro Resumen'!F213</f>
        <v>6154.7640000000001</v>
      </c>
      <c r="BF3" s="464">
        <f>+'Cuadro Resumen'!C214</f>
        <v>4945.7925000000005</v>
      </c>
      <c r="BG3" s="464">
        <f>+'Cuadro Resumen'!D214</f>
        <v>4506.1665000000003</v>
      </c>
      <c r="BH3" s="464">
        <f>+'Cuadro Resumen'!E214</f>
        <v>5934.951</v>
      </c>
      <c r="BI3" s="464">
        <f>+'Cuadro Resumen'!F214</f>
        <v>5495.3249999999998</v>
      </c>
      <c r="BJ3" s="464">
        <f>+'Cuadro Resumen'!C215</f>
        <v>4286.3535000000002</v>
      </c>
      <c r="BK3" s="464">
        <f>+'Cuadro Resumen'!D215</f>
        <v>3956.634</v>
      </c>
      <c r="BL3" s="464">
        <f>+'Cuadro Resumen'!E215</f>
        <v>5275.5120000000006</v>
      </c>
      <c r="BM3" s="464">
        <f>+'Cuadro Resumen'!F215</f>
        <v>4835.8860000000004</v>
      </c>
      <c r="BN3" s="464">
        <f>+'Cuadro Resumen'!C216</f>
        <v>3626.9145000000003</v>
      </c>
      <c r="BO3" s="464">
        <f>+'Cuadro Resumen'!D216</f>
        <v>3297.1950000000002</v>
      </c>
      <c r="BP3" s="464">
        <f>+'Cuadro Resumen'!E216</f>
        <v>4616.0730000000003</v>
      </c>
      <c r="BQ3" s="464">
        <f>+'Cuadro Resumen'!F216</f>
        <v>4286.3535000000002</v>
      </c>
      <c r="BR3" s="464">
        <f>+'Cuadro Resumen'!C217</f>
        <v>3187.2885000000001</v>
      </c>
      <c r="BS3" s="464">
        <f>+'Cuadro Resumen'!D217</f>
        <v>2967.4755</v>
      </c>
      <c r="BT3" s="464">
        <f>+'Cuadro Resumen'!E217</f>
        <v>4066.5405000000001</v>
      </c>
      <c r="BU3" s="464">
        <f>+'Cuadro Resumen'!F217</f>
        <v>3736.8210000000004</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x14ac:dyDescent="0.3"/>
    <row r="5" spans="1:555" ht="53.25" thickBot="1" x14ac:dyDescent="0.3">
      <c r="C5" s="87" t="s">
        <v>385</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221" t="s">
        <v>454</v>
      </c>
      <c r="D17" s="222"/>
      <c r="E17" s="220">
        <f>HLOOKUP(C17,$AH$2:$BU$3,2,0)</f>
        <v>4616.0730000000003</v>
      </c>
      <c r="F17" s="97">
        <f>D17*E17</f>
        <v>0</v>
      </c>
      <c r="G17" s="161" t="s">
        <v>1508</v>
      </c>
      <c r="H17" s="142"/>
      <c r="I17" s="130" t="e">
        <f>VLOOKUP(H17,Presupuesto!$B$11:$C$565,2,0)</f>
        <v>#N/A</v>
      </c>
      <c r="J17" s="219" t="s">
        <v>1478</v>
      </c>
      <c r="K17" s="98" t="s">
        <v>394</v>
      </c>
    </row>
    <row r="18" spans="3:11" x14ac:dyDescent="0.25">
      <c r="C18" s="141"/>
      <c r="D18" s="158"/>
      <c r="E18" s="123"/>
      <c r="F18" s="97">
        <f t="shared" ref="F18:F24" si="0">D18*E18</f>
        <v>0</v>
      </c>
      <c r="G18" s="161"/>
      <c r="H18" s="142"/>
      <c r="I18" s="130" t="e">
        <f>VLOOKUP(H18,Presupuesto!$B$11:$C$565,2,0)</f>
        <v>#N/A</v>
      </c>
      <c r="J18" s="98" t="str">
        <f t="shared" ref="J18:J51" si="1">$J$17</f>
        <v>Desarrollo del Sistema de Educación Superior</v>
      </c>
      <c r="K18" s="98" t="s">
        <v>412</v>
      </c>
    </row>
    <row r="19" spans="3:11" x14ac:dyDescent="0.25">
      <c r="C19" s="141"/>
      <c r="D19" s="158"/>
      <c r="E19" s="123"/>
      <c r="F19" s="97">
        <f t="shared" si="0"/>
        <v>0</v>
      </c>
      <c r="G19" s="161"/>
      <c r="H19" s="142"/>
      <c r="I19" s="130" t="e">
        <f>VLOOKUP(H19,Presupuesto!$B$11:$C$565,2,0)</f>
        <v>#N/A</v>
      </c>
      <c r="J19" s="98" t="str">
        <f t="shared" si="1"/>
        <v>Desarrollo del Sistema de Educación Superior</v>
      </c>
      <c r="K19" s="98" t="s">
        <v>412</v>
      </c>
    </row>
    <row r="20" spans="3:11" x14ac:dyDescent="0.25">
      <c r="C20" s="141"/>
      <c r="D20" s="158"/>
      <c r="E20" s="123"/>
      <c r="F20" s="97">
        <f t="shared" si="0"/>
        <v>0</v>
      </c>
      <c r="G20" s="161"/>
      <c r="H20" s="142"/>
      <c r="I20" s="130" t="e">
        <f>VLOOKUP(H20,Presupuesto!$B$11:$C$565,2,0)</f>
        <v>#N/A</v>
      </c>
      <c r="J20" s="98" t="str">
        <f t="shared" si="1"/>
        <v>Desarrollo del Sistema de Educación Superior</v>
      </c>
      <c r="K20" s="98" t="s">
        <v>412</v>
      </c>
    </row>
    <row r="21" spans="3:11" x14ac:dyDescent="0.25">
      <c r="C21" s="141"/>
      <c r="D21" s="158"/>
      <c r="E21" s="123"/>
      <c r="F21" s="97">
        <f t="shared" si="0"/>
        <v>0</v>
      </c>
      <c r="G21" s="161"/>
      <c r="H21" s="142"/>
      <c r="I21" s="130" t="e">
        <f>VLOOKUP(H21,Presupuesto!$B$11:$C$565,2,0)</f>
        <v>#N/A</v>
      </c>
      <c r="J21" s="98" t="str">
        <f t="shared" si="1"/>
        <v>Desarrollo del Sistema de Educación Superior</v>
      </c>
      <c r="K21" s="98" t="s">
        <v>412</v>
      </c>
    </row>
    <row r="22" spans="3:11" x14ac:dyDescent="0.25">
      <c r="C22" s="141"/>
      <c r="D22" s="158"/>
      <c r="E22" s="123"/>
      <c r="F22" s="97">
        <f t="shared" si="0"/>
        <v>0</v>
      </c>
      <c r="G22" s="161"/>
      <c r="H22" s="142"/>
      <c r="I22" s="130" t="e">
        <f>VLOOKUP(H22,Presupuesto!$B$11:$C$565,2,0)</f>
        <v>#N/A</v>
      </c>
      <c r="J22" s="98" t="str">
        <f t="shared" si="1"/>
        <v>Desarrollo del Sistema de Educación Superior</v>
      </c>
      <c r="K22" s="98" t="s">
        <v>401</v>
      </c>
    </row>
    <row r="23" spans="3:11" x14ac:dyDescent="0.25">
      <c r="C23" s="141"/>
      <c r="D23" s="158"/>
      <c r="E23" s="123"/>
      <c r="F23" s="97">
        <f t="shared" si="0"/>
        <v>0</v>
      </c>
      <c r="G23" s="161"/>
      <c r="H23" s="142"/>
      <c r="I23" s="130" t="e">
        <f>VLOOKUP(H23,Presupuesto!$B$11:$C$565,2,0)</f>
        <v>#N/A</v>
      </c>
      <c r="J23" s="98" t="str">
        <f t="shared" si="1"/>
        <v>Desarrollo del Sistema de Educación Superior</v>
      </c>
      <c r="K23" s="98" t="s">
        <v>412</v>
      </c>
    </row>
    <row r="24" spans="3:11" x14ac:dyDescent="0.25">
      <c r="C24" s="141"/>
      <c r="D24" s="158"/>
      <c r="E24" s="123"/>
      <c r="F24" s="97">
        <f t="shared" si="0"/>
        <v>0</v>
      </c>
      <c r="G24" s="161"/>
      <c r="H24" s="142"/>
      <c r="I24" s="130" t="e">
        <f>VLOOKUP(H24,Presupuesto!$B$11:$C$565,2,0)</f>
        <v>#N/A</v>
      </c>
      <c r="J24" s="98" t="str">
        <f t="shared" si="1"/>
        <v>Desarrollo del Sistema de Educación Superior</v>
      </c>
      <c r="K24" s="98" t="s">
        <v>412</v>
      </c>
    </row>
    <row r="25" spans="3:11" x14ac:dyDescent="0.25">
      <c r="C25" s="141"/>
      <c r="D25" s="158"/>
      <c r="E25" s="123"/>
      <c r="F25" s="97">
        <f t="shared" ref="F25:F51" si="2">D25*E25</f>
        <v>0</v>
      </c>
      <c r="G25" s="161"/>
      <c r="H25" s="142"/>
      <c r="I25" s="130" t="e">
        <f>VLOOKUP(H25,Presupuesto!$B$11:$C$565,2,0)</f>
        <v>#N/A</v>
      </c>
      <c r="J25" s="98" t="str">
        <f t="shared" si="1"/>
        <v>Desarrollo del Sistema de Educación Superior</v>
      </c>
      <c r="K25" s="98" t="s">
        <v>412</v>
      </c>
    </row>
    <row r="26" spans="3:11" x14ac:dyDescent="0.25">
      <c r="C26" s="141"/>
      <c r="D26" s="158"/>
      <c r="E26" s="123"/>
      <c r="F26" s="97">
        <f t="shared" si="2"/>
        <v>0</v>
      </c>
      <c r="G26" s="161"/>
      <c r="H26" s="142"/>
      <c r="I26" s="130" t="e">
        <f>VLOOKUP(H26,Presupuesto!$B$11:$C$565,2,0)</f>
        <v>#N/A</v>
      </c>
      <c r="J26" s="98" t="str">
        <f t="shared" si="1"/>
        <v>Desarrollo del Sistema de Educación Superior</v>
      </c>
      <c r="K26" s="98" t="s">
        <v>412</v>
      </c>
    </row>
    <row r="27" spans="3:11" x14ac:dyDescent="0.25">
      <c r="C27" s="141"/>
      <c r="D27" s="158"/>
      <c r="E27" s="123"/>
      <c r="F27" s="97">
        <f t="shared" si="2"/>
        <v>0</v>
      </c>
      <c r="G27" s="161"/>
      <c r="H27" s="142"/>
      <c r="I27" s="130" t="e">
        <f>VLOOKUP(H27,Presupuesto!$B$11:$C$565,2,0)</f>
        <v>#N/A</v>
      </c>
      <c r="J27" s="98" t="str">
        <f t="shared" si="1"/>
        <v>Desarrollo del Sistema de Educación Superior</v>
      </c>
      <c r="K27" s="98" t="s">
        <v>412</v>
      </c>
    </row>
    <row r="28" spans="3:11" x14ac:dyDescent="0.25">
      <c r="C28" s="141"/>
      <c r="D28" s="158"/>
      <c r="E28" s="123"/>
      <c r="F28" s="97">
        <f t="shared" si="2"/>
        <v>0</v>
      </c>
      <c r="G28" s="161"/>
      <c r="H28" s="142"/>
      <c r="I28" s="130" t="e">
        <f>VLOOKUP(H28,Presupuesto!$B$11:$C$565,2,0)</f>
        <v>#N/A</v>
      </c>
      <c r="J28" s="98" t="str">
        <f t="shared" si="1"/>
        <v>Desarrollo del Sistema de Educación Superior</v>
      </c>
      <c r="K28" s="98" t="s">
        <v>412</v>
      </c>
    </row>
    <row r="29" spans="3:11" x14ac:dyDescent="0.25">
      <c r="C29" s="141"/>
      <c r="D29" s="158"/>
      <c r="E29" s="123"/>
      <c r="F29" s="97">
        <f t="shared" si="2"/>
        <v>0</v>
      </c>
      <c r="G29" s="161"/>
      <c r="H29" s="142"/>
      <c r="I29" s="130" t="e">
        <f>VLOOKUP(H29,Presupuesto!$B$11:$C$565,2,0)</f>
        <v>#N/A</v>
      </c>
      <c r="J29" s="98" t="str">
        <f t="shared" si="1"/>
        <v>Desarrollo del Sistema de Educación Superior</v>
      </c>
      <c r="K29" s="98" t="s">
        <v>412</v>
      </c>
    </row>
    <row r="30" spans="3:11" x14ac:dyDescent="0.25">
      <c r="C30" s="141"/>
      <c r="D30" s="158"/>
      <c r="E30" s="123"/>
      <c r="F30" s="97">
        <f t="shared" si="2"/>
        <v>0</v>
      </c>
      <c r="G30" s="161"/>
      <c r="H30" s="142"/>
      <c r="I30" s="130" t="e">
        <f>VLOOKUP(H30,Presupuesto!$B$11:$C$565,2,0)</f>
        <v>#N/A</v>
      </c>
      <c r="J30" s="98" t="str">
        <f t="shared" si="1"/>
        <v>Desarrollo del Sistema de Educación Superior</v>
      </c>
      <c r="K30" s="98" t="s">
        <v>412</v>
      </c>
    </row>
    <row r="31" spans="3:11" x14ac:dyDescent="0.25">
      <c r="C31" s="141"/>
      <c r="D31" s="158"/>
      <c r="E31" s="123"/>
      <c r="F31" s="97">
        <f t="shared" si="2"/>
        <v>0</v>
      </c>
      <c r="G31" s="161"/>
      <c r="H31" s="142"/>
      <c r="I31" s="130" t="e">
        <f>VLOOKUP(H31,Presupuesto!$B$11:$C$565,2,0)</f>
        <v>#N/A</v>
      </c>
      <c r="J31" s="98" t="str">
        <f t="shared" si="1"/>
        <v>Desarrollo del Sistema de Educación Superior</v>
      </c>
      <c r="K31" s="98" t="s">
        <v>412</v>
      </c>
    </row>
    <row r="32" spans="3:11" x14ac:dyDescent="0.25">
      <c r="C32" s="141"/>
      <c r="D32" s="158"/>
      <c r="E32" s="123"/>
      <c r="F32" s="97">
        <f t="shared" si="2"/>
        <v>0</v>
      </c>
      <c r="G32" s="161"/>
      <c r="H32" s="142"/>
      <c r="I32" s="130" t="e">
        <f>VLOOKUP(H32,Presupuesto!$B$11:$C$565,2,0)</f>
        <v>#N/A</v>
      </c>
      <c r="J32" s="98" t="str">
        <f t="shared" si="1"/>
        <v>Desarrollo del Sistema de Educación Superior</v>
      </c>
      <c r="K32" s="98" t="s">
        <v>412</v>
      </c>
    </row>
    <row r="33" spans="3:11" x14ac:dyDescent="0.25">
      <c r="C33" s="141"/>
      <c r="D33" s="158"/>
      <c r="E33" s="123"/>
      <c r="F33" s="97">
        <f t="shared" si="2"/>
        <v>0</v>
      </c>
      <c r="G33" s="161"/>
      <c r="H33" s="142"/>
      <c r="I33" s="130" t="e">
        <f>VLOOKUP(H33,Presupuesto!$B$11:$C$565,2,0)</f>
        <v>#N/A</v>
      </c>
      <c r="J33" s="98" t="str">
        <f t="shared" si="1"/>
        <v>Desarrollo del Sistema de Educación Superior</v>
      </c>
      <c r="K33" s="98" t="s">
        <v>412</v>
      </c>
    </row>
    <row r="34" spans="3:11" x14ac:dyDescent="0.25">
      <c r="C34" s="141"/>
      <c r="D34" s="158"/>
      <c r="E34" s="123"/>
      <c r="F34" s="97">
        <f t="shared" si="2"/>
        <v>0</v>
      </c>
      <c r="G34" s="161"/>
      <c r="H34" s="142"/>
      <c r="I34" s="130" t="e">
        <f>VLOOKUP(H34,Presupuesto!$B$11:$C$565,2,0)</f>
        <v>#N/A</v>
      </c>
      <c r="J34" s="98" t="str">
        <f t="shared" si="1"/>
        <v>Desarrollo del Sistema de Educación Superior</v>
      </c>
      <c r="K34" s="98" t="s">
        <v>412</v>
      </c>
    </row>
    <row r="35" spans="3:11" x14ac:dyDescent="0.25">
      <c r="C35" s="141"/>
      <c r="D35" s="158"/>
      <c r="E35" s="123"/>
      <c r="F35" s="97">
        <f t="shared" si="2"/>
        <v>0</v>
      </c>
      <c r="G35" s="161"/>
      <c r="H35" s="142"/>
      <c r="I35" s="130" t="e">
        <f>VLOOKUP(H35,Presupuesto!$B$11:$C$565,2,0)</f>
        <v>#N/A</v>
      </c>
      <c r="J35" s="98" t="str">
        <f t="shared" si="1"/>
        <v>Desarrollo del Sistema de Educación Superior</v>
      </c>
      <c r="K35" s="98" t="s">
        <v>412</v>
      </c>
    </row>
    <row r="36" spans="3:11" x14ac:dyDescent="0.25">
      <c r="C36" s="141"/>
      <c r="D36" s="158"/>
      <c r="E36" s="123"/>
      <c r="F36" s="97">
        <f t="shared" si="2"/>
        <v>0</v>
      </c>
      <c r="G36" s="161"/>
      <c r="H36" s="142"/>
      <c r="I36" s="130" t="e">
        <f>VLOOKUP(H36,Presupuesto!$B$11:$C$565,2,0)</f>
        <v>#N/A</v>
      </c>
      <c r="J36" s="98" t="str">
        <f t="shared" si="1"/>
        <v>Desarrollo del Sistema de Educación Superior</v>
      </c>
      <c r="K36" s="98" t="s">
        <v>412</v>
      </c>
    </row>
    <row r="37" spans="3:11" x14ac:dyDescent="0.25">
      <c r="C37" s="141"/>
      <c r="D37" s="158"/>
      <c r="E37" s="123"/>
      <c r="F37" s="97">
        <f t="shared" si="2"/>
        <v>0</v>
      </c>
      <c r="G37" s="161"/>
      <c r="H37" s="142"/>
      <c r="I37" s="130" t="e">
        <f>VLOOKUP(H37,Presupuesto!$B$11:$C$565,2,0)</f>
        <v>#N/A</v>
      </c>
      <c r="J37" s="98" t="str">
        <f t="shared" si="1"/>
        <v>Desarrollo del Sistema de Educación Superior</v>
      </c>
      <c r="K37" s="98" t="s">
        <v>412</v>
      </c>
    </row>
    <row r="38" spans="3:11" x14ac:dyDescent="0.25">
      <c r="C38" s="141"/>
      <c r="D38" s="158"/>
      <c r="E38" s="123"/>
      <c r="F38" s="97">
        <f t="shared" si="2"/>
        <v>0</v>
      </c>
      <c r="G38" s="161"/>
      <c r="H38" s="142"/>
      <c r="I38" s="130" t="e">
        <f>VLOOKUP(H38,Presupuesto!$B$11:$C$565,2,0)</f>
        <v>#N/A</v>
      </c>
      <c r="J38" s="98" t="str">
        <f t="shared" si="1"/>
        <v>Desarrollo del Sistema de Educación Superior</v>
      </c>
      <c r="K38" s="98" t="s">
        <v>412</v>
      </c>
    </row>
    <row r="39" spans="3:11" x14ac:dyDescent="0.25">
      <c r="C39" s="143"/>
      <c r="D39" s="151"/>
      <c r="E39" s="118"/>
      <c r="F39" s="97">
        <f t="shared" ref="F39:F45" si="3">D39*E39</f>
        <v>0</v>
      </c>
      <c r="G39" s="161"/>
      <c r="H39" s="144"/>
      <c r="I39" s="130" t="e">
        <f>VLOOKUP(H39,Presupuesto!$B$11:$C$565,2,0)</f>
        <v>#N/A</v>
      </c>
      <c r="J39" s="98" t="str">
        <f t="shared" si="1"/>
        <v>Desarrollo del Sistema de Educación Superior</v>
      </c>
      <c r="K39" s="98" t="s">
        <v>412</v>
      </c>
    </row>
    <row r="40" spans="3:11" x14ac:dyDescent="0.25">
      <c r="C40" s="143"/>
      <c r="D40" s="151"/>
      <c r="E40" s="118"/>
      <c r="F40" s="97">
        <f t="shared" si="3"/>
        <v>0</v>
      </c>
      <c r="G40" s="161"/>
      <c r="H40" s="144"/>
      <c r="I40" s="130" t="e">
        <f>VLOOKUP(H40,Presupuesto!$B$11:$C$565,2,0)</f>
        <v>#N/A</v>
      </c>
      <c r="J40" s="98" t="str">
        <f t="shared" si="1"/>
        <v>Desarrollo del Sistema de Educación Superior</v>
      </c>
      <c r="K40" s="98" t="s">
        <v>412</v>
      </c>
    </row>
    <row r="41" spans="3:11" x14ac:dyDescent="0.25">
      <c r="C41" s="143"/>
      <c r="D41" s="151"/>
      <c r="E41" s="118"/>
      <c r="F41" s="97">
        <f t="shared" si="3"/>
        <v>0</v>
      </c>
      <c r="G41" s="161"/>
      <c r="H41" s="144"/>
      <c r="I41" s="130" t="e">
        <f>VLOOKUP(H41,Presupuesto!$B$11:$C$565,2,0)</f>
        <v>#N/A</v>
      </c>
      <c r="J41" s="98" t="str">
        <f t="shared" si="1"/>
        <v>Desarrollo del Sistema de Educación Superior</v>
      </c>
      <c r="K41" s="98" t="s">
        <v>412</v>
      </c>
    </row>
    <row r="42" spans="3:11" x14ac:dyDescent="0.25">
      <c r="C42" s="143"/>
      <c r="D42" s="151"/>
      <c r="E42" s="118"/>
      <c r="F42" s="97">
        <f t="shared" si="3"/>
        <v>0</v>
      </c>
      <c r="G42" s="161"/>
      <c r="H42" s="144"/>
      <c r="I42" s="130" t="e">
        <f>VLOOKUP(H42,Presupuesto!$B$11:$C$565,2,0)</f>
        <v>#N/A</v>
      </c>
      <c r="J42" s="98" t="str">
        <f t="shared" si="1"/>
        <v>Desarrollo del Sistema de Educación Superior</v>
      </c>
      <c r="K42" s="98" t="s">
        <v>412</v>
      </c>
    </row>
    <row r="43" spans="3:11" x14ac:dyDescent="0.25">
      <c r="C43" s="143"/>
      <c r="D43" s="151"/>
      <c r="E43" s="118"/>
      <c r="F43" s="97">
        <f t="shared" si="3"/>
        <v>0</v>
      </c>
      <c r="G43" s="161"/>
      <c r="H43" s="144"/>
      <c r="I43" s="130" t="e">
        <f>VLOOKUP(H43,Presupuesto!$B$11:$C$565,2,0)</f>
        <v>#N/A</v>
      </c>
      <c r="J43" s="98" t="str">
        <f t="shared" si="1"/>
        <v>Desarrollo del Sistema de Educación Superior</v>
      </c>
      <c r="K43" s="98" t="s">
        <v>412</v>
      </c>
    </row>
    <row r="44" spans="3:11" x14ac:dyDescent="0.25">
      <c r="C44" s="143"/>
      <c r="D44" s="151"/>
      <c r="E44" s="118"/>
      <c r="F44" s="97">
        <f t="shared" si="3"/>
        <v>0</v>
      </c>
      <c r="G44" s="161"/>
      <c r="H44" s="144"/>
      <c r="I44" s="130" t="e">
        <f>VLOOKUP(H44,Presupuesto!$B$11:$C$565,2,0)</f>
        <v>#N/A</v>
      </c>
      <c r="J44" s="98" t="str">
        <f t="shared" si="1"/>
        <v>Desarrollo del Sistema de Educación Superior</v>
      </c>
      <c r="K44" s="98" t="s">
        <v>412</v>
      </c>
    </row>
    <row r="45" spans="3:11" x14ac:dyDescent="0.25">
      <c r="C45" s="143"/>
      <c r="D45" s="151"/>
      <c r="E45" s="118"/>
      <c r="F45" s="97">
        <f t="shared" si="3"/>
        <v>0</v>
      </c>
      <c r="G45" s="161"/>
      <c r="H45" s="144"/>
      <c r="I45" s="130" t="e">
        <f>VLOOKUP(H45,Presupuesto!$B$11:$C$565,2,0)</f>
        <v>#N/A</v>
      </c>
      <c r="J45" s="98" t="str">
        <f t="shared" si="1"/>
        <v>Desarrollo del Sistema de Educación Superior</v>
      </c>
      <c r="K45" s="98" t="s">
        <v>412</v>
      </c>
    </row>
    <row r="46" spans="3:11" x14ac:dyDescent="0.25">
      <c r="C46" s="143"/>
      <c r="D46" s="151"/>
      <c r="E46" s="118"/>
      <c r="F46" s="97">
        <f t="shared" si="2"/>
        <v>0</v>
      </c>
      <c r="G46" s="161"/>
      <c r="H46" s="144"/>
      <c r="I46" s="130" t="e">
        <f>VLOOKUP(H46,Presupuesto!$B$11:$C$565,2,0)</f>
        <v>#N/A</v>
      </c>
      <c r="J46" s="98" t="str">
        <f t="shared" si="1"/>
        <v>Desarrollo del Sistema de Educación Superior</v>
      </c>
      <c r="K46" s="98" t="s">
        <v>412</v>
      </c>
    </row>
    <row r="47" spans="3:11" x14ac:dyDescent="0.25">
      <c r="C47" s="145"/>
      <c r="D47" s="151"/>
      <c r="E47" s="118"/>
      <c r="F47" s="97">
        <f t="shared" si="2"/>
        <v>0</v>
      </c>
      <c r="G47" s="161"/>
      <c r="H47" s="146"/>
      <c r="I47" s="130" t="e">
        <f>VLOOKUP(H47,Presupuesto!$B$11:$C$565,2,0)</f>
        <v>#N/A</v>
      </c>
      <c r="J47" s="98" t="str">
        <f t="shared" si="1"/>
        <v>Desarrollo del Sistema de Educación Superior</v>
      </c>
      <c r="K47" s="98" t="s">
        <v>403</v>
      </c>
    </row>
    <row r="48" spans="3:11" x14ac:dyDescent="0.25">
      <c r="C48" s="145"/>
      <c r="D48" s="151"/>
      <c r="E48" s="118"/>
      <c r="F48" s="97">
        <f t="shared" si="2"/>
        <v>0</v>
      </c>
      <c r="G48" s="161"/>
      <c r="H48" s="146"/>
      <c r="I48" s="130" t="e">
        <f>VLOOKUP(H48,Presupuesto!$B$11:$C$565,2,0)</f>
        <v>#N/A</v>
      </c>
      <c r="J48" s="98" t="str">
        <f t="shared" si="1"/>
        <v>Desarrollo del Sistema de Educación Superior</v>
      </c>
      <c r="K48" s="98" t="s">
        <v>412</v>
      </c>
    </row>
    <row r="49" spans="3:11" x14ac:dyDescent="0.25">
      <c r="C49" s="145"/>
      <c r="D49" s="151"/>
      <c r="E49" s="118"/>
      <c r="F49" s="97">
        <f t="shared" si="2"/>
        <v>0</v>
      </c>
      <c r="G49" s="161"/>
      <c r="H49" s="146"/>
      <c r="I49" s="130" t="e">
        <f>VLOOKUP(H49,Presupuesto!$B$11:$C$565,2,0)</f>
        <v>#N/A</v>
      </c>
      <c r="J49" s="98" t="str">
        <f t="shared" si="1"/>
        <v>Desarrollo del Sistema de Educación Superior</v>
      </c>
      <c r="K49" s="98" t="s">
        <v>412</v>
      </c>
    </row>
    <row r="50" spans="3:11" x14ac:dyDescent="0.25">
      <c r="C50" s="145"/>
      <c r="D50" s="151"/>
      <c r="E50" s="118"/>
      <c r="F50" s="97">
        <f t="shared" si="2"/>
        <v>0</v>
      </c>
      <c r="G50" s="161"/>
      <c r="H50" s="146"/>
      <c r="I50" s="130" t="e">
        <f>VLOOKUP(H50,Presupuesto!$B$11:$C$565,2,0)</f>
        <v>#N/A</v>
      </c>
      <c r="J50" s="98" t="str">
        <f t="shared" si="1"/>
        <v>Desarrollo del Sistema de Educación Superior</v>
      </c>
      <c r="K50" s="98" t="s">
        <v>412</v>
      </c>
    </row>
    <row r="51" spans="3:11" ht="15.75" thickBot="1" x14ac:dyDescent="0.3">
      <c r="C51" s="147"/>
      <c r="D51" s="159"/>
      <c r="E51" s="103"/>
      <c r="F51" s="105">
        <f t="shared" si="2"/>
        <v>0</v>
      </c>
      <c r="G51" s="162"/>
      <c r="H51" s="148"/>
      <c r="I51" s="132" t="e">
        <f>VLOOKUP(H51,Presupuesto!$B$11:$C$565,2,0)</f>
        <v>#N/A</v>
      </c>
      <c r="J51" s="106" t="str">
        <f t="shared" si="1"/>
        <v>Desarrollo del Sistema de Educación Superior</v>
      </c>
      <c r="K51" s="124" t="s">
        <v>394</v>
      </c>
    </row>
    <row r="53" spans="3:11" ht="15.75" thickBot="1" x14ac:dyDescent="0.3">
      <c r="F53" s="90"/>
      <c r="G53" s="89"/>
      <c r="H53" s="90"/>
      <c r="I53" s="90"/>
    </row>
    <row r="54" spans="3:11" ht="15.75" thickBot="1" x14ac:dyDescent="0.3">
      <c r="C54" s="157" t="s">
        <v>53</v>
      </c>
      <c r="D54" s="374">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c r="E57" s="93"/>
      <c r="F57" s="93"/>
      <c r="G57" s="93"/>
      <c r="H57" s="76"/>
      <c r="I57" s="76"/>
      <c r="J57" s="76"/>
      <c r="K57" s="112"/>
    </row>
    <row r="58" spans="3:11" ht="18.75" x14ac:dyDescent="0.25">
      <c r="C58" s="211"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x14ac:dyDescent="0.25">
      <c r="C61" s="221" t="s">
        <v>439</v>
      </c>
      <c r="D61" s="222"/>
      <c r="E61" s="220">
        <f>HLOOKUP(C61,$AH$2:$BU$3,2,0)</f>
        <v>620</v>
      </c>
      <c r="F61" s="97">
        <f t="shared" ref="F61:F95" si="4">D61*E61</f>
        <v>0</v>
      </c>
      <c r="G61" s="161"/>
      <c r="H61" s="142"/>
      <c r="I61" s="130" t="e">
        <f>VLOOKUP(H61,Presupuesto!$B$11:$C$565,2,0)</f>
        <v>#N/A</v>
      </c>
      <c r="J61" s="219" t="s">
        <v>1478</v>
      </c>
      <c r="K61" s="98" t="s">
        <v>394</v>
      </c>
    </row>
    <row r="62" spans="3:11" x14ac:dyDescent="0.25">
      <c r="C62" s="141"/>
      <c r="D62" s="158"/>
      <c r="E62" s="123"/>
      <c r="F62" s="97">
        <f t="shared" si="4"/>
        <v>0</v>
      </c>
      <c r="G62" s="161"/>
      <c r="H62" s="142"/>
      <c r="I62" s="130" t="e">
        <f>VLOOKUP(H62,Presupuesto!$B$11:$C$565,2,0)</f>
        <v>#N/A</v>
      </c>
      <c r="J62" s="98" t="str">
        <f>$J$61</f>
        <v>Desarrollo del Sistema de Educación Superior</v>
      </c>
      <c r="K62" s="98" t="s">
        <v>412</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412</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412</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412</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401</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412</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412</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412</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412</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412</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412</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412</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412</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412</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412</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412</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412</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412</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412</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412</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412</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412</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412</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412</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412</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412</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412</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412</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412</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403</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412</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412</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412</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394</v>
      </c>
    </row>
    <row r="97" spans="3:11" ht="15.75" thickBot="1" x14ac:dyDescent="0.3"/>
    <row r="98" spans="3:11" ht="15.75" thickBot="1" x14ac:dyDescent="0.3">
      <c r="C98" s="157" t="s">
        <v>53</v>
      </c>
      <c r="D98" s="374">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c r="E101" s="93"/>
      <c r="F101" s="93"/>
      <c r="G101" s="93"/>
      <c r="H101" s="76"/>
      <c r="I101" s="76"/>
      <c r="J101" s="76"/>
      <c r="K101" s="112"/>
    </row>
    <row r="102" spans="3:11" ht="18.75" x14ac:dyDescent="0.25">
      <c r="C102" s="211"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#N/A</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x14ac:dyDescent="0.25">
      <c r="C105" s="221" t="s">
        <v>439</v>
      </c>
      <c r="D105" s="222"/>
      <c r="E105" s="220">
        <f>HLOOKUP(C105,$AH$2:$BU$3,2,0)</f>
        <v>620</v>
      </c>
      <c r="F105" s="97">
        <f t="shared" ref="F105:F139" si="6">D105*E105</f>
        <v>0</v>
      </c>
      <c r="G105" s="161"/>
      <c r="H105" s="142"/>
      <c r="I105" s="130" t="e">
        <f>VLOOKUP(H105,Presupuesto!$B$11:$C$565,2,0)</f>
        <v>#N/A</v>
      </c>
      <c r="J105" s="219" t="s">
        <v>1478</v>
      </c>
      <c r="K105" s="98" t="s">
        <v>394</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412</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412</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412</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412</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401</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412</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412</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412</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412</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412</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412</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412</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412</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412</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412</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412</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412</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412</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412</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412</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412</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412</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412</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412</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412</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412</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412</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412</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412</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403</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412</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412</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412</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394</v>
      </c>
    </row>
    <row r="141" spans="3:11" ht="15.75" thickBot="1" x14ac:dyDescent="0.3">
      <c r="F141" s="90"/>
      <c r="G141" s="89"/>
      <c r="H141" s="90"/>
      <c r="I141" s="90"/>
    </row>
    <row r="142" spans="3:11" ht="15.75" thickBot="1" x14ac:dyDescent="0.3">
      <c r="C142" s="157" t="s">
        <v>53</v>
      </c>
      <c r="D142" s="374">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c r="E145" s="93"/>
      <c r="F145" s="93"/>
      <c r="G145" s="93"/>
      <c r="H145" s="76"/>
      <c r="I145" s="76"/>
      <c r="J145" s="76"/>
      <c r="K145" s="112"/>
    </row>
    <row r="146" spans="3:11" ht="18.75" x14ac:dyDescent="0.25">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x14ac:dyDescent="0.25">
      <c r="C149" s="221" t="s">
        <v>439</v>
      </c>
      <c r="D149" s="222"/>
      <c r="E149" s="220">
        <f>HLOOKUP(C149,$AH$2:$BU$3,2,0)</f>
        <v>620</v>
      </c>
      <c r="F149" s="97">
        <f t="shared" ref="F149:F183" si="8">D149*E149</f>
        <v>0</v>
      </c>
      <c r="G149" s="161"/>
      <c r="H149" s="142"/>
      <c r="I149" s="130" t="e">
        <f>VLOOKUP(H149,Presupuesto!$B$11:$C$565,2,0)</f>
        <v>#N/A</v>
      </c>
      <c r="J149" s="219" t="s">
        <v>1478</v>
      </c>
      <c r="K149" s="98" t="s">
        <v>394</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412</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412</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412</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412</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401</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412</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412</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412</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412</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412</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412</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412</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412</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412</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412</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412</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412</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412</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412</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412</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412</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412</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412</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412</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412</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412</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412</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412</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412</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403</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412</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412</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412</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394</v>
      </c>
    </row>
    <row r="185" spans="3:11" ht="15.75" thickBot="1" x14ac:dyDescent="0.3"/>
    <row r="186" spans="3:11" ht="15.75" thickBot="1" x14ac:dyDescent="0.3">
      <c r="C186" s="157" t="s">
        <v>53</v>
      </c>
      <c r="D186" s="374">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c r="E189" s="93"/>
      <c r="F189" s="93"/>
      <c r="G189" s="93"/>
      <c r="H189" s="76"/>
      <c r="I189" s="76"/>
      <c r="J189" s="76"/>
      <c r="K189" s="112"/>
    </row>
    <row r="190" spans="3:11" ht="18.75" x14ac:dyDescent="0.25">
      <c r="C190" s="211"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x14ac:dyDescent="0.25">
      <c r="C193" s="221" t="s">
        <v>439</v>
      </c>
      <c r="D193" s="222"/>
      <c r="E193" s="220">
        <f>HLOOKUP(C193,$AH$2:$BU$3,2,0)</f>
        <v>620</v>
      </c>
      <c r="F193" s="97">
        <f t="shared" ref="F193:F227" si="10">D193*E193</f>
        <v>0</v>
      </c>
      <c r="G193" s="161"/>
      <c r="H193" s="142"/>
      <c r="I193" s="130" t="e">
        <f>VLOOKUP(H193,Presupuesto!$B$11:$C$565,2,0)</f>
        <v>#N/A</v>
      </c>
      <c r="J193" s="219" t="s">
        <v>1478</v>
      </c>
      <c r="K193" s="98" t="s">
        <v>394</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412</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412</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412</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412</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401</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412</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412</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412</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412</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412</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412</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412</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412</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412</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412</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412</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412</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412</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412</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412</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412</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412</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412</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412</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412</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412</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412</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412</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412</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403</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412</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412</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412</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394</v>
      </c>
    </row>
    <row r="229" spans="3:11" ht="15.75" thickBot="1" x14ac:dyDescent="0.3">
      <c r="F229" s="90"/>
      <c r="G229" s="89"/>
      <c r="H229" s="90"/>
      <c r="I229" s="90"/>
    </row>
    <row r="230" spans="3:11" ht="15.75" thickBot="1" x14ac:dyDescent="0.3">
      <c r="C230" s="157" t="s">
        <v>53</v>
      </c>
      <c r="D230" s="374">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c r="E233" s="93"/>
      <c r="F233" s="93"/>
      <c r="G233" s="93"/>
      <c r="H233" s="76"/>
      <c r="I233" s="76"/>
      <c r="J233" s="76"/>
      <c r="K233" s="112"/>
    </row>
    <row r="234" spans="3:11" ht="18.75" x14ac:dyDescent="0.25">
      <c r="C234" s="211"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x14ac:dyDescent="0.25">
      <c r="C237" s="221" t="s">
        <v>439</v>
      </c>
      <c r="D237" s="222"/>
      <c r="E237" s="220">
        <f>HLOOKUP(C237,$AH$2:$BU$3,2,0)</f>
        <v>620</v>
      </c>
      <c r="F237" s="97">
        <f t="shared" ref="F237:F271" si="12">D237*E237</f>
        <v>0</v>
      </c>
      <c r="G237" s="161"/>
      <c r="H237" s="142"/>
      <c r="I237" s="130" t="e">
        <f>VLOOKUP(H237,Presupuesto!$B$11:$C$565,2,0)</f>
        <v>#N/A</v>
      </c>
      <c r="J237" s="219" t="s">
        <v>1478</v>
      </c>
      <c r="K237" s="98" t="s">
        <v>394</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412</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412</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412</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412</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401</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412</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412</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412</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412</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412</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412</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412</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412</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412</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412</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412</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412</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412</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412</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412</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412</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412</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412</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412</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412</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412</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412</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412</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412</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403</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412</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412</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412</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394</v>
      </c>
    </row>
    <row r="273" spans="3:11" ht="15.75" thickBot="1" x14ac:dyDescent="0.3"/>
    <row r="274" spans="3:11" ht="15.75" thickBot="1" x14ac:dyDescent="0.3">
      <c r="C274" s="157" t="s">
        <v>53</v>
      </c>
      <c r="D274" s="374">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c r="E277" s="93"/>
      <c r="F277" s="93"/>
      <c r="G277" s="93"/>
      <c r="H277" s="76"/>
      <c r="I277" s="76"/>
      <c r="J277" s="76"/>
      <c r="K277" s="112"/>
    </row>
    <row r="278" spans="3:11" ht="18.75" x14ac:dyDescent="0.25">
      <c r="C278" s="211"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x14ac:dyDescent="0.25">
      <c r="C281" s="221" t="s">
        <v>439</v>
      </c>
      <c r="D281" s="222"/>
      <c r="E281" s="220">
        <f>HLOOKUP(C281,$AH$2:$BU$3,2,0)</f>
        <v>620</v>
      </c>
      <c r="F281" s="97">
        <f t="shared" ref="F281:F315" si="14">D281*E281</f>
        <v>0</v>
      </c>
      <c r="G281" s="161"/>
      <c r="H281" s="142"/>
      <c r="I281" s="130" t="e">
        <f>VLOOKUP(H281,Presupuesto!$B$11:$C$565,2,0)</f>
        <v>#N/A</v>
      </c>
      <c r="J281" s="219" t="s">
        <v>1478</v>
      </c>
      <c r="K281" s="98" t="s">
        <v>394</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412</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412</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412</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412</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401</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412</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412</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412</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412</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412</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412</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412</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412</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412</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412</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412</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412</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412</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412</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412</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412</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412</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412</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412</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412</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412</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412</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412</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412</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403</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412</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412</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412</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394</v>
      </c>
    </row>
    <row r="317" spans="3:11" ht="15.75" thickBot="1" x14ac:dyDescent="0.3">
      <c r="F317" s="90"/>
      <c r="G317" s="89"/>
      <c r="H317" s="90"/>
      <c r="I317" s="90"/>
    </row>
    <row r="318" spans="3:11" ht="15.75" thickBot="1" x14ac:dyDescent="0.3">
      <c r="C318" s="157" t="s">
        <v>53</v>
      </c>
      <c r="D318" s="374">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c r="E321" s="93"/>
      <c r="F321" s="93"/>
      <c r="G321" s="93"/>
      <c r="H321" s="76"/>
      <c r="I321" s="76"/>
      <c r="J321" s="76"/>
      <c r="K321" s="112"/>
    </row>
    <row r="322" spans="3:11" ht="18.75" x14ac:dyDescent="0.25">
      <c r="C322" s="211"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221" t="s">
        <v>439</v>
      </c>
      <c r="D325" s="222"/>
      <c r="E325" s="220">
        <f>HLOOKUP(C325,$AH$2:$BU$3,2,0)</f>
        <v>620</v>
      </c>
      <c r="F325" s="97">
        <f t="shared" ref="F325:F359" si="16">D325*E325</f>
        <v>0</v>
      </c>
      <c r="G325" s="161"/>
      <c r="H325" s="142"/>
      <c r="I325" s="130" t="e">
        <f>VLOOKUP(H325,Presupuesto!$B$11:$C$565,2,0)</f>
        <v>#N/A</v>
      </c>
      <c r="J325" s="219" t="s">
        <v>1478</v>
      </c>
      <c r="K325" s="98" t="s">
        <v>394</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412</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412</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412</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412</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401</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412</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412</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412</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412</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412</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412</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412</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412</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412</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412</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412</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412</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412</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412</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412</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412</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412</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412</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412</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412</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412</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412</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412</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412</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403</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412</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412</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412</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394</v>
      </c>
    </row>
    <row r="362" spans="3:11" ht="15.75" thickBot="1" x14ac:dyDescent="0.3"/>
    <row r="363" spans="3:11" ht="15.75" thickBot="1" x14ac:dyDescent="0.3">
      <c r="C363" s="157" t="s">
        <v>53</v>
      </c>
      <c r="D363" s="374">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c r="E366" s="93"/>
      <c r="F366" s="93"/>
      <c r="G366" s="93"/>
      <c r="H366" s="76"/>
      <c r="I366" s="76"/>
      <c r="J366" s="76"/>
      <c r="K366" s="112"/>
    </row>
    <row r="367" spans="3:11" ht="18.75" x14ac:dyDescent="0.25">
      <c r="C367" s="211"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221" t="s">
        <v>439</v>
      </c>
      <c r="D370" s="222"/>
      <c r="E370" s="220">
        <f>HLOOKUP(C370,$AH$2:$BU$3,2,0)</f>
        <v>620</v>
      </c>
      <c r="F370" s="97">
        <f t="shared" ref="F370:F404" si="18">D370*E370</f>
        <v>0</v>
      </c>
      <c r="G370" s="161"/>
      <c r="H370" s="142"/>
      <c r="I370" s="130" t="e">
        <f>VLOOKUP(H370,Presupuesto!$B$11:$C$565,2,0)</f>
        <v>#N/A</v>
      </c>
      <c r="J370" s="219" t="s">
        <v>1478</v>
      </c>
      <c r="K370" s="98" t="s">
        <v>394</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412</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412</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412</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412</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401</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412</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412</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412</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412</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412</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412</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412</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412</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412</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412</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412</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412</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412</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412</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412</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412</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412</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412</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412</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412</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412</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412</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412</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412</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403</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412</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412</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412</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394</v>
      </c>
    </row>
    <row r="406" spans="3:11" ht="15.75" thickBot="1" x14ac:dyDescent="0.3">
      <c r="F406" s="90"/>
      <c r="G406" s="89"/>
      <c r="H406" s="90"/>
      <c r="I406" s="90"/>
    </row>
    <row r="407" spans="3:11" ht="15.75" thickBot="1" x14ac:dyDescent="0.3">
      <c r="C407" s="157" t="s">
        <v>53</v>
      </c>
      <c r="D407" s="374">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c r="E410" s="93"/>
      <c r="F410" s="93"/>
      <c r="G410" s="93"/>
      <c r="H410" s="76"/>
      <c r="I410" s="76"/>
      <c r="J410" s="76"/>
      <c r="K410" s="112"/>
    </row>
    <row r="411" spans="3:11" ht="18.75" x14ac:dyDescent="0.25">
      <c r="C411" s="211"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221" t="s">
        <v>439</v>
      </c>
      <c r="D414" s="222"/>
      <c r="E414" s="220">
        <f>HLOOKUP(C414,$AH$2:$BU$3,2,0)</f>
        <v>620</v>
      </c>
      <c r="F414" s="97">
        <f t="shared" ref="F414:F448" si="20">D414*E414</f>
        <v>0</v>
      </c>
      <c r="G414" s="161"/>
      <c r="H414" s="142"/>
      <c r="I414" s="130" t="e">
        <f>VLOOKUP(H414,Presupuesto!$B$11:$C$565,2,0)</f>
        <v>#N/A</v>
      </c>
      <c r="J414" s="219" t="s">
        <v>1478</v>
      </c>
      <c r="K414" s="98" t="s">
        <v>394</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412</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412</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412</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412</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401</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412</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412</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412</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412</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412</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412</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412</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412</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412</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412</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412</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412</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412</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412</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412</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412</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412</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412</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412</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412</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412</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412</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412</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412</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403</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412</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412</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412</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394</v>
      </c>
    </row>
    <row r="450" spans="3:11" ht="15.75" thickBot="1" x14ac:dyDescent="0.3"/>
    <row r="451" spans="3:11" ht="15.75" thickBot="1" x14ac:dyDescent="0.3">
      <c r="C451" s="157" t="s">
        <v>53</v>
      </c>
      <c r="D451" s="374">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70"/>
      <c r="E454" s="93"/>
      <c r="F454" s="93"/>
      <c r="G454" s="93"/>
      <c r="H454" s="76"/>
      <c r="I454" s="76"/>
      <c r="J454" s="76"/>
      <c r="K454" s="112"/>
    </row>
    <row r="455" spans="3:11" ht="18.75" x14ac:dyDescent="0.25">
      <c r="C455" s="211"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221" t="s">
        <v>439</v>
      </c>
      <c r="D458" s="222"/>
      <c r="E458" s="220">
        <f>HLOOKUP(C458,$AH$2:$BU$3,2,0)</f>
        <v>620</v>
      </c>
      <c r="F458" s="97">
        <f t="shared" ref="F458:F492" si="22">D458*E458</f>
        <v>0</v>
      </c>
      <c r="G458" s="161"/>
      <c r="H458" s="142"/>
      <c r="I458" s="130" t="e">
        <f>VLOOKUP(H458,Presupuesto!$B$11:$C$565,2,0)</f>
        <v>#N/A</v>
      </c>
      <c r="J458" s="219" t="s">
        <v>1478</v>
      </c>
      <c r="K458" s="98" t="s">
        <v>394</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412</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412</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412</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412</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401</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412</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412</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412</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412</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412</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412</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412</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412</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412</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412</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412</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412</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412</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412</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412</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412</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412</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412</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412</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412</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412</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412</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412</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412</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403</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412</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412</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412</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394</v>
      </c>
    </row>
    <row r="494" spans="3:11" ht="15.75" thickBot="1" x14ac:dyDescent="0.3">
      <c r="F494" s="90"/>
      <c r="G494" s="89"/>
      <c r="H494" s="90"/>
      <c r="I494" s="90"/>
    </row>
    <row r="495" spans="3:11" ht="15.75" thickBot="1" x14ac:dyDescent="0.3">
      <c r="C495" s="157" t="s">
        <v>53</v>
      </c>
      <c r="D495" s="374">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70"/>
      <c r="E498" s="93"/>
      <c r="F498" s="93"/>
      <c r="G498" s="93"/>
      <c r="H498" s="76"/>
      <c r="I498" s="76"/>
      <c r="J498" s="76"/>
      <c r="K498" s="112"/>
    </row>
    <row r="499" spans="3:11" ht="18.75" x14ac:dyDescent="0.25">
      <c r="C499" s="211"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221" t="s">
        <v>439</v>
      </c>
      <c r="D502" s="222"/>
      <c r="E502" s="220">
        <f>HLOOKUP(C502,$AH$2:$BU$3,2,0)</f>
        <v>620</v>
      </c>
      <c r="F502" s="97">
        <f t="shared" ref="F502:F536" si="24">D502*E502</f>
        <v>0</v>
      </c>
      <c r="G502" s="161"/>
      <c r="H502" s="142"/>
      <c r="I502" s="130" t="e">
        <f>VLOOKUP(H502,Presupuesto!$B$11:$C$565,2,0)</f>
        <v>#N/A</v>
      </c>
      <c r="J502" s="219" t="s">
        <v>1478</v>
      </c>
      <c r="K502" s="98" t="s">
        <v>394</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412</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412</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412</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412</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401</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412</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412</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412</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412</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412</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412</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412</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412</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412</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412</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412</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412</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412</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412</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412</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412</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412</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412</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412</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412</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412</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412</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412</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412</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403</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412</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412</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412</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394</v>
      </c>
    </row>
    <row r="538" spans="3:11" ht="15.75" thickBot="1" x14ac:dyDescent="0.3"/>
    <row r="539" spans="3:11" ht="15.75" thickBot="1" x14ac:dyDescent="0.3">
      <c r="C539" s="157" t="s">
        <v>53</v>
      </c>
      <c r="D539" s="374">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70"/>
      <c r="E542" s="93"/>
      <c r="F542" s="93"/>
      <c r="G542" s="93"/>
      <c r="H542" s="76"/>
      <c r="I542" s="76"/>
      <c r="J542" s="76"/>
      <c r="K542" s="112"/>
    </row>
    <row r="543" spans="3:11" ht="18.75" x14ac:dyDescent="0.25">
      <c r="C543" s="211"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221" t="s">
        <v>439</v>
      </c>
      <c r="D546" s="222"/>
      <c r="E546" s="220">
        <f>HLOOKUP(C546,$AH$2:$BU$3,2,0)</f>
        <v>620</v>
      </c>
      <c r="F546" s="97">
        <f t="shared" ref="F546:F580" si="26">D546*E546</f>
        <v>0</v>
      </c>
      <c r="G546" s="161"/>
      <c r="H546" s="142"/>
      <c r="I546" s="130" t="e">
        <f>VLOOKUP(H546,Presupuesto!$B$11:$C$565,2,0)</f>
        <v>#N/A</v>
      </c>
      <c r="J546" s="219" t="s">
        <v>1478</v>
      </c>
      <c r="K546" s="98" t="s">
        <v>394</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412</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412</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412</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412</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401</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412</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412</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412</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412</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412</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412</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412</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412</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412</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412</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412</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412</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412</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412</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412</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412</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412</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412</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412</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412</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412</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412</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412</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412</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403</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412</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412</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412</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394</v>
      </c>
    </row>
    <row r="582" spans="3:11" ht="15.75" thickBot="1" x14ac:dyDescent="0.3">
      <c r="F582" s="90"/>
      <c r="G582" s="89"/>
      <c r="H582" s="90"/>
      <c r="I582" s="90"/>
    </row>
    <row r="583" spans="3:11" ht="15.75" thickBot="1" x14ac:dyDescent="0.3">
      <c r="C583" s="157" t="s">
        <v>53</v>
      </c>
      <c r="D583" s="374">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70"/>
      <c r="E586" s="93"/>
      <c r="F586" s="93"/>
      <c r="G586" s="93"/>
      <c r="H586" s="76"/>
      <c r="I586" s="76"/>
      <c r="J586" s="76"/>
      <c r="K586" s="112"/>
    </row>
    <row r="587" spans="3:11" ht="18.75" x14ac:dyDescent="0.2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221" t="s">
        <v>439</v>
      </c>
      <c r="D590" s="222"/>
      <c r="E590" s="220">
        <f>HLOOKUP(C590,$AH$2:$BU$3,2,0)</f>
        <v>620</v>
      </c>
      <c r="F590" s="97">
        <f t="shared" ref="F590:F624" si="28">D590*E590</f>
        <v>0</v>
      </c>
      <c r="G590" s="161"/>
      <c r="H590" s="142"/>
      <c r="I590" s="130" t="e">
        <f>VLOOKUP(H590,Presupuesto!$B$11:$C$565,2,0)</f>
        <v>#N/A</v>
      </c>
      <c r="J590" s="219" t="s">
        <v>1478</v>
      </c>
      <c r="K590" s="98" t="s">
        <v>394</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412</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x14ac:dyDescent="0.3"/>
    <row r="627" spans="3:11" ht="15.75" thickBot="1" x14ac:dyDescent="0.3">
      <c r="C627" s="157" t="s">
        <v>53</v>
      </c>
      <c r="D627" s="374">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70"/>
      <c r="E630" s="93"/>
      <c r="F630" s="93"/>
      <c r="G630" s="93"/>
      <c r="H630" s="76"/>
      <c r="I630" s="76"/>
      <c r="J630" s="76"/>
      <c r="K630" s="112"/>
    </row>
    <row r="631" spans="3:11" ht="18.75" x14ac:dyDescent="0.2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221" t="s">
        <v>439</v>
      </c>
      <c r="D634" s="222"/>
      <c r="E634" s="220">
        <f>HLOOKUP(C634,$AH$2:$BU$3,2,0)</f>
        <v>620</v>
      </c>
      <c r="F634" s="97">
        <f t="shared" ref="F634:F668" si="30">D634*E634</f>
        <v>0</v>
      </c>
      <c r="G634" s="161"/>
      <c r="H634" s="142"/>
      <c r="I634" s="130" t="e">
        <f>VLOOKUP(H634,Presupuesto!$B$11:$C$565,2,0)</f>
        <v>#N/A</v>
      </c>
      <c r="J634" s="219" t="s">
        <v>1478</v>
      </c>
      <c r="K634" s="98" t="s">
        <v>394</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412</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x14ac:dyDescent="0.3">
      <c r="F670" s="90"/>
      <c r="G670" s="89"/>
      <c r="H670" s="90"/>
      <c r="I670" s="90"/>
    </row>
    <row r="671" spans="3:11" ht="15.75" thickBot="1" x14ac:dyDescent="0.3">
      <c r="C671" s="157" t="s">
        <v>53</v>
      </c>
      <c r="D671" s="374">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392</v>
      </c>
      <c r="D674" s="370"/>
      <c r="E674" s="93"/>
      <c r="F674" s="93"/>
      <c r="G674" s="93"/>
      <c r="H674" s="76"/>
      <c r="I674" s="76"/>
      <c r="J674" s="76"/>
      <c r="K674" s="112"/>
    </row>
    <row r="675" spans="3:11" ht="18.75" x14ac:dyDescent="0.2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131</v>
      </c>
      <c r="H677" s="136" t="s">
        <v>46</v>
      </c>
      <c r="I677" s="133" t="s">
        <v>132</v>
      </c>
      <c r="J677" s="133" t="s">
        <v>410</v>
      </c>
      <c r="K677" s="133" t="s">
        <v>411</v>
      </c>
    </row>
    <row r="678" spans="3:11" x14ac:dyDescent="0.25">
      <c r="C678" s="221" t="s">
        <v>439</v>
      </c>
      <c r="D678" s="222"/>
      <c r="E678" s="220">
        <f>HLOOKUP(C678,$AH$2:$BU$3,2,0)</f>
        <v>620</v>
      </c>
      <c r="F678" s="97">
        <f t="shared" ref="F678:F712" si="32">D678*E678</f>
        <v>0</v>
      </c>
      <c r="G678" s="161"/>
      <c r="H678" s="142"/>
      <c r="I678" s="130" t="e">
        <f>VLOOKUP(H678,Presupuesto!$B$11:$C$565,2,0)</f>
        <v>#N/A</v>
      </c>
      <c r="J678" s="219" t="s">
        <v>1478</v>
      </c>
      <c r="K678" s="98" t="s">
        <v>394</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412</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x14ac:dyDescent="0.3"/>
    <row r="715" spans="3:11" ht="15.75" thickBot="1" x14ac:dyDescent="0.3">
      <c r="C715" s="157" t="s">
        <v>53</v>
      </c>
      <c r="D715" s="374">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392</v>
      </c>
      <c r="D718" s="370"/>
      <c r="E718" s="93"/>
      <c r="F718" s="93"/>
      <c r="G718" s="93"/>
      <c r="H718" s="76"/>
      <c r="I718" s="76"/>
      <c r="J718" s="76"/>
      <c r="K718" s="112"/>
    </row>
    <row r="719" spans="3:11" ht="18.75" x14ac:dyDescent="0.2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131</v>
      </c>
      <c r="H721" s="136" t="s">
        <v>46</v>
      </c>
      <c r="I721" s="133" t="s">
        <v>132</v>
      </c>
      <c r="J721" s="133" t="s">
        <v>410</v>
      </c>
      <c r="K721" s="133" t="s">
        <v>411</v>
      </c>
    </row>
    <row r="722" spans="3:11" x14ac:dyDescent="0.25">
      <c r="C722" s="221" t="s">
        <v>439</v>
      </c>
      <c r="D722" s="222"/>
      <c r="E722" s="220">
        <f>HLOOKUP(C722,$AH$2:$BU$3,2,0)</f>
        <v>620</v>
      </c>
      <c r="F722" s="97">
        <f t="shared" ref="F722:F756" si="34">D722*E722</f>
        <v>0</v>
      </c>
      <c r="G722" s="161"/>
      <c r="H722" s="142"/>
      <c r="I722" s="130" t="e">
        <f>VLOOKUP(H722,Presupuesto!$B$11:$C$565,2,0)</f>
        <v>#N/A</v>
      </c>
      <c r="J722" s="219" t="s">
        <v>1478</v>
      </c>
      <c r="K722" s="98" t="s">
        <v>394</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412</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x14ac:dyDescent="0.3">
      <c r="F758" s="90"/>
      <c r="G758" s="89"/>
      <c r="H758" s="90"/>
      <c r="I758" s="90"/>
    </row>
    <row r="759" spans="3:11" ht="15.75" thickBot="1" x14ac:dyDescent="0.3">
      <c r="C759" s="157" t="s">
        <v>53</v>
      </c>
      <c r="D759" s="374">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392</v>
      </c>
      <c r="D762" s="370"/>
      <c r="E762" s="93"/>
      <c r="F762" s="93"/>
      <c r="G762" s="93"/>
      <c r="H762" s="76"/>
      <c r="I762" s="76"/>
      <c r="J762" s="76"/>
      <c r="K762" s="112"/>
    </row>
    <row r="763" spans="3:11" ht="18.75" x14ac:dyDescent="0.2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131</v>
      </c>
      <c r="H765" s="136" t="s">
        <v>46</v>
      </c>
      <c r="I765" s="133" t="s">
        <v>132</v>
      </c>
      <c r="J765" s="133" t="s">
        <v>410</v>
      </c>
      <c r="K765" s="133" t="s">
        <v>411</v>
      </c>
    </row>
    <row r="766" spans="3:11" x14ac:dyDescent="0.25">
      <c r="C766" s="221" t="s">
        <v>439</v>
      </c>
      <c r="D766" s="222"/>
      <c r="E766" s="220">
        <f>HLOOKUP(C766,$AH$2:$BU$3,2,0)</f>
        <v>620</v>
      </c>
      <c r="F766" s="97">
        <f t="shared" ref="F766:F800" si="36">D766*E766</f>
        <v>0</v>
      </c>
      <c r="G766" s="161"/>
      <c r="H766" s="142"/>
      <c r="I766" s="130" t="e">
        <f>VLOOKUP(H766,Presupuesto!$B$11:$C$565,2,0)</f>
        <v>#N/A</v>
      </c>
      <c r="J766" s="219" t="s">
        <v>1478</v>
      </c>
      <c r="K766" s="98" t="s">
        <v>394</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412</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x14ac:dyDescent="0.3"/>
    <row r="803" spans="3:11" ht="15.75" thickBot="1" x14ac:dyDescent="0.3">
      <c r="C803" s="157" t="s">
        <v>53</v>
      </c>
      <c r="D803" s="374">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392</v>
      </c>
      <c r="D806" s="370"/>
      <c r="E806" s="93"/>
      <c r="F806" s="93"/>
      <c r="G806" s="93"/>
      <c r="H806" s="76"/>
      <c r="I806" s="76"/>
      <c r="J806" s="76"/>
      <c r="K806" s="112"/>
    </row>
    <row r="807" spans="3:11" ht="18.75" x14ac:dyDescent="0.2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131</v>
      </c>
      <c r="H809" s="136" t="s">
        <v>46</v>
      </c>
      <c r="I809" s="133" t="s">
        <v>132</v>
      </c>
      <c r="J809" s="133" t="s">
        <v>410</v>
      </c>
      <c r="K809" s="133" t="s">
        <v>411</v>
      </c>
    </row>
    <row r="810" spans="3:11" x14ac:dyDescent="0.25">
      <c r="C810" s="221" t="s">
        <v>439</v>
      </c>
      <c r="D810" s="222"/>
      <c r="E810" s="220">
        <f>HLOOKUP(C810,$AH$2:$BU$3,2,0)</f>
        <v>620</v>
      </c>
      <c r="F810" s="97">
        <f t="shared" ref="F810:F844" si="38">D810*E810</f>
        <v>0</v>
      </c>
      <c r="G810" s="161"/>
      <c r="H810" s="142"/>
      <c r="I810" s="130" t="e">
        <f>VLOOKUP(H810,Presupuesto!$B$11:$C$565,2,0)</f>
        <v>#N/A</v>
      </c>
      <c r="J810" s="219" t="s">
        <v>1478</v>
      </c>
      <c r="K810" s="98" t="s">
        <v>394</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412</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x14ac:dyDescent="0.3">
      <c r="F846" s="90"/>
      <c r="G846" s="89"/>
      <c r="H846" s="90"/>
      <c r="I846" s="90"/>
    </row>
    <row r="847" spans="3:11" ht="15.75" thickBot="1" x14ac:dyDescent="0.3">
      <c r="C847" s="157" t="s">
        <v>53</v>
      </c>
      <c r="D847" s="374">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392</v>
      </c>
      <c r="D850" s="370"/>
      <c r="E850" s="93"/>
      <c r="F850" s="93"/>
      <c r="G850" s="93"/>
      <c r="H850" s="76"/>
      <c r="I850" s="76"/>
      <c r="J850" s="76"/>
      <c r="K850" s="112"/>
    </row>
    <row r="851" spans="3:11" ht="18.75" x14ac:dyDescent="0.2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131</v>
      </c>
      <c r="H853" s="136" t="s">
        <v>46</v>
      </c>
      <c r="I853" s="133" t="s">
        <v>132</v>
      </c>
      <c r="J853" s="133" t="s">
        <v>410</v>
      </c>
      <c r="K853" s="133" t="s">
        <v>411</v>
      </c>
    </row>
    <row r="854" spans="3:11" x14ac:dyDescent="0.25">
      <c r="C854" s="221" t="s">
        <v>439</v>
      </c>
      <c r="D854" s="222"/>
      <c r="E854" s="220">
        <f>HLOOKUP(C854,$AH$2:$BU$3,2,0)</f>
        <v>620</v>
      </c>
      <c r="F854" s="97">
        <f t="shared" ref="F854:F888" si="40">D854*E854</f>
        <v>0</v>
      </c>
      <c r="G854" s="161"/>
      <c r="H854" s="142"/>
      <c r="I854" s="130" t="e">
        <f>VLOOKUP(H854,Presupuesto!$B$11:$C$565,2,0)</f>
        <v>#N/A</v>
      </c>
      <c r="J854" s="219" t="s">
        <v>1478</v>
      </c>
      <c r="K854" s="98" t="s">
        <v>394</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412</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2" t="str">
        <f>+Presupuesto!D11</f>
        <v>Recurrente</v>
      </c>
      <c r="S2" s="46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1453</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1453</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1453</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1453</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2015-10-08T00:24:35Z</dcterms:modified>
</cp:coreProperties>
</file>